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Default Extension="vml" ContentType="application/vnd.openxmlformats-officedocument.vmlDrawing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11_0.bin" ContentType="application/vnd.openxmlformats-officedocument.oleObject"/>
  <Override PartName="/xl/embeddings/oleObject_11_1.bin" ContentType="application/vnd.openxmlformats-officedocument.oleObject"/>
  <Override PartName="/xl/embeddings/oleObject_1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0" windowWidth="15480" windowHeight="8760" tabRatio="703" firstSheet="5" activeTab="21"/>
  </bookViews>
  <sheets>
    <sheet name="xaa-3" sheetId="1" r:id="rId1"/>
    <sheet name="Tommal" sheetId="2" r:id="rId2"/>
    <sheet name="OM-1" sheetId="3" r:id="rId3"/>
    <sheet name="tol" sheetId="4" r:id="rId4"/>
    <sheet name="tarialalt" sheetId="5" r:id="rId5"/>
    <sheet name="TG-3A" sheetId="6" r:id="rId6"/>
    <sheet name="TG-3" sheetId="7" r:id="rId7"/>
    <sheet name="TG-5s" sheetId="8" r:id="rId8"/>
    <sheet name="TG-6s" sheetId="9" r:id="rId9"/>
    <sheet name="oglog" sheetId="10" r:id="rId10"/>
    <sheet name="barilga" sheetId="11" r:id="rId11"/>
    <sheet name="une" sheetId="12" r:id="rId12"/>
    <sheet name="crime" sheetId="13" r:id="rId13"/>
    <sheet name="crime1" sheetId="14" r:id="rId14"/>
    <sheet name="nd2" sheetId="15" r:id="rId15"/>
    <sheet name="nd3" sheetId="16" r:id="rId16"/>
    <sheet name="cross" sheetId="17" r:id="rId17"/>
    <sheet name="cross1" sheetId="18" r:id="rId18"/>
    <sheet name="health" sheetId="19" r:id="rId19"/>
    <sheet name="herath1" sheetId="20" r:id="rId20"/>
    <sheet name="health2" sheetId="21" r:id="rId21"/>
    <sheet name="health3" sheetId="22" r:id="rId22"/>
  </sheets>
  <externalReferences>
    <externalReference r:id="rId25"/>
  </externalReferences>
  <definedNames>
    <definedName name="_Sort" hidden="1">#REF!</definedName>
  </definedNames>
  <calcPr fullCalcOnLoad="1"/>
</workbook>
</file>

<file path=xl/sharedStrings.xml><?xml version="1.0" encoding="utf-8"?>
<sst xmlns="http://schemas.openxmlformats.org/spreadsheetml/2006/main" count="2664" uniqueCount="1145">
  <si>
    <t>Îíû ýõíèé</t>
  </si>
  <si>
    <t>ìàëä ýçëýõ</t>
  </si>
  <si>
    <t>òýìýý</t>
  </si>
  <si>
    <t>àäóó</t>
  </si>
  <si>
    <t xml:space="preserve"> ¿õýð</t>
  </si>
  <si>
    <t xml:space="preserve"> õîíü</t>
  </si>
  <si>
    <t>ÿìàà</t>
  </si>
  <si>
    <t>Camel</t>
  </si>
  <si>
    <t>Horse</t>
  </si>
  <si>
    <t>Cattle</t>
  </si>
  <si>
    <t>Sheep</t>
  </si>
  <si>
    <t>Goat</t>
  </si>
  <si>
    <t>Èõ</t>
  </si>
  <si>
    <t>Ih</t>
  </si>
  <si>
    <t>×ó</t>
  </si>
  <si>
    <t>Chu</t>
  </si>
  <si>
    <t>Õí</t>
  </si>
  <si>
    <t>Hn</t>
  </si>
  <si>
    <t>Òà</t>
  </si>
  <si>
    <t>Ta</t>
  </si>
  <si>
    <t>ªó</t>
  </si>
  <si>
    <t>Ou</t>
  </si>
  <si>
    <t>Ýì</t>
  </si>
  <si>
    <t>Em</t>
  </si>
  <si>
    <t>Æà</t>
  </si>
  <si>
    <t>Ja</t>
  </si>
  <si>
    <t>Öö</t>
  </si>
  <si>
    <t>Tsts</t>
  </si>
  <si>
    <t>Õð</t>
  </si>
  <si>
    <t>Hr</t>
  </si>
  <si>
    <t>Áö</t>
  </si>
  <si>
    <t>Bts</t>
  </si>
  <si>
    <t>ªë</t>
  </si>
  <si>
    <t>Ol</t>
  </si>
  <si>
    <t>ªã</t>
  </si>
  <si>
    <t>Og</t>
  </si>
  <si>
    <t>Õø</t>
  </si>
  <si>
    <t>Hsh</t>
  </si>
  <si>
    <t>Õò</t>
  </si>
  <si>
    <t>Ht</t>
  </si>
  <si>
    <t>Öí</t>
  </si>
  <si>
    <t>Tsn</t>
  </si>
  <si>
    <t>Òº</t>
  </si>
  <si>
    <t>To</t>
  </si>
  <si>
    <t>Áó</t>
  </si>
  <si>
    <t>Bu</t>
  </si>
  <si>
    <t>Öð</t>
  </si>
  <si>
    <t>Tsr</t>
  </si>
  <si>
    <t>ªÎÌ¯</t>
  </si>
  <si>
    <t>õóâü</t>
  </si>
  <si>
    <t xml:space="preserve">                           ÎÉ ÌÎÄÍÛ ÌÝÄÝÝ           </t>
  </si>
  <si>
    <t xml:space="preserve">     ¿ ¿ í ý ý ñ :   of which :</t>
  </si>
  <si>
    <t>ìÿí,òºã</t>
  </si>
  <si>
    <t>PPPY</t>
  </si>
  <si>
    <t>Ýáó</t>
  </si>
  <si>
    <t>ñóì</t>
  </si>
  <si>
    <t xml:space="preserve">                </t>
  </si>
  <si>
    <t>Àøèãëàõ ëèìèò</t>
  </si>
  <si>
    <t>Limit of the use</t>
  </si>
  <si>
    <t>Îéí çºð÷èëä òàâüñàí</t>
  </si>
  <si>
    <t xml:space="preserve"> òîðãóóëü, ìÿí.òºã</t>
  </si>
  <si>
    <t>Sentenced fines for</t>
  </si>
  <si>
    <t>violation of forest, thous.¥</t>
  </si>
  <si>
    <t>Payment &amp; fees</t>
  </si>
  <si>
    <t xml:space="preserve">  thous. tog</t>
  </si>
  <si>
    <t>Íºõºí òºëáºð</t>
  </si>
  <si>
    <t xml:space="preserve">   ¿ ¿  í  ý  ý ñ: of which</t>
  </si>
  <si>
    <t>Ñóì</t>
  </si>
  <si>
    <t xml:space="preserve"> </t>
  </si>
  <si>
    <t xml:space="preserve">  Á¿ãä</t>
  </si>
  <si>
    <t>Total</t>
  </si>
  <si>
    <t>sum</t>
  </si>
  <si>
    <t>Á¿ãä</t>
  </si>
  <si>
    <t>Ãîîæèíãèéí îðëîãî</t>
  </si>
  <si>
    <t>ìÿí òºã</t>
  </si>
  <si>
    <t>Revenue of the</t>
  </si>
  <si>
    <t>permis   thous tog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</si>
  <si>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0000000000000000000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77777777777777777777777777777777777777777777777777777777777777777777777777777777777777777777777777777777777777777777777777777777777777777777777777777777777777777777777777777777777777777777777777777777777777777777777777777777777777777777777777777777777777777777777777777777</t>
  </si>
  <si>
    <t>Ebu</t>
  </si>
  <si>
    <t xml:space="preserve">   Ä¿í</t>
  </si>
  <si>
    <t>Soum</t>
  </si>
  <si>
    <t>Ã¿éöýòãýë</t>
  </si>
  <si>
    <t>Execution</t>
  </si>
  <si>
    <t xml:space="preserve">percentage of </t>
  </si>
  <si>
    <t>losses to total</t>
  </si>
  <si>
    <t>livestock at the</t>
  </si>
  <si>
    <t>beginning of</t>
  </si>
  <si>
    <t xml:space="preserve"> the year</t>
  </si>
  <si>
    <r>
      <t>Á¿ãäýýñ: ºâ ÷ í º º ð/</t>
    </r>
    <r>
      <rPr>
        <i/>
        <sz val="8"/>
        <rFont val="Arial Mon"/>
        <family val="2"/>
      </rPr>
      <t>From total: by diseases</t>
    </r>
  </si>
  <si>
    <r>
      <t xml:space="preserve">             Îéãîîñ îëãîñîí ìîä, ì</t>
    </r>
    <r>
      <rPr>
        <vertAlign val="superscript"/>
        <sz val="10"/>
        <rFont val="Arial Mon"/>
        <family val="2"/>
      </rPr>
      <t>3</t>
    </r>
  </si>
  <si>
    <r>
      <t xml:space="preserve">            Granted woods from forest, m</t>
    </r>
    <r>
      <rPr>
        <i/>
        <vertAlign val="superscript"/>
        <sz val="10"/>
        <rFont val="Arial Mon"/>
        <family val="2"/>
      </rPr>
      <t>3</t>
    </r>
  </si>
  <si>
    <r>
      <t xml:space="preserve">    Ò¿ëýý   ì</t>
    </r>
    <r>
      <rPr>
        <vertAlign val="superscript"/>
        <sz val="10"/>
        <rFont val="Arial Mon"/>
        <family val="2"/>
      </rPr>
      <t>3</t>
    </r>
  </si>
  <si>
    <r>
      <t>Timbers, m</t>
    </r>
    <r>
      <rPr>
        <i/>
        <vertAlign val="superscript"/>
        <sz val="10"/>
        <rFont val="Arial Mon"/>
        <family val="2"/>
      </rPr>
      <t>3</t>
    </r>
  </si>
  <si>
    <r>
      <t xml:space="preserve">  Fuel wood, m</t>
    </r>
    <r>
      <rPr>
        <i/>
        <vertAlign val="superscript"/>
        <sz val="10"/>
        <rFont val="Arial Mon"/>
        <family val="2"/>
      </rPr>
      <t>3</t>
    </r>
  </si>
  <si>
    <r>
      <t>Á¿ãäýýñ: õýýëòýã÷ /</t>
    </r>
    <r>
      <rPr>
        <i/>
        <sz val="8"/>
        <rFont val="Arial Mon"/>
        <family val="2"/>
      </rPr>
      <t>From total: by diseases</t>
    </r>
  </si>
  <si>
    <r>
      <t xml:space="preserve">     Õýðýãëýýíèé ìîä ì</t>
    </r>
    <r>
      <rPr>
        <vertAlign val="superscript"/>
        <sz val="10"/>
        <rFont val="Arial Mon"/>
        <family val="2"/>
      </rPr>
      <t>3</t>
    </r>
  </si>
  <si>
    <t>ºñºëò, áóóðàëò</t>
  </si>
  <si>
    <t>Èõýð òºë</t>
  </si>
  <si>
    <r>
      <t xml:space="preserve">         Òºëëºñºí õýýëòýã÷    </t>
    </r>
    <r>
      <rPr>
        <i/>
        <sz val="8"/>
        <rFont val="Arial Mon"/>
        <family val="2"/>
      </rPr>
      <t>Number of breeding- stock</t>
    </r>
  </si>
  <si>
    <r>
      <t xml:space="preserve">            Õîðîãäñîí òºë  </t>
    </r>
    <r>
      <rPr>
        <i/>
        <sz val="8"/>
        <rFont val="Arial Mon"/>
        <family val="2"/>
      </rPr>
      <t xml:space="preserve">losses of young animals  </t>
    </r>
  </si>
  <si>
    <r>
      <t xml:space="preserve">   Áîéæñîí òºë        S</t>
    </r>
    <r>
      <rPr>
        <i/>
        <sz val="8"/>
        <rFont val="Arial Mon"/>
        <family val="2"/>
      </rPr>
      <t>urvivals</t>
    </r>
  </si>
  <si>
    <r>
      <t xml:space="preserve">       Áîéæèëòûí õ¿âü/</t>
    </r>
    <r>
      <rPr>
        <i/>
        <sz val="8"/>
        <rFont val="Arial Mon"/>
        <family val="2"/>
      </rPr>
      <t>Percentage of survivals</t>
    </r>
  </si>
  <si>
    <t>Òºëëºëòèéí</t>
  </si>
  <si>
    <t>twin young</t>
  </si>
  <si>
    <r>
      <t xml:space="preserve">         ¿¿íýýñ: </t>
    </r>
    <r>
      <rPr>
        <i/>
        <sz val="8"/>
        <rFont val="Arial Mon"/>
        <family val="2"/>
      </rPr>
      <t>of which</t>
    </r>
  </si>
  <si>
    <r>
      <t xml:space="preserve">       ¿¿íýýñ: </t>
    </r>
    <r>
      <rPr>
        <i/>
        <sz val="8"/>
        <rFont val="Arial Mon"/>
        <family val="2"/>
      </rPr>
      <t>of which</t>
    </r>
  </si>
  <si>
    <r>
      <t xml:space="preserve">             ¿¿íýýñ: </t>
    </r>
    <r>
      <rPr>
        <i/>
        <sz val="8"/>
        <rFont val="Arial Mon"/>
        <family val="2"/>
      </rPr>
      <t>of which</t>
    </r>
  </si>
  <si>
    <r>
      <t>¿¿íýýñ:</t>
    </r>
    <r>
      <rPr>
        <i/>
        <sz val="8"/>
        <rFont val="Arial Mon"/>
        <family val="2"/>
      </rPr>
      <t xml:space="preserve"> of which</t>
    </r>
  </si>
  <si>
    <t>livestock</t>
  </si>
  <si>
    <t xml:space="preserve">  èíãý</t>
  </si>
  <si>
    <t xml:space="preserve">   ã¿¿</t>
  </si>
  <si>
    <t>¿íýý</t>
  </si>
  <si>
    <t>ýì õîíü</t>
  </si>
  <si>
    <t>ýì ÿìàà</t>
  </si>
  <si>
    <t xml:space="preserve"> Á¿ãä</t>
  </si>
  <si>
    <t>áîòãî</t>
  </si>
  <si>
    <t>óíàãà</t>
  </si>
  <si>
    <t>òóãàë</t>
  </si>
  <si>
    <t>õóðãà</t>
  </si>
  <si>
    <t>èøèã</t>
  </si>
  <si>
    <t xml:space="preserve">    Á¿ãä</t>
  </si>
  <si>
    <t xml:space="preserve"> óíàãà</t>
  </si>
  <si>
    <t xml:space="preserve"> òóãàë</t>
  </si>
  <si>
    <t xml:space="preserve"> õóðãà</t>
  </si>
  <si>
    <t xml:space="preserve"> èøèã</t>
  </si>
  <si>
    <t>percentage of</t>
  </si>
  <si>
    <t xml:space="preserve">female </t>
  </si>
  <si>
    <t xml:space="preserve">  Mare</t>
  </si>
  <si>
    <t xml:space="preserve">   Cow</t>
  </si>
  <si>
    <t xml:space="preserve">   Ewe</t>
  </si>
  <si>
    <t>Female</t>
  </si>
  <si>
    <t>young</t>
  </si>
  <si>
    <t>foals</t>
  </si>
  <si>
    <t>calves</t>
  </si>
  <si>
    <t>lambs</t>
  </si>
  <si>
    <t>kids</t>
  </si>
  <si>
    <t xml:space="preserve">   Total</t>
  </si>
  <si>
    <t>delivered</t>
  </si>
  <si>
    <t xml:space="preserve"> camel</t>
  </si>
  <si>
    <t>goat</t>
  </si>
  <si>
    <t>camels</t>
  </si>
  <si>
    <t>breeding stock</t>
  </si>
  <si>
    <t>2011.III</t>
  </si>
  <si>
    <t xml:space="preserve">        Á¯ÃÄ / TOTAL /   </t>
  </si>
  <si>
    <t>Ã¿¿</t>
  </si>
  <si>
    <t>Òºëëºëòèéí õóâü</t>
  </si>
  <si>
    <t>Îíû ýõíèé õýýëòýã÷</t>
  </si>
  <si>
    <t>ì3</t>
  </si>
  <si>
    <t>Ò¿ëýýíèé ìîä</t>
  </si>
  <si>
    <t>áîîäîë</t>
  </si>
  <si>
    <t>Áîîäîëòîé ºâñ, 25 êã</t>
  </si>
  <si>
    <t>òí</t>
  </si>
  <si>
    <t>Òàâààðûí áóóäàé</t>
  </si>
  <si>
    <t>òîëãîé</t>
  </si>
  <si>
    <t>Òàõèà</t>
  </si>
  <si>
    <t>Òîðîé</t>
  </si>
  <si>
    <t>Ìýãæ</t>
  </si>
  <si>
    <t>Áîäîí</t>
  </si>
  <si>
    <t>Ýì áîðëîí</t>
  </si>
  <si>
    <t>Ýð áîðëîí</t>
  </si>
  <si>
    <t>Ýì ÿìàà</t>
  </si>
  <si>
    <t>Ýð ÿìàà</t>
  </si>
  <si>
    <t>Óõíà</t>
  </si>
  <si>
    <t>Ýì òºëºã</t>
  </si>
  <si>
    <t>Ýð òºëºã</t>
  </si>
  <si>
    <t>Ýì õîíü</t>
  </si>
  <si>
    <t>Ýð õîíü</t>
  </si>
  <si>
    <t>Õóö</t>
  </si>
  <si>
    <t>Ø¿äëýí ãóíæ</t>
  </si>
  <si>
    <t>Ø¿äëýí ýð ¿õýð</t>
  </si>
  <si>
    <t>Õÿçààëàí äºíæ</t>
  </si>
  <si>
    <t>Õÿçààëàí øàð</t>
  </si>
  <si>
    <t>Áóõ</t>
  </si>
  <si>
    <t>Ø¿äëýí áàéäàñ</t>
  </si>
  <si>
    <t>Ø¿äëýí ¿ðýý</t>
  </si>
  <si>
    <t>Ñî¸îëîí ã¿¿</t>
  </si>
  <si>
    <t>Ñî¸îëîí ¿ðýý</t>
  </si>
  <si>
    <t>Àçðàãà</t>
  </si>
  <si>
    <t>Ýì øèëáý</t>
  </si>
  <si>
    <t>Ýð øèëáý</t>
  </si>
  <si>
    <t>Íàñ ã¿éöñýí èíãý</t>
  </si>
  <si>
    <t>Íàñ ã¿éöñýí àò</t>
  </si>
  <si>
    <t>Áóóð</t>
  </si>
  <si>
    <t>ÖÐ</t>
  </si>
  <si>
    <t>ÝÁÓ</t>
  </si>
  <si>
    <t>ÁÓ</t>
  </si>
  <si>
    <t>Òª</t>
  </si>
  <si>
    <t>ÖÍ</t>
  </si>
  <si>
    <t>ÕÒ</t>
  </si>
  <si>
    <t>ÕØ</t>
  </si>
  <si>
    <t>ªÃ</t>
  </si>
  <si>
    <t>ªË</t>
  </si>
  <si>
    <t>ÁÖ</t>
  </si>
  <si>
    <t>ÕÐ</t>
  </si>
  <si>
    <t>ÖÖ</t>
  </si>
  <si>
    <t>ÆÀ</t>
  </si>
  <si>
    <t>ÝÌ</t>
  </si>
  <si>
    <t>ªÓ</t>
  </si>
  <si>
    <t>ÒÀ</t>
  </si>
  <si>
    <t>ÕÍ</t>
  </si>
  <si>
    <t>×Ó</t>
  </si>
  <si>
    <t>ÈÕ</t>
  </si>
  <si>
    <t>Õýìæèõ íýãæ</t>
  </si>
  <si>
    <t>Á¿òýýãäýõ¿¿íèé  íýð</t>
  </si>
  <si>
    <t xml:space="preserve"> 10.3 Òºëëºëò, òºë áîéæèëò</t>
  </si>
  <si>
    <t xml:space="preserve"> 10.3 Rearing young animals</t>
  </si>
  <si>
    <t xml:space="preserve">      10.3 Òºëëºëò, òºë áîéæèëò/¿ðãýëæëýë/</t>
  </si>
  <si>
    <t xml:space="preserve">      10.3   Rearing young animals/continuation/</t>
  </si>
  <si>
    <t>10.8 ÎÉ ÌÎÄÍÛ ÌÝÄÝÝ</t>
  </si>
  <si>
    <t xml:space="preserve"> 10.8 DATA OF THE TIMBERS</t>
  </si>
  <si>
    <t>10.4  Òîì ìàëûí ç¿é áóñûí õîðîãäîë</t>
  </si>
  <si>
    <t>10.4 Natural losses of adult animals</t>
  </si>
  <si>
    <t xml:space="preserve">                       9.6 Òàðèàëñàí òàëáàé, ãà-ãààð</t>
  </si>
  <si>
    <t xml:space="preserve">                       9.6 Sown area, by hectares</t>
  </si>
  <si>
    <t xml:space="preserve">        ¯ð òàðèà    Cereals    </t>
  </si>
  <si>
    <t xml:space="preserve">    ¯¿íýýñ: áóóäàé   of which wheat</t>
  </si>
  <si>
    <t xml:space="preserve">    Òºìñ   Potato</t>
  </si>
  <si>
    <t xml:space="preserve">        Õ¿íñíèé íîãîî     Vegetables</t>
  </si>
  <si>
    <t>Ìàëûí òýæýýëèéí óðãàìàë</t>
  </si>
  <si>
    <t>¿   ¿   í   ý    ý   .ñ:</t>
  </si>
  <si>
    <t>¿ ¿ í ý ý ñ:</t>
  </si>
  <si>
    <t>¿            ¿              í          ý          ý             ñ:</t>
  </si>
  <si>
    <t>Òàðèàëñàí àæ àõóéí íýãæ</t>
  </si>
  <si>
    <t>Òàðèàëñàí àéë ºðõ</t>
  </si>
  <si>
    <t>Òàðèàëñàí òºñºâò ãàçàð</t>
  </si>
  <si>
    <t>Òàðèàëàëò õèéñýí ãà</t>
  </si>
  <si>
    <t xml:space="preserve">  òîî </t>
  </si>
  <si>
    <t xml:space="preserve">òàëáàé  </t>
  </si>
  <si>
    <t>Áàéöàà</t>
  </si>
  <si>
    <t>ìàíæèí</t>
  </si>
  <si>
    <t>ëóóâàí</t>
  </si>
  <si>
    <t>Ñîíãèíî</t>
  </si>
  <si>
    <t>ªðãºñò õýìõ</t>
  </si>
  <si>
    <t>Óëààí ëîîëü</t>
  </si>
  <si>
    <t>áóñàä</t>
  </si>
  <si>
    <t xml:space="preserve"> Ä¿í</t>
  </si>
  <si>
    <t xml:space="preserve">2012.05 ñàð        Á¯ÃÄ / TOTAL /   </t>
  </si>
  <si>
    <t>+</t>
  </si>
  <si>
    <t>111 òàéëáàð õèé+</t>
  </si>
  <si>
    <t>111+</t>
  </si>
  <si>
    <t>111 xaa</t>
  </si>
  <si>
    <t>111xaa</t>
  </si>
  <si>
    <t>h</t>
  </si>
  <si>
    <t>2011.I-YI</t>
  </si>
  <si>
    <t xml:space="preserve">2012.I-YI ñàð        Á¯ÃÄ / TOTAL /   </t>
  </si>
  <si>
    <t>111xaa+</t>
  </si>
  <si>
    <t>1111++</t>
  </si>
  <si>
    <t>111hh</t>
  </si>
  <si>
    <t>111+h</t>
  </si>
  <si>
    <t>111++</t>
  </si>
  <si>
    <t>1111+h</t>
  </si>
  <si>
    <t>111h+</t>
  </si>
  <si>
    <t>111+hh</t>
  </si>
  <si>
    <t>++</t>
  </si>
  <si>
    <t>hh</t>
  </si>
  <si>
    <t>h+</t>
  </si>
  <si>
    <t>111xaa-</t>
  </si>
  <si>
    <t>111+xaa</t>
  </si>
  <si>
    <t>1111+xaa</t>
  </si>
  <si>
    <t>àñóóõ</t>
  </si>
  <si>
    <t>2011.YII</t>
  </si>
  <si>
    <t>2012.YII</t>
  </si>
  <si>
    <t xml:space="preserve"> ÕÀÀ-í á¿òýýãäýõ¿¿íèé ¿íý 2012 îíû 7 ñàðûí áàéäëààð , ñóìäààð</t>
  </si>
  <si>
    <t xml:space="preserve">                                                                    2.1   ÎÐÎÍ ÍÓÒÃÈÉÍ  ÒªÑÂÈÉÍ ÎÐËÎÃÎ</t>
  </si>
  <si>
    <t xml:space="preserve">                                                                          2.1 Local budget revenue</t>
  </si>
  <si>
    <t>2011.VII</t>
  </si>
  <si>
    <t>2012.VII</t>
  </si>
  <si>
    <t>ÒÁ %</t>
  </si>
  <si>
    <t>ò</t>
  </si>
  <si>
    <t>ã</t>
  </si>
  <si>
    <t>FP%</t>
  </si>
  <si>
    <t>ÍÈÉÒ ÎÐËÎÃÎ ÁÀ ÒÓÑËÀÌÆÈÉÍ Ä¯Í</t>
  </si>
  <si>
    <t xml:space="preserve">      À. ÓÐÑÃÀË ÎÐËÎÃÎ</t>
  </si>
  <si>
    <t xml:space="preserve">          I. ÒÀÒÂÀÐÛÍ ÎÐËÎÃÎ</t>
  </si>
  <si>
    <t xml:space="preserve">              1. Îðëîãûí àëáàí òàòâàð</t>
  </si>
  <si>
    <t xml:space="preserve">                   1.1. õ¿í àìûí îðëîãûí àëáàí òàòâàð</t>
  </si>
  <si>
    <t xml:space="preserve">                   1.1. Öàëèí õºëñ áîëîí ò¿¿íòýé àäèëòãàõ îðëîãûí òàòâàð</t>
  </si>
  <si>
    <t xml:space="preserve">                   1.2. ÈÎÒÒÕ-ààð </t>
  </si>
  <si>
    <t xml:space="preserve">                   1.3. ¯ë õºäëºõ ýä õºðºíãº áîðëóóëñíû îðëîãî</t>
  </si>
  <si>
    <t xml:space="preserve">                   1.4. Îðëîãûã òîäîðõîéëîõ áîëîìæã¿é èðãýíèé òàòâàð</t>
  </si>
  <si>
    <t xml:space="preserve">                                    1.5 ÕÕÎÀÒ-ûí áóöààí îëãîëò</t>
  </si>
  <si>
    <t xml:space="preserve">               1.3.  ªì÷èéí òàòâàð    ¿¿íýýñ:</t>
  </si>
  <si>
    <r>
      <t xml:space="preserve">                      </t>
    </r>
    <r>
      <rPr>
        <sz val="10"/>
        <rFont val="Arial Mon"/>
        <family val="2"/>
      </rPr>
      <t>Áóóíû òàòâàð</t>
    </r>
  </si>
  <si>
    <t xml:space="preserve">                      ¯ë õºäëºõ õºðºíãèéí òàòâàð</t>
  </si>
  <si>
    <t xml:space="preserve">              3. Äîòîîäûí áàðàà, ¿éë÷èëãýýíèé òàòâàð</t>
  </si>
  <si>
    <t xml:space="preserve">                       3.1. Òóñãàé çîðèóëàëòûí îðëîãî</t>
  </si>
  <si>
    <t xml:space="preserve">                        1.1. àâòîòýýâðèéí áîëîí ººðºº ÿâàã÷ õýðýãñëèéí òàòâàð</t>
  </si>
  <si>
    <t xml:space="preserve">             4. Áóñàä òàòâàð</t>
  </si>
  <si>
    <t xml:space="preserve">                  4.1. óëñûí òýìäýãòèéí õóðààìæ</t>
  </si>
  <si>
    <t xml:space="preserve">                  4.2. áàéãàëèéí áàÿëàã àøèãëàñíû õóðààìæ</t>
  </si>
  <si>
    <t xml:space="preserve">                  4.3. ãàçðûí òºëáºð </t>
  </si>
  <si>
    <t xml:space="preserve">                  4.4. îéãîîñ õýðýãëýýíèé ìîä, ò¿ëýý àøèãëàñíû òºëáºð</t>
  </si>
  <si>
    <t xml:space="preserve">                  4.5. àãíóóðûí íººö àøèãëàñíû òºëáºð</t>
  </si>
  <si>
    <t xml:space="preserve">                  4.6. óñ ðàøààíû òºëáºð</t>
  </si>
  <si>
    <t xml:space="preserve">                  4.7. àøèãò ìàëòìàëûí íººö àøèãëàñíû òºëáºð</t>
  </si>
  <si>
    <t xml:space="preserve">                  4.8. Àøèãò ìàëòìàëûí ëèöåíç</t>
  </si>
  <si>
    <t xml:space="preserve">                  4.9. Ò¿ãýýìýë òàðõàöòàé áàéãàëèéí áàÿëàã àøèãëàñíû òºëáºð</t>
  </si>
  <si>
    <t xml:space="preserve">           II. Òàòâàðûí áóñ îðëîãî</t>
  </si>
  <si>
    <t xml:space="preserve">                      2.1. õóâüöààíû íîãäîë àøèã</t>
  </si>
  <si>
    <t xml:space="preserve">                       2.2. õ¿¿, òîðãóóëèéí îðëîãî</t>
  </si>
  <si>
    <t xml:space="preserve">                       2.5. òºñºâò ãàçðûí ººðèéí îðëîãî</t>
  </si>
  <si>
    <t xml:space="preserve">                       2.7. áóñàä íýð çààãäààã¿é îðëîãî</t>
  </si>
  <si>
    <t xml:space="preserve">       Á. ÕªÐªÍÃÈÉÍ ÎÐËÎÃÎ</t>
  </si>
  <si>
    <t xml:space="preserve">           ãàçðûí äóóäëàãà õóäàëäàà</t>
  </si>
  <si>
    <t xml:space="preserve">           õºðºíãº õóäàëäñàíû îðëîãî</t>
  </si>
  <si>
    <t xml:space="preserve">       Â. ÒÓÑËÀÌÆÈÉÍ ÎÐËÎÃÎ</t>
  </si>
  <si>
    <t xml:space="preserve">               1. Óëñûí òºñâººñ àâñàí ñàíõ¿¿ãèéí äýìæëýã</t>
  </si>
  <si>
    <t xml:space="preserve">                2.ÍªÒ</t>
  </si>
  <si>
    <t xml:space="preserve">                                                                                                      Ýõ ñóðâàëæ íü: Ñàíõ¿¿ òºðèéí ñàíãèéí õýëòñèéí ìýäýýãýýð</t>
  </si>
  <si>
    <t xml:space="preserve">                                                                                               Source : Public fund report</t>
  </si>
  <si>
    <t xml:space="preserve"> 2.2 Îðîí íóòãèéí òºñâèéí îðëîãî</t>
  </si>
  <si>
    <t xml:space="preserve"> 2.1-í ¿ðãýëæëýë</t>
  </si>
  <si>
    <t xml:space="preserve"> 2.1-ûí ¿ðãýëæëýë</t>
  </si>
  <si>
    <t xml:space="preserve"> 2.2 Local budget revenue</t>
  </si>
  <si>
    <r>
      <t>(ìÿí.òºã/</t>
    </r>
    <r>
      <rPr>
        <i/>
        <sz val="10"/>
        <rFont val="Arial Mon"/>
        <family val="2"/>
      </rPr>
      <t>thous.tog</t>
    </r>
    <r>
      <rPr>
        <sz val="10"/>
        <rFont val="Arial Mon"/>
        <family val="2"/>
      </rPr>
      <t>)</t>
    </r>
  </si>
  <si>
    <r>
      <t xml:space="preserve">  Õóâü õ¿íèé оðëîãûí àëáàí òàòâàð                 </t>
    </r>
    <r>
      <rPr>
        <i/>
        <sz val="8"/>
        <rFont val="Arial Mon"/>
        <family val="2"/>
      </rPr>
      <t xml:space="preserve"> Income tax-total</t>
    </r>
  </si>
  <si>
    <t>¿     ¿   í   ý   ý    ñ :        o   f         w    h    i    c   h</t>
  </si>
  <si>
    <r>
      <t xml:space="preserve">       Áóóíû òàòâàð                 </t>
    </r>
    <r>
      <rPr>
        <i/>
        <sz val="8"/>
        <rFont val="Arial Mon"/>
        <family val="2"/>
      </rPr>
      <t>Tax from gun</t>
    </r>
  </si>
  <si>
    <r>
      <t xml:space="preserve">Áóñàä òàòâàð / òºëáºð , õóðààìæ/                         </t>
    </r>
    <r>
      <rPr>
        <i/>
        <sz val="8"/>
        <rFont val="Arial Mon"/>
        <family val="2"/>
      </rPr>
      <t>Other</t>
    </r>
  </si>
  <si>
    <t>¿     ¿   í   ý   ý    ñ :    o   f  w h i c h</t>
  </si>
  <si>
    <r>
      <t xml:space="preserve">ÒÀÒÂÀÐÛÍ ÎÐËÎÃЫН ДҮН      </t>
    </r>
    <r>
      <rPr>
        <i/>
        <sz val="10"/>
        <rFont val="Arial Mon"/>
        <family val="2"/>
      </rPr>
      <t>TAX REVENUE TOTAL</t>
    </r>
  </si>
  <si>
    <r>
      <t xml:space="preserve">Õ¿¿,òîðãóóëü         </t>
    </r>
    <r>
      <rPr>
        <i/>
        <sz val="10"/>
        <rFont val="Arial Mon"/>
        <family val="2"/>
      </rPr>
      <t>Interest  and fines</t>
    </r>
  </si>
  <si>
    <r>
      <t xml:space="preserve">Òºñºâò áàéãóóëëàãûí ººðèéí îðëîãî       </t>
    </r>
    <r>
      <rPr>
        <i/>
        <sz val="8"/>
        <rFont val="Arial Mon"/>
        <family val="2"/>
      </rPr>
      <t>Revenue of domestic services of budgetary institutions</t>
    </r>
  </si>
  <si>
    <r>
      <t xml:space="preserve">Áóñàä íýð çààãäààã¿é îðëîãî                         </t>
    </r>
    <r>
      <rPr>
        <i/>
        <sz val="10"/>
        <rFont val="Arial Mon"/>
        <family val="2"/>
      </rPr>
      <t>Other</t>
    </r>
  </si>
  <si>
    <r>
      <t xml:space="preserve">ÒÀÒÂÀÐÛÍ ÁÓÑ ÎÐËÎÃЫН ДҮН      </t>
    </r>
    <r>
      <rPr>
        <i/>
        <sz val="10"/>
        <rFont val="Arial Mon"/>
        <family val="2"/>
      </rPr>
      <t>TAX REVENUE TOTAL</t>
    </r>
  </si>
  <si>
    <t>Сумын төсвийн орлогын  дүн Gobernment revenue total sums</t>
  </si>
  <si>
    <r>
      <t xml:space="preserve">    ¯ë õºäëºõ ýä  õºðºíãèéí àëáàí    òàòâàð </t>
    </r>
    <r>
      <rPr>
        <i/>
        <sz val="10"/>
        <rFont val="Arial Mon"/>
        <family val="2"/>
      </rPr>
      <t xml:space="preserve">Tax from non-steady capital </t>
    </r>
  </si>
  <si>
    <r>
      <t xml:space="preserve">ÀÒªß õýðýãñëèéí òàòâàð               </t>
    </r>
    <r>
      <rPr>
        <i/>
        <sz val="10"/>
        <rFont val="Arial Mon"/>
        <family val="2"/>
      </rPr>
      <t>Tax from autovehicles</t>
    </r>
  </si>
  <si>
    <r>
      <t xml:space="preserve">Ãàçðûí òºëáºð  </t>
    </r>
    <r>
      <rPr>
        <i/>
        <sz val="10"/>
        <rFont val="Arial Mon"/>
        <family val="2"/>
      </rPr>
      <t>Fees of the land</t>
    </r>
  </si>
  <si>
    <t>Àøèãò ìàëòìàëûí ëèöåíçèéí òºëáºð</t>
  </si>
  <si>
    <t>Àøèãò ìàëòìàëûí íººö àøèãëàñíû òºëáºð</t>
  </si>
  <si>
    <t>Àéìãèéí òºñâèéí îðëîãûí ä¿í Gobernment revenue total aimag</t>
  </si>
  <si>
    <t xml:space="preserve">Îðîí íóòãèéí òºñâèéí îðëîãûí ä¿í Local gobernment revenue total </t>
  </si>
  <si>
    <t>ÀÀÍ-èéí îðëîãî   Income tax from corporate</t>
  </si>
  <si>
    <t>ÍªÀÒºëáºð  Value added tax</t>
  </si>
  <si>
    <t>Îíöãîé òàòâàð     Excise tax</t>
  </si>
  <si>
    <t>Àãààðûí áîõèðäîëûí òºëáºð</t>
  </si>
  <si>
    <t>Óëñûí òºâëºðñºí òºñºâò øèëæ¿¿ëñýí îðëîãûí ä¿í</t>
  </si>
  <si>
    <t>Íèéò îðëîãûí ä¿í  Total revenue</t>
  </si>
  <si>
    <t>Öàëèí õºëñ ò¿¿íòýé àäèëòãýõ îðëîãûíòàòâàð</t>
  </si>
  <si>
    <t xml:space="preserve">           ÈÎÒÒÕ-ààð   Unidentified busness revennes</t>
  </si>
  <si>
    <t>Орлогыг нь тухай бүр тодорхойлох боломжгүй ажил үйлчилгээ эрхлэгч иргэний орлогын албан татвар</t>
  </si>
  <si>
    <t>¯ë õºäëºõ ýä õºðºíãº áîðëóóëñíû îðëîãî</t>
  </si>
  <si>
    <r>
      <t xml:space="preserve">Òýìäýãòèéí õóðààìæ   </t>
    </r>
    <r>
      <rPr>
        <i/>
        <sz val="8"/>
        <rFont val="Arial Mon"/>
        <family val="2"/>
      </rPr>
      <t>Charge of stamps</t>
    </r>
  </si>
  <si>
    <r>
      <t xml:space="preserve">Ãàçðûí äóóäëàãà õóäàëäàà  </t>
    </r>
    <r>
      <rPr>
        <i/>
        <sz val="10"/>
        <rFont val="Arial Mon"/>
        <family val="2"/>
      </rPr>
      <t>Fees of the land</t>
    </r>
  </si>
  <si>
    <r>
      <t xml:space="preserve">Îéí òºëáºð  </t>
    </r>
    <r>
      <rPr>
        <i/>
        <sz val="10"/>
        <rFont val="Arial Mon"/>
        <family val="2"/>
      </rPr>
      <t>Fees of the forest</t>
    </r>
  </si>
  <si>
    <r>
      <t xml:space="preserve">Àãíóóðûí íººö àø-ñíû       </t>
    </r>
    <r>
      <rPr>
        <i/>
        <sz val="10"/>
        <rFont val="Arial Mon"/>
        <family val="2"/>
      </rPr>
      <t>Charge for used hunting resources</t>
    </r>
  </si>
  <si>
    <t>Ðàøààí óñ àøèãëàñíû òºëáºð  A tax on  mineral spring usade</t>
  </si>
  <si>
    <t>Ò¿ãýýìýë òàðõàöòàé áàéãàëèéí áàÿëàã àøèãëàñàíû òºëáºð</t>
  </si>
  <si>
    <t>Õóâüöààíû íîãäîë àøãèéí òàòâàð</t>
  </si>
  <si>
    <t>Õºðºíãº õóäàëäñàíû îðëîãî</t>
  </si>
  <si>
    <t>Òºëºâ</t>
  </si>
  <si>
    <t>Ã¿éöýò</t>
  </si>
  <si>
    <t>Plan</t>
  </si>
  <si>
    <t>Ñàíõ¿¿</t>
  </si>
  <si>
    <t xml:space="preserve">Finance </t>
  </si>
  <si>
    <t>Ýõ ñóðâàëæ íü: Òºðèéí ñàí,Òàòâàðûí õýëòñèéí ìýäýýãýýð</t>
  </si>
  <si>
    <t>9.ÒÝÝÂÝÐ, ÕÎËÁÎÎ</t>
  </si>
  <si>
    <t>Ìºíãºí õºðºíãèéí ýõíèé ¿ëäýãäýë                                      Remainder at the beginning of the</t>
  </si>
  <si>
    <t xml:space="preserve">            ÎÐËÎÃÛÍ Ä¯Í                                                            TOTAL REVENUE</t>
  </si>
  <si>
    <t>II          ÍÈÉÒ ÇÀÐËÀÃÛÍ Ä¯Í                                           II   TOTAL EXPENDITURE</t>
  </si>
  <si>
    <t xml:space="preserve">           À. ÓÐÑÃÀË ÇÀÐÄËÛÍ Ä¯Í                                        A. TOTAL CURRENT EXPENDITURE</t>
  </si>
  <si>
    <t xml:space="preserve">               1. Áàðàà, ¿éë÷èëãýýíèé çàðäàë                               1. Expenditure on goods &amp; services</t>
  </si>
  <si>
    <t xml:space="preserve">                 1.1 Öàëèí,õºëñ áîëîí íýìýãäýë óðàìøèë            1.1 Once wages &amp; salaries</t>
  </si>
  <si>
    <t xml:space="preserve">                 1.2 Àæèë îëîãî÷îîñ íèéãìèéí äààòãàëä òºëºõ        1.2 Socal security contriution</t>
  </si>
  <si>
    <t xml:space="preserve">                 1.3 Áàðàà, ¿éë÷èëãýýíèé áóñàä çàðäàë                 1.3 Goods &amp; services expenses</t>
  </si>
  <si>
    <t xml:space="preserve">           Á. ÕªÐªÍÃÈÉÍ ÇÀÐÄÀË                                              B. CARITAL EXPENDITURE</t>
  </si>
  <si>
    <t>Ìºíãºí õºðºíãèéí ýöñèéí ¿ëäýãäýë                                        Remainder at the end of the month</t>
  </si>
  <si>
    <t xml:space="preserve">  9. ÝÄÈÉÍ ÇÀÑÃÈÉÍ ÁÓÑÀÄ                                              8. OTHER ECONOMICAL SECTORS</t>
  </si>
  <si>
    <t xml:space="preserve">              Á¯Õ ÇÀÐËÀÃÛÍ Ä¯Í                                              TOTAL BUDGET EXPENDITURE</t>
  </si>
  <si>
    <t>III          ÁÀÉÃÓÓËËÀÃÛÍ ÒÎÎ                                                 ORGANIZATION</t>
  </si>
  <si>
    <t xml:space="preserve">                  ÀÆÈËËÀÃÑÀÄ Á¯ÃÄ                                               TOTAL EMPLOYED</t>
  </si>
  <si>
    <t xml:space="preserve">                                                                      Ýõ ñóðâàëæ: Òºðèéí ñàíãèéí ìýäýýãýýð</t>
  </si>
  <si>
    <t xml:space="preserve">                                                                     Source : Public fund report</t>
  </si>
  <si>
    <t xml:space="preserve">                                                 2.3 ÓËÑÛÍ ÒªÑÂÈÉÍ ÁÀÉÃÓÓËËÀÃÛÍ ÇÀÐËÀÃÀ</t>
  </si>
  <si>
    <t xml:space="preserve">                                            2.3    GOVERNMENT BUDGET ORGANIZATION EXPENDITURE</t>
  </si>
  <si>
    <t>(ìÿí.òºã / thous,¥)</t>
  </si>
  <si>
    <t>2012 îíû VII ñàð</t>
  </si>
  <si>
    <t xml:space="preserve">                         ¯Ç¯¯ËÝËÒ¯¯Ä</t>
  </si>
  <si>
    <t xml:space="preserve">         Ã</t>
  </si>
  <si>
    <t xml:space="preserve">      Ò</t>
  </si>
  <si>
    <t xml:space="preserve">         E</t>
  </si>
  <si>
    <t xml:space="preserve">       P</t>
  </si>
  <si>
    <t xml:space="preserve">  1.ÍÈÉÒÈÉÍ ÅÐªÍÕÈÉ ¯ÉË×ÈËÃÝÝ                             1. GENERAL PUBLIC SERVICE</t>
  </si>
  <si>
    <t>(+,-)</t>
  </si>
  <si>
    <t xml:space="preserve">            ÎÐËÎÃÛÍ Ä¯Í                                                        TOTAL REVENUE</t>
  </si>
  <si>
    <t xml:space="preserve">           À. ÓÐÑÃÀË ÇÀÐÄËÛÍ Ä¯Í                                       A. TOTAL CURRENT EXPENDITURE</t>
  </si>
  <si>
    <t xml:space="preserve">               1. Áàðàà, ¿éë÷èëãýýíèé çàðäàë                            1. Expenditure on goods &amp; services</t>
  </si>
  <si>
    <t xml:space="preserve">                 1.1 Öàëèí,õºëñ áîëîí íýìýãäýë óðàìøèë        1.1 Once wages &amp; salaries</t>
  </si>
  <si>
    <t xml:space="preserve">                 1.2 Àæèë îëãîã÷îîñ íèéãìèéí äààòãàëä òºëºõ        1.2 Socal security contriution</t>
  </si>
  <si>
    <t xml:space="preserve">           Á. ÕªÐªÍÃÈÉÍ ÇÀÐÄÀË                                                 B. CARITAL EXPENDITURE</t>
  </si>
  <si>
    <t>Ìºíãºí õºðºíãèéí ýöñèéí ¿ëäýãäýë                                      Remainder at the end of the month</t>
  </si>
  <si>
    <t xml:space="preserve">  2.ÍÈÉÃÌÈÉÍ ÕÝÂ ÆÓÐÀÌ ÀÞÓËÃ¯É ÁÀÉÄÀË          2. SOCAL SECURITY</t>
  </si>
  <si>
    <t xml:space="preserve">  3. ÁÎËÎÂÑÐÎË                                                               3. EDUCATION</t>
  </si>
  <si>
    <t xml:space="preserve">  4. ÝÐ¯¯Ë ÌÝÍÄ                                                                 4. HEALTH</t>
  </si>
  <si>
    <t xml:space="preserve">  5.ÍÈÉÃÌÈÉÍ ÕÀÍÃÀÌÆ, ÕÀËÀÌÆ                               5. SOCIAL INSURANCE &amp; WELFARE</t>
  </si>
  <si>
    <t xml:space="preserve">  6. ÀÌÐÀËÒ, ÑÏÎÐÒ, ÑÎ¨Ë ÓÐËÀÃ                               6. RECREATION SPORT CULTURE &amp; APT</t>
  </si>
  <si>
    <t xml:space="preserve">  7. ÕªÄªª ÀÆ ÀÕÓÉ,ÎÉÍ ÀÆ ÀÕÓÉ                                  7. AGRICULTURE AND FORESTRY</t>
  </si>
  <si>
    <t xml:space="preserve">                                              2.4 ÎÐÎÍ ÍÓÒÃÈÉÍ ÒªÑÂÈÉÍ ÁÀÉÃÓÓËËÀÃÛÍ ÇÀÐËÀÃÀ</t>
  </si>
  <si>
    <t xml:space="preserve">                                              2.4 LOCAL BUDGET ORGANIZATION EXPENDITURE </t>
  </si>
  <si>
    <t>2011. VII</t>
  </si>
  <si>
    <t xml:space="preserve"> ( +, - )</t>
  </si>
  <si>
    <t>1.ÎÐÎÍ ÍÓÒÃÈÉÍ ÒªÑÂÈÉÍ ÁÀÉÃÓÓËËÀÃÛÍ ÇÀÐËÀÃÛÍ Ä¯Í 1. GENERAL PUBLIC SERVICE</t>
  </si>
  <si>
    <t>Ìºíãºí õºðºíãèéí ýöñèéí ¿ëäýãäýë                                    Remainder at the end of the month</t>
  </si>
  <si>
    <t>ÀÍÃÈËÀÃÄÀÀÃ¯É ÁÓÑÀÄ ÇÀÐÄÀË           NON-CLASSIFICATION OTHER EXPENSES</t>
  </si>
  <si>
    <t xml:space="preserve">                                           Õ¿ñíýãò 2.3  Òºñºâò áàéãóóëëàãûí ºãëºãèéí ìýäýý</t>
  </si>
  <si>
    <t xml:space="preserve">                                                             Table 2.3 Debt of budgetary institutions</t>
  </si>
  <si>
    <t>1,ÓËÑÛÍ ÒªÑÂÈÉÍ ÁÀÉÃÓÓËËÀÃÛÍ</t>
  </si>
  <si>
    <r>
      <t xml:space="preserve">              (ìÿí.òºã/</t>
    </r>
    <r>
      <rPr>
        <i/>
        <sz val="8"/>
        <rFont val="Arial Mon"/>
        <family val="2"/>
      </rPr>
      <t>thous.tog</t>
    </r>
    <r>
      <rPr>
        <sz val="8"/>
        <rFont val="Arial Mon"/>
        <family val="2"/>
      </rPr>
      <t>)</t>
    </r>
  </si>
  <si>
    <t>Íèéò ºãëºã Total debt</t>
  </si>
  <si>
    <t>Öàëèíãèéí ºð</t>
  </si>
  <si>
    <t>ÍÄØèìòãýë</t>
  </si>
  <si>
    <t>ÝÌÄààòãàë</t>
  </si>
  <si>
    <t xml:space="preserve">Ãýðýë, </t>
  </si>
  <si>
    <t xml:space="preserve">Ò¿ëø, </t>
  </si>
  <si>
    <t xml:space="preserve">Öýâýð, </t>
  </si>
  <si>
    <t>Øóóäàí</t>
  </si>
  <si>
    <t>Õîîë</t>
  </si>
  <si>
    <t xml:space="preserve">Óðñãàë </t>
  </si>
  <si>
    <t>Òýýâýð</t>
  </si>
  <si>
    <t>àëáàí</t>
  </si>
  <si>
    <t>Áàéðíû</t>
  </si>
  <si>
    <t>Áóñàä</t>
  </si>
  <si>
    <t>Debt for salaries</t>
  </si>
  <si>
    <t>Debt for social</t>
  </si>
  <si>
    <t>Debt for health</t>
  </si>
  <si>
    <t>öàõèëãààí</t>
  </si>
  <si>
    <t>õàëààëò</t>
  </si>
  <si>
    <t xml:space="preserve">áîõèð óñ </t>
  </si>
  <si>
    <t>õîëáîî</t>
  </si>
  <si>
    <t>Food</t>
  </si>
  <si>
    <t>çàñâàð</t>
  </si>
  <si>
    <t>Medicine</t>
  </si>
  <si>
    <t>òîìèëîëò</t>
  </si>
  <si>
    <t>ò¿ðýýñ</t>
  </si>
  <si>
    <t>Other</t>
  </si>
  <si>
    <t>contributions</t>
  </si>
  <si>
    <t>Electricity</t>
  </si>
  <si>
    <t>Fuel &amp;</t>
  </si>
  <si>
    <t>Clean &amp; dirty</t>
  </si>
  <si>
    <t>Postal &amp;</t>
  </si>
  <si>
    <t xml:space="preserve"> heating</t>
  </si>
  <si>
    <t>water</t>
  </si>
  <si>
    <t>communication</t>
  </si>
  <si>
    <t>Ýõíèé ¿ëäýãäýë</t>
  </si>
  <si>
    <t>Remainder at the beginning of the month</t>
  </si>
  <si>
    <t>Òóõàéí ñàðä øèíýýð ¿¿ññýí ºãëºã</t>
  </si>
  <si>
    <t>Got into new debt in particular month</t>
  </si>
  <si>
    <t>Òóõàéí ñàðä òºëºãäñºí ºãëºã</t>
  </si>
  <si>
    <t>Paid off debt in particular month</t>
  </si>
  <si>
    <t>Ýöñèéí ¿ëäýãäýë</t>
  </si>
  <si>
    <t>Remainder at the end of the month</t>
  </si>
  <si>
    <t>31 - 60 ºäºð</t>
  </si>
  <si>
    <t>31-60 days</t>
  </si>
  <si>
    <t>61 - 120 ºäºð</t>
  </si>
  <si>
    <t>61-120 days</t>
  </si>
  <si>
    <t>ªãëºã ñàëáàðààð</t>
  </si>
  <si>
    <t>Àìðàëò, ñïîðò, ñî¸ë, óðëàã</t>
  </si>
  <si>
    <t>Íèéòèéí åðºíõèé ¿éë÷èëãýý</t>
  </si>
  <si>
    <t>Íèéãèéí õàíãàìæ, íèéãìèéí õàëàìæ</t>
  </si>
  <si>
    <t>Íèãìèéí õýâ æóðàì, àþóëã¿é àæèëëàãàà</t>
  </si>
  <si>
    <t>Òýýâýð ,õîëáîî</t>
  </si>
  <si>
    <t>Áîëîâñðîë</t>
  </si>
  <si>
    <t>Ýð¿¿ë ìýíä</t>
  </si>
  <si>
    <t>Ýäèéí çàñãèéí áóñàä ¿éë àæèëëàãàà</t>
  </si>
  <si>
    <t>Ä¿í</t>
  </si>
  <si>
    <t>ªãëºã ñóìààð</t>
  </si>
  <si>
    <t>Èõòàìèð</t>
  </si>
  <si>
    <t>Ihtamir</t>
  </si>
  <si>
    <t>×óëóóò</t>
  </si>
  <si>
    <t>Chuluut</t>
  </si>
  <si>
    <t>Õàíãàé</t>
  </si>
  <si>
    <t>Hangai</t>
  </si>
  <si>
    <t>Òàðèàò</t>
  </si>
  <si>
    <t>Tariat</t>
  </si>
  <si>
    <t>ªíäºð-óëààí</t>
  </si>
  <si>
    <t>Ondor-ulaan</t>
  </si>
  <si>
    <t>Ýðäýíýìàíäàë</t>
  </si>
  <si>
    <t>Erdenemandal</t>
  </si>
  <si>
    <t>Æàðãàëàíò</t>
  </si>
  <si>
    <t xml:space="preserve">Jargalant </t>
  </si>
  <si>
    <t>Öýöýðëýã</t>
  </si>
  <si>
    <t>Tsetserleg</t>
  </si>
  <si>
    <t>Õàéðõàí</t>
  </si>
  <si>
    <t>Hairhan</t>
  </si>
  <si>
    <t>Áàòöýíãýë</t>
  </si>
  <si>
    <t>Battsengel</t>
  </si>
  <si>
    <t>ªëçèéò</t>
  </si>
  <si>
    <t>Olziit</t>
  </si>
  <si>
    <t>ªãèéíóóð</t>
  </si>
  <si>
    <t>Ogiinuur</t>
  </si>
  <si>
    <t>Õàøààò</t>
  </si>
  <si>
    <t>Hashaat</t>
  </si>
  <si>
    <t>Õîòîíò</t>
  </si>
  <si>
    <t>Hotont</t>
  </si>
  <si>
    <t>Öýíõýð</t>
  </si>
  <si>
    <t>Tsenher</t>
  </si>
  <si>
    <t>Òºâøð¿¿ëýõ</t>
  </si>
  <si>
    <t>Tovshruuleh</t>
  </si>
  <si>
    <t>Áóëãàí</t>
  </si>
  <si>
    <t>Bulgan</t>
  </si>
  <si>
    <t>Ýðäýíýáóëãàí</t>
  </si>
  <si>
    <t>Erdenebulgan</t>
  </si>
  <si>
    <t>Öàõèð</t>
  </si>
  <si>
    <t>Tsahir</t>
  </si>
  <si>
    <t>ÑÝÇÁÇÕýëòýñ</t>
  </si>
  <si>
    <t xml:space="preserve">                   2,ÎÐÎÍ ÍÓÒÃÈÉÍ ÒªÑÂÈÉÍ ÁÀÉÃÓÓËËÀÃÛÍ</t>
  </si>
  <si>
    <t>Ò¿ëø,</t>
  </si>
  <si>
    <t>Òýòãýìæ</t>
  </si>
  <si>
    <t>Óðñãàë</t>
  </si>
  <si>
    <t xml:space="preserve">Öýâýð </t>
  </si>
  <si>
    <t xml:space="preserve"> õàëààëò</t>
  </si>
  <si>
    <t>óðàìøèë</t>
  </si>
  <si>
    <t>transport</t>
  </si>
  <si>
    <t xml:space="preserve">áîõèð </t>
  </si>
  <si>
    <t xml:space="preserve">Fuel &amp; </t>
  </si>
  <si>
    <t>óñ</t>
  </si>
  <si>
    <t>heating</t>
  </si>
  <si>
    <t>ªãëºã   ñóìäààð</t>
  </si>
  <si>
    <t>Ñóìûí íýð</t>
  </si>
  <si>
    <t>Эрдэнэбулган</t>
  </si>
  <si>
    <t>11. ÁÀÐÈËÃÛÍ ÑÀËÁÀÐ</t>
  </si>
  <si>
    <t xml:space="preserve"> 11. CONSTRUCTION</t>
  </si>
  <si>
    <t xml:space="preserve">         /ºññºí ä¿íãýýð, ìÿí.òºã/</t>
  </si>
  <si>
    <t xml:space="preserve">          Ã/E</t>
  </si>
  <si>
    <t>2011 VII</t>
  </si>
  <si>
    <t>2012 VII</t>
  </si>
  <si>
    <t>Íèéò áàðèëãà óãñðàëò, èõ çàñâàðûí àæèë</t>
  </si>
  <si>
    <t>¯¿íýýñ: áàðèëãà óãñðàëò</t>
  </si>
  <si>
    <t xml:space="preserve">             èõ çàñâàð</t>
  </si>
  <si>
    <t xml:space="preserve">                            á. Áàðèëãà îáüåêòîîð    By the construction objects</t>
  </si>
  <si>
    <t>36 àéëûí îðîí ñóóö /Ýðäýíýáóëãàí ñóì/</t>
  </si>
  <si>
    <t>Öàãäààãèéí êóáîí /ªãèéíóóð ñóì/</t>
  </si>
  <si>
    <t>Îðîí ñóóöíû çàñâàð /Ýðäýíýáóëãàí ñóì/</t>
  </si>
  <si>
    <t>Ñî¸ëûí òºâ çàñâàð /Òºâøð¿¿ëýõ ñóì/</t>
  </si>
  <si>
    <t>Ýìíýëãèéí çàñâàð /Öýíõýð ñóì/</t>
  </si>
  <si>
    <t>Õóäàëäààíû ãóäàìíû ïàâèëîí /Ýðäýíýáóëãàí ñóì/</t>
  </si>
  <si>
    <t>Äîòóóð áàéð /Òºâøð¿¿ëýõ ñóì/</t>
  </si>
  <si>
    <t>Öàãäààãèéí êóáîí /Õîòîíò ñóì/</t>
  </si>
  <si>
    <t>72 àéëûí îðîí ñóóöíû çàñâàð /Ýðäýíýáóëãàí ñóì/</t>
  </si>
  <si>
    <t>Íîîñíû ¿éëäâýðèéí õóäàã/Õîòîíò ñóì/</t>
  </si>
  <si>
    <t>Õàéãóóëûí öîîíîã/Áàÿíõîíãîð àéìàã/</t>
  </si>
  <si>
    <t>Ã¿¿ðíèé çàñâàð /Ýðäýíýáóëãàí ñóì/</t>
  </si>
  <si>
    <t>Çàì çàñâàð àð÷ëàëò</t>
  </si>
  <si>
    <t>Õîðèî öýýðèéí õÿíàëòûí ïîñò /Öàõèð ñóì/</t>
  </si>
  <si>
    <t>Àõóéí ¿éë÷èëãýýíèé òºâ Ýðäýíýáóëãàí ñóì/</t>
  </si>
  <si>
    <t>Ìàë ýìíýëãèéí áàéð /Òºâøð¿¿ëýõ ñóì/</t>
  </si>
  <si>
    <t>Ãîö õàëäâàðòûí òºâèéí çàñâàð /Ýðäýíýáóëãàí ñóì/</t>
  </si>
  <si>
    <t>Îðîí ñóóöíû äýýâðèéí çàñâàð /Ýðäýíýáóëãàí ñóì/</t>
  </si>
  <si>
    <t>8-ð öýöýðëýãèéí ºðãºòãºë /Ýðäýíýáóëãàí ñóì/</t>
  </si>
  <si>
    <t>Áàãèéí òºâ /Òàðèàò ñóì/</t>
  </si>
  <si>
    <t>Õóäàëäàààíû ãóäàìíû çàì, óñ çàéëóóëàõ ñóâãèéí àæèë/Ýðäýíýáóëãàí ñóì/</t>
  </si>
  <si>
    <t>Ñî¸ëûí òºâ çàñâàð /×óëóóò ñóì/</t>
  </si>
  <si>
    <t>Öàãäààãèéí êóáîí /Õàéðõàí ñóì/</t>
  </si>
  <si>
    <t>Öàãäààãèéí êóáîí /×óëóóò ñóì/</t>
  </si>
  <si>
    <t>Ìýðãýæëèéí õÿíàëòûí êîíòîðûí áàðèëãà / Ýðäýíýáóëãàí ñóì/</t>
  </si>
  <si>
    <t xml:space="preserve">Ãàäíû áàéãóóëëàãûí ã¿éöýòãýë /Àâòî çàìààñ áóñàä/ </t>
  </si>
  <si>
    <t>6.2 Ãîë íýðèéí áàðààíû ¿íý</t>
  </si>
  <si>
    <t>6.2 Price of selected goods</t>
  </si>
  <si>
    <t>Áàðààíû íýð</t>
  </si>
  <si>
    <t>Commodities and services,measuring unit</t>
  </si>
  <si>
    <t>1. Õ¿íñíèé áàðàà</t>
  </si>
  <si>
    <t>Ãóðèë /Óëààíáààòðûí I çýðýã/</t>
  </si>
  <si>
    <t xml:space="preserve">Flour, kg '' Ulaanbaatar-1'' </t>
  </si>
  <si>
    <t>êã</t>
  </si>
  <si>
    <t>Ãóðèë /Óëààíáààòðûí II çýðýã/</t>
  </si>
  <si>
    <t xml:space="preserve">Flour, kg '' Ulaanbaatar-2'' </t>
  </si>
  <si>
    <t xml:space="preserve">Ãóðèëàí áîîâ </t>
  </si>
  <si>
    <t>Bakery, kg</t>
  </si>
  <si>
    <t>Òàëõ /¿éëäâýðèéí/</t>
  </si>
  <si>
    <t>Bread</t>
  </si>
  <si>
    <t>øèð</t>
  </si>
  <si>
    <t>Òàëõ /õóâèéí/</t>
  </si>
  <si>
    <t>Ãîéìîí /óóðàãæóóëñàí/</t>
  </si>
  <si>
    <t>Macaroni, 250 gr</t>
  </si>
  <si>
    <t>250 ãð</t>
  </si>
  <si>
    <t>Æèãíýìýã</t>
  </si>
  <si>
    <t xml:space="preserve">Biscuits </t>
  </si>
  <si>
    <t>Öàãààí áóäàà</t>
  </si>
  <si>
    <t>Rice</t>
  </si>
  <si>
    <t>Øàð áóäàà</t>
  </si>
  <si>
    <t>Millet, kg</t>
  </si>
  <si>
    <t>¯õðèéí ìàõ</t>
  </si>
  <si>
    <t>Beef,kg</t>
  </si>
  <si>
    <t>Õîíèíû ìàõ</t>
  </si>
  <si>
    <t>Mutton, kg</t>
  </si>
  <si>
    <t>ßìààíû ìàõ</t>
  </si>
  <si>
    <t>Goat-meat, kg</t>
  </si>
  <si>
    <t>Àäóóíû ìàõ</t>
  </si>
  <si>
    <t>Horsemeat, kg</t>
  </si>
  <si>
    <t>×àíàñàí õèàì</t>
  </si>
  <si>
    <t>Sausagas, kg</t>
  </si>
  <si>
    <t>ªºõºí òîñ</t>
  </si>
  <si>
    <t>Fat, kg</t>
  </si>
  <si>
    <t>Øàð òîñ</t>
  </si>
  <si>
    <t>Yellow oil, kg</t>
  </si>
  <si>
    <t>Øèíãýí ñ¿¿</t>
  </si>
  <si>
    <t>Milk, litre</t>
  </si>
  <si>
    <t>ëèòð</t>
  </si>
  <si>
    <t>Õàòóó ÷èõýð   /ãàäààä /</t>
  </si>
  <si>
    <t>Candies, kg</t>
  </si>
  <si>
    <t>Ýëñýí ÷èõýð</t>
  </si>
  <si>
    <t xml:space="preserve">Sugar, kg </t>
  </si>
  <si>
    <t>Ã¿ðæ öàé</t>
  </si>
  <si>
    <t>Green tea, Goergea</t>
  </si>
  <si>
    <t>2 êã</t>
  </si>
  <si>
    <t>Òºìñ /ìîíãîë/</t>
  </si>
  <si>
    <t>Potato, kg /mongolia/</t>
  </si>
  <si>
    <t>Òºìñ /õÿòàä /</t>
  </si>
  <si>
    <t>Potato, kg /china/</t>
  </si>
  <si>
    <t>Cabbadge, kg</t>
  </si>
  <si>
    <t>Ìàíæèí</t>
  </si>
  <si>
    <t>Tumir, kg</t>
  </si>
  <si>
    <t>Ëóóâàí</t>
  </si>
  <si>
    <t>Carrot, kg</t>
  </si>
  <si>
    <t>Áººðºíõèé ñîíãèíî /õÿòàä/</t>
  </si>
  <si>
    <t>Onion, kg</t>
  </si>
  <si>
    <t>Äàâñ /îðîñ/</t>
  </si>
  <si>
    <t>Iodized salt, kg</t>
  </si>
  <si>
    <t>Áîð äàâñ</t>
  </si>
  <si>
    <t>Salt, brown,  kg</t>
  </si>
  <si>
    <t>Ìàñëî</t>
  </si>
  <si>
    <t>Butter, kg</t>
  </si>
  <si>
    <t>Óðãàìëûí òîñ</t>
  </si>
  <si>
    <t>Vegetables oil</t>
  </si>
  <si>
    <t>ªíäºã</t>
  </si>
  <si>
    <t>Eggs, piece</t>
  </si>
  <si>
    <t>2. Õ¿íñíèé áóñ áàðàà</t>
  </si>
  <si>
    <t xml:space="preserve">Áàðààíû ñàâàí </t>
  </si>
  <si>
    <t>Laundry soap</t>
  </si>
  <si>
    <t>Ãàðûí ñàâàí /àíèòà/</t>
  </si>
  <si>
    <t>Beaty soap</t>
  </si>
  <si>
    <t>Óãààëãûí íóíòàã /îìî/</t>
  </si>
  <si>
    <t>Laundry detergent ''OMO''</t>
  </si>
  <si>
    <t>165 ãð</t>
  </si>
  <si>
    <t>×¿äýíç /äîòîîä/</t>
  </si>
  <si>
    <t>Match, pack</t>
  </si>
  <si>
    <t>Òºðºë á¿ðèéí ãýðëèéí øèë</t>
  </si>
  <si>
    <t>Light bulb, 60w</t>
  </si>
  <si>
    <t>Ëàà /äîòîîä/</t>
  </si>
  <si>
    <t>Candle, piece</t>
  </si>
  <si>
    <t>Áè÷ãèéí öààñ -80 ãð</t>
  </si>
  <si>
    <t>Copy paper -80gr</t>
  </si>
  <si>
    <t>Áè÷ãèéí öààñI-70ãð</t>
  </si>
  <si>
    <t>Copy paper -70gr</t>
  </si>
  <si>
    <t>Òîñîí áóäàã /õÿòàä/</t>
  </si>
  <si>
    <t>Oilcolour, kg</t>
  </si>
  <si>
    <t>Òºðºë á¿ðèéí õàäààñ</t>
  </si>
  <si>
    <t>Spike, kg</t>
  </si>
  <si>
    <t>Öîíõíû øèë 3 ìì /120õ90/</t>
  </si>
  <si>
    <t>Window glass, China, 3mm</t>
  </si>
  <si>
    <t>Öåìåíò</t>
  </si>
  <si>
    <t>Cement, kg</t>
  </si>
  <si>
    <t xml:space="preserve">       ÃÝÌÒ ÕÝÐÝÃ ¯ÉËÄÝÃ×ÄÈÉÍ ÒÎÎ ÁÀ Ó×ÈÐÑÀÍ ÕÎÕÈÐÎË</t>
  </si>
  <si>
    <t xml:space="preserve">  NUMBER OF OFFENDERS AND TOTAL AMOUNT OF DAMAGE CAUSED BY OFFENCES</t>
  </si>
  <si>
    <t xml:space="preserve">      Á¿õ õîëáîãäîã÷</t>
  </si>
  <si>
    <t xml:space="preserve"> Õýðýã ¿éëäýõäýý</t>
  </si>
  <si>
    <t>Ýð¿¿ëæ¿¿</t>
  </si>
  <si>
    <t>Áàðèâ÷-</t>
  </si>
  <si>
    <t>Ãýìò õýðãèéí</t>
  </si>
  <si>
    <t>Íèéò õî-</t>
  </si>
  <si>
    <t>Õóðààãäñàí</t>
  </si>
  <si>
    <t xml:space="preserve">          Offenders</t>
  </si>
  <si>
    <t>Crime committed by</t>
  </si>
  <si>
    <t xml:space="preserve">ëýãäñýí </t>
  </si>
  <si>
    <t>ëàãäñàí</t>
  </si>
  <si>
    <t xml:space="preserve">óëìààñ ãýìòñýí </t>
  </si>
  <si>
    <t xml:space="preserve">óëìààñ íàñ </t>
  </si>
  <si>
    <t>õèðîë</t>
  </si>
  <si>
    <t>õóòãà, ìýñ</t>
  </si>
  <si>
    <t>¯¿íýýñ: ÿë</t>
  </si>
  <si>
    <t>Ýìýãòýé</t>
  </si>
  <si>
    <t>Õ¿¿õýä</t>
  </si>
  <si>
    <t>Á¿ëýãëý-</t>
  </si>
  <si>
    <t>Ñîãòóó</t>
  </si>
  <si>
    <t>Restored</t>
  </si>
  <si>
    <t xml:space="preserve">Arrested </t>
  </si>
  <si>
    <t>áýðòñýí õ¿í</t>
  </si>
  <si>
    <t>áàðñàí õ¿í</t>
  </si>
  <si>
    <t xml:space="preserve"> ñàÿ.òºã</t>
  </si>
  <si>
    <t>çîäîîíû õý-</t>
  </si>
  <si>
    <t>Õóãàöàà</t>
  </si>
  <si>
    <t xml:space="preserve">  ýäýëæ </t>
  </si>
  <si>
    <t xml:space="preserve">   ñýí</t>
  </si>
  <si>
    <t>áàéñàí</t>
  </si>
  <si>
    <t>drunk</t>
  </si>
  <si>
    <t>people</t>
  </si>
  <si>
    <t>People injured</t>
  </si>
  <si>
    <t>People died</t>
  </si>
  <si>
    <t>Total a-</t>
  </si>
  <si>
    <t>ðýãñýë</t>
  </si>
  <si>
    <t>Periods</t>
  </si>
  <si>
    <t>áàéõ äàà</t>
  </si>
  <si>
    <t>Group of</t>
  </si>
  <si>
    <t>Drunk</t>
  </si>
  <si>
    <t>caused by</t>
  </si>
  <si>
    <t>mount of</t>
  </si>
  <si>
    <t xml:space="preserve">Confiscated </t>
  </si>
  <si>
    <t>With pre-</t>
  </si>
  <si>
    <t>offences</t>
  </si>
  <si>
    <t>damage</t>
  </si>
  <si>
    <t>edgy and</t>
  </si>
  <si>
    <t>vious crimi</t>
  </si>
  <si>
    <t xml:space="preserve"> mln.tog</t>
  </si>
  <si>
    <t>fighting tools</t>
  </si>
  <si>
    <t>nal charges</t>
  </si>
  <si>
    <t>2002 I-XII</t>
  </si>
  <si>
    <t>2003 I-XII</t>
  </si>
  <si>
    <t>2004 I-XII</t>
  </si>
  <si>
    <t>2005 I-XII</t>
  </si>
  <si>
    <t>2006 I-XII</t>
  </si>
  <si>
    <t>2007 I-XII</t>
  </si>
  <si>
    <t>2008 I-XII</t>
  </si>
  <si>
    <t>2009 I-XII</t>
  </si>
  <si>
    <t>2010 I-XII</t>
  </si>
  <si>
    <t>2011 I-XII</t>
  </si>
  <si>
    <t>2011 I</t>
  </si>
  <si>
    <t>2011 II</t>
  </si>
  <si>
    <t>2011 III</t>
  </si>
  <si>
    <t>2011 IV</t>
  </si>
  <si>
    <t>2011 V</t>
  </si>
  <si>
    <t>2011 VI</t>
  </si>
  <si>
    <t>2012 I</t>
  </si>
  <si>
    <t>2012 II</t>
  </si>
  <si>
    <t>2012 III</t>
  </si>
  <si>
    <t>2012 IV</t>
  </si>
  <si>
    <t>2012 V</t>
  </si>
  <si>
    <t>2012 VI</t>
  </si>
  <si>
    <t>Ýõ ñóðâàëæ : Öàãäààãèéí õýëòñèéí ìýäýýãýýð</t>
  </si>
  <si>
    <t xml:space="preserve"> Source : Police Department report</t>
  </si>
  <si>
    <t>5. ÃÝÌÒ ÕÝÐÝÃ</t>
  </si>
  <si>
    <t>5. CRIME</t>
  </si>
  <si>
    <t xml:space="preserve">                      5.1 Àðõàíãàé àéìàãò á¿ðòãýãäñýí ãýìò õýðãèéí òîî, òºðëººð</t>
  </si>
  <si>
    <t xml:space="preserve">                   5.1  Number of offences  committed in Arhangai province, by types</t>
  </si>
  <si>
    <t>Õýðãèéí òºðºë</t>
  </si>
  <si>
    <t>Types of offences</t>
  </si>
  <si>
    <t xml:space="preserve">      Ãàðàëò       Number of offences</t>
  </si>
  <si>
    <t>VII</t>
  </si>
  <si>
    <t>2010 îíû ìºí</t>
  </si>
  <si>
    <t>ªíãºðñºí îíû ìºí</t>
  </si>
  <si>
    <t>July</t>
  </si>
  <si>
    <t>¿åòýé õàðüöóóëñàí</t>
  </si>
  <si>
    <t>I-XII</t>
  </si>
  <si>
    <t>Compare with par-</t>
  </si>
  <si>
    <t>Á¿ðòãýãäñýí õýðýã-á¿ãä</t>
  </si>
  <si>
    <t>Committed offences-Total</t>
  </si>
  <si>
    <t>Õ¿íèé àìü áèå, ýð¿¿ë ìýíäèéí ýñðýã ãýìò õýðýã</t>
  </si>
  <si>
    <t>Crime against human life and health (or physical well-being)</t>
  </si>
  <si>
    <t>¯¿íýýñ:</t>
  </si>
  <si>
    <t>Of which :</t>
  </si>
  <si>
    <t>õ¿íèéã ñàíààòàé àëàõ</t>
  </si>
  <si>
    <t>attempted murder</t>
  </si>
  <si>
    <t>áóñäûã áîëãîîìæã¿é àëàõ</t>
  </si>
  <si>
    <t>negligent murder</t>
  </si>
  <si>
    <t>èðãýäèéí ýðõ ÷ºëºº, ýð¿¿ë ìýíäèéí ýñðýã</t>
  </si>
  <si>
    <t>offences againt the freedom and health of individuals</t>
  </si>
  <si>
    <t>áóñäûã àìèà õîðëîõîä õ¿ðãýõ</t>
  </si>
  <si>
    <t>death due to unfortunate occasion</t>
  </si>
  <si>
    <t xml:space="preserve">Õ¿íèé ýðõ, ýðõ ÷ºëºº, àëäàð õ¿íä, íýð òºðèéí </t>
  </si>
  <si>
    <t>Crime against human freedom, rights</t>
  </si>
  <si>
    <t>ýñðýã ãýìò õýðýã</t>
  </si>
  <si>
    <t>and reputation</t>
  </si>
  <si>
    <t xml:space="preserve">Õ¿¿õýä, ãýð á¿ë, íèéãìèéí ¸ñ ñóðòàõóóíû ýñðýã </t>
  </si>
  <si>
    <t>Crime against child, family and social</t>
  </si>
  <si>
    <t>ãýìò õýðýã</t>
  </si>
  <si>
    <t>morality</t>
  </si>
  <si>
    <t>Èðãýäèéí óëñ òºðèéí áîëîí áóñàä ýðõ, ýðõ</t>
  </si>
  <si>
    <t>Crime against political and other rights</t>
  </si>
  <si>
    <t>÷ºëººíèé ýñðýã ãýìò õýðýã</t>
  </si>
  <si>
    <t>and freedom of individuals</t>
  </si>
  <si>
    <t>ªì÷ëºõ ýðõèéí ýñðýã ãýìò õýðýã</t>
  </si>
  <si>
    <t xml:space="preserve">Crime against ownership right </t>
  </si>
  <si>
    <t>õóëãàé</t>
  </si>
  <si>
    <t>theft of proferty</t>
  </si>
  <si>
    <t>áóëààëò</t>
  </si>
  <si>
    <t xml:space="preserve">mugging </t>
  </si>
  <si>
    <t xml:space="preserve">äýýðýì </t>
  </si>
  <si>
    <t>robber</t>
  </si>
  <si>
    <t>çàëèëàí</t>
  </si>
  <si>
    <t xml:space="preserve">fraud </t>
  </si>
  <si>
    <t>çàâøèõ, ¿ðýãä¿¿ëýõ</t>
  </si>
  <si>
    <t>forgery</t>
  </si>
  <si>
    <t>¯íäýñíèé àþóëã¿é áàéäëûí ýñðýã ãýìò õýðýã</t>
  </si>
  <si>
    <t>Crime against national safety</t>
  </si>
  <si>
    <t>Àæ àõóé íýãæèéí ýñðýã ãýìò õýðýã</t>
  </si>
  <si>
    <t>Crime against economic entity</t>
  </si>
  <si>
    <t xml:space="preserve">Íèéãìèéí àþóëã¿é áàéäëûí ýñðýã ãýìò õýðýã </t>
  </si>
  <si>
    <t>Crime against social safety</t>
  </si>
  <si>
    <t>Õ¿í àìûí ýð¿¿ë ìýíäèéí ýñðýã ãýìò õýðýã</t>
  </si>
  <si>
    <t>Crime against population health</t>
  </si>
  <si>
    <t>Áàéãàëü õàìãààëàõ æóðìûí ýñðýã ãýìò õýðýã</t>
  </si>
  <si>
    <t>Crime against environmental protection</t>
  </si>
  <si>
    <t xml:space="preserve">Òýýâðèéí õýðýãñëèéí õºäºëãººíèé àþóëã¿é </t>
  </si>
  <si>
    <t>Crime against traffic safety and use</t>
  </si>
  <si>
    <t>áàéäàë, àøèãëàëòûí æóðìûí ýñðýã ãýìò õýðýã</t>
  </si>
  <si>
    <t>Çàõèðãààíû æóðìûí ýñðýã ãýìò õýðýã</t>
  </si>
  <si>
    <t>Crime against administrative rule</t>
  </si>
  <si>
    <t>Ø¿¿í òàñëàõ àæèëëàãààíû ýñðýã ãýìò õýðýã</t>
  </si>
  <si>
    <t>Crime against judicial procedure</t>
  </si>
  <si>
    <t>Àëáàí òóøààëûí ýñðýã ãýìò õýðýã</t>
  </si>
  <si>
    <t xml:space="preserve">Occupational related crime </t>
  </si>
  <si>
    <t>Öýðãèéí àëáàíû ýñðýã ãýìò õýðýã</t>
  </si>
  <si>
    <t xml:space="preserve">Crime against military service </t>
  </si>
  <si>
    <t>Êîìïüòåðèéí ìýäýýëëèéí ýñðýã ãýìò õýðýã</t>
  </si>
  <si>
    <t>Crime against computer information safety</t>
  </si>
  <si>
    <t xml:space="preserve">18 áà ò¿¿íýýñ äýýø íàñíû 10000 õ¿íä íîîãäîõ </t>
  </si>
  <si>
    <t>Number of offences per 10000</t>
  </si>
  <si>
    <t>á¿ðòãýãäñýí ãýìò õýðãèéí òîî</t>
  </si>
  <si>
    <t>population of 18 and above ages</t>
  </si>
  <si>
    <t>Ãýìò õýðãèéí èëð¿¿ëýëò</t>
  </si>
  <si>
    <t>Crime rate, by percent</t>
  </si>
  <si>
    <t xml:space="preserve">                                    Ýõ ñóðâàëæ : Öàãäààãèéí õýëòñèéí ìýäýýãýýð</t>
  </si>
  <si>
    <t xml:space="preserve">                                            Source : Police Department report</t>
  </si>
  <si>
    <t xml:space="preserve">         3.1 ÍÈÉÃÌÈÉÍ ÕÀËÀÌÆÈÉÍ ÑÀÍÃÈÉÍ ÇÀÐÖÓÓËÀËÒ</t>
  </si>
  <si>
    <t xml:space="preserve">           3.1 CONSUMPTION OF FUND FOR SOCIAL WELFARE</t>
  </si>
  <si>
    <t xml:space="preserve">         Íèéãìèéí õàëàìæèéí ñàíãèéí çàðöóóëàëò</t>
  </si>
  <si>
    <t>Îëãîñîí òýòãýìæ</t>
  </si>
  <si>
    <t>Õàìðàãäñàí</t>
  </si>
  <si>
    <t>(ìÿí,òºã)</t>
  </si>
  <si>
    <t>õ¿íèé òîî</t>
  </si>
  <si>
    <t>Subsidy</t>
  </si>
  <si>
    <t>Number of</t>
  </si>
  <si>
    <t>(thous.¥)</t>
  </si>
  <si>
    <t>persons</t>
  </si>
  <si>
    <t>Íèéãìèéí õàëàìæèéí ñàíãààñ îëãîñîí á¿ãä:</t>
  </si>
  <si>
    <t>à. Õàëàìæèéí òýòãýâýð</t>
  </si>
  <si>
    <t>A. Welfare of pension</t>
  </si>
  <si>
    <t>á. Íºõöºëò ìºíãºí òýòãýìæ</t>
  </si>
  <si>
    <t>B. Financial subsidy condition</t>
  </si>
  <si>
    <t xml:space="preserve">¿¿íýýñ :  </t>
  </si>
  <si>
    <t>of which:</t>
  </si>
  <si>
    <t>Æèðýìñýí áîëîí õºõ¿¿ë ýõ÷¿¿äèéí ÍÌÒ</t>
  </si>
  <si>
    <t>Pregnancy and nursing mothers FSC</t>
  </si>
  <si>
    <t>Àõìàä íàñòàíûã àñàð÷ áóé èðãýíèé ÍÌÒ</t>
  </si>
  <si>
    <t>ÕÁ-òýé èðãýíèéã àñàð÷ áóé èðãýíèé ÍÌÒ</t>
  </si>
  <si>
    <t>ÁªÕÀªñãºñºí èðãýíèé ÍÌÒ</t>
  </si>
  <si>
    <t>ÕÁ-òýé õ¿¿õäèéã àñàð÷ áóé èðãýíèé ÍÌÒ</t>
  </si>
  <si>
    <t>Õ¿íèé õºãæèë ñàí</t>
  </si>
  <si>
    <t>â. Òóñëàìæ</t>
  </si>
  <si>
    <t>C. Assistance</t>
  </si>
  <si>
    <t xml:space="preserve">¿¿íýýñ: </t>
  </si>
  <si>
    <t>Õ¿¿õäèéí ìºíãºí òýòãýìæ</t>
  </si>
  <si>
    <t>Childrens of subsidy</t>
  </si>
  <si>
    <t>Øèíýýð òºðñºí õ¿¿õäèéí ìºíãºí òóñëàìæ</t>
  </si>
  <si>
    <t>Financial assistance for new baby</t>
  </si>
  <si>
    <t>Øèíý ãýð á¿ëä îëãîñîí ìºíãºí òóñëàìæ</t>
  </si>
  <si>
    <t>Financial assistance for new family</t>
  </si>
  <si>
    <t>Àëäàð öîëòîé àõìàäóóäàä ¿ç¿¿ëñýí õºíãºëºëò</t>
  </si>
  <si>
    <t xml:space="preserve">Àëäàðò ýõèéí </t>
  </si>
  <si>
    <t>Famous mothers I</t>
  </si>
  <si>
    <t>Àëäàðò ýõèéí  îäîíòîé ýõ÷¿¿äýä îëãîñîí ìºíãºí òóñëàìæ</t>
  </si>
  <si>
    <t>Financial assistance for famous mothers II dicoration elderly</t>
  </si>
  <si>
    <t>Íèéãìèéí äýìæëýã òóñëàëöàà øààðäëàãàòàé èðãýíä ¿ç¿¿ëñýí òóñëàìæ</t>
  </si>
  <si>
    <t>Îëîí íèéòèéí îðîëöîîíä ò¿øèãëýñýí õàëàìæèéí ¿éë÷èëãýý</t>
  </si>
  <si>
    <t>ã. Õºíãºëºëò</t>
  </si>
  <si>
    <t>D. Discount</t>
  </si>
  <si>
    <t>Àõìàä íàñòàíä ¿ç¿¿ëñýí òóñëàìæ õºíãºëºëò</t>
  </si>
  <si>
    <t>Discounted assistance for the elderly</t>
  </si>
  <si>
    <t>ÕÁ-òýé èðãýíä ¿ç¿¿ëñýí òóñëàìæ õºíãºëºëò</t>
  </si>
  <si>
    <t>Discounted assistance for the disabled</t>
  </si>
  <si>
    <t>Õàëàìæèéí áóñàä õºíãºëºëò</t>
  </si>
  <si>
    <t>ä. Áóñàä</t>
  </si>
  <si>
    <t>E. Other</t>
  </si>
  <si>
    <t xml:space="preserve">             3. ÍÈÉÃÌÈÉÍ   ÄÀÀÒÃÀËÛÍ   ÑÀÍÃÓÓÄÛÍ   ÎÐËÎÃÎ ,  ÇÀÐËÀÃA</t>
  </si>
  <si>
    <t xml:space="preserve">           3. REVENUE AND EXPENDITURE OF  SOCIAL INSURANCE FUNDS</t>
  </si>
  <si>
    <t xml:space="preserve">           3.1 Íèéãìèéí äààòãàëûí ñàíãóóäûí îðëîãî, ñàíõ¿¿æèëò</t>
  </si>
  <si>
    <t xml:space="preserve">           3.1 Revenue and finances of social insurance funds</t>
  </si>
  <si>
    <r>
      <t xml:space="preserve">              ( ºññºí ä¿íãýýð, ìÿí.òºã / </t>
    </r>
    <r>
      <rPr>
        <i/>
        <sz val="8"/>
        <rFont val="Arial Mon"/>
        <family val="2"/>
      </rPr>
      <t>accumulated data,  thous tog )</t>
    </r>
  </si>
  <si>
    <r>
      <t xml:space="preserve">   Í.Ä-ûí ñàíãóóäûí îðëîãî  </t>
    </r>
    <r>
      <rPr>
        <i/>
        <sz val="8"/>
        <rFont val="Arial Mon"/>
        <family val="2"/>
      </rPr>
      <t xml:space="preserve">Revenue of social insurance </t>
    </r>
  </si>
  <si>
    <r>
      <t xml:space="preserve"> Àéìàã ñóìààñ   ºãñºí ñàíõ¿¿æèëò   </t>
    </r>
    <r>
      <rPr>
        <i/>
        <sz val="8"/>
        <rFont val="Arial Mon"/>
        <family val="2"/>
      </rPr>
      <t>Finances from local budget</t>
    </r>
  </si>
  <si>
    <t xml:space="preserve"> Íèéãìèéí äààòãàëûí </t>
  </si>
  <si>
    <t>¯¿íýýñ   Ý Ì Ä øèìòãýë</t>
  </si>
  <si>
    <t>Òýòãýâðèéí äààòãàëûí ñàí</t>
  </si>
  <si>
    <t xml:space="preserve">     Ý.Ì-èéí äààòãàëûí ñàíãààñ</t>
  </si>
  <si>
    <t xml:space="preserve"> Fund of health insurance</t>
  </si>
  <si>
    <t xml:space="preserve">          øèìòãýë</t>
  </si>
  <si>
    <t>Fund of health insurance</t>
  </si>
  <si>
    <t xml:space="preserve">        Pensioned insurance fund</t>
  </si>
  <si>
    <t xml:space="preserve">     Ýìíýëýã¿¿äýä îëãîñîí </t>
  </si>
  <si>
    <t>Ýìèéí ñàíãóóäàä îëãîñîí</t>
  </si>
  <si>
    <r>
      <t>Ò/</t>
    </r>
    <r>
      <rPr>
        <i/>
        <sz val="8"/>
        <rFont val="Arial Mon"/>
        <family val="2"/>
      </rPr>
      <t>P</t>
    </r>
  </si>
  <si>
    <r>
      <t>Ã/</t>
    </r>
    <r>
      <rPr>
        <i/>
        <sz val="8"/>
        <rFont val="Arial Mon"/>
        <family val="2"/>
      </rPr>
      <t>Å</t>
    </r>
  </si>
  <si>
    <t xml:space="preserve"> õóâü</t>
  </si>
  <si>
    <t>T/P</t>
  </si>
  <si>
    <t>Çºð¿¿</t>
  </si>
  <si>
    <t>Í/ýìíýëýã</t>
  </si>
  <si>
    <t>Hospital</t>
  </si>
  <si>
    <t>ªðõèéí ýìíýëýã¿¿ä</t>
  </si>
  <si>
    <t>Õ/ýìíýëã¿¿ä</t>
  </si>
  <si>
    <t>Private hospitals</t>
  </si>
  <si>
    <t>Õàñó øèâýðò, Ñóâä  ðàøààí ñóâèëàë</t>
  </si>
  <si>
    <r>
      <t xml:space="preserve">                                                                                                   Óëñààñ àâàõ ñàíõ¿¿æèëò </t>
    </r>
    <r>
      <rPr>
        <b/>
        <i/>
        <sz val="7.5"/>
        <rFont val="Arial Mon"/>
        <family val="2"/>
      </rPr>
      <t>Finances from state budget</t>
    </r>
  </si>
  <si>
    <t xml:space="preserve">              Òýòãýâðèéí äààòãàëûí ñàí</t>
  </si>
  <si>
    <t xml:space="preserve">            Ýð¿¿ë ìýíäèéí äààòãàëûí ñàí </t>
  </si>
  <si>
    <t>Òýòãýìæèéí äààòãàëûí ñàí</t>
  </si>
  <si>
    <t xml:space="preserve">                    Pensionel insurance</t>
  </si>
  <si>
    <t xml:space="preserve">                  Fund of health insurance</t>
  </si>
  <si>
    <t>Ò/P</t>
  </si>
  <si>
    <t>Ã/Å</t>
  </si>
  <si>
    <t>Õóâü</t>
  </si>
  <si>
    <t>Íèéãìèéí äààòãàëûí õýëòýñ</t>
  </si>
  <si>
    <t>Social Insurance Department</t>
  </si>
  <si>
    <t>Ä¯Í</t>
  </si>
  <si>
    <t>TOTAL</t>
  </si>
  <si>
    <t xml:space="preserve">            ÀÆ ¯ÉËÄÂÝÐ</t>
  </si>
  <si>
    <t xml:space="preserve">               INDUSTRY</t>
  </si>
  <si>
    <t xml:space="preserve">                      ÀÆ ¯ÉËÄÂÝÐÈÉÍ ÍÈÉÒ Á¯ÒÝÝÃÄÝÕ¯¯Í, îíû ¿íýýð, ñàÿ.òºã</t>
  </si>
  <si>
    <t xml:space="preserve">                      GROSS INDUSTRIAL OUTPUT, at current price, mln.tog</t>
  </si>
  <si>
    <t>Íèéò</t>
  </si>
  <si>
    <t>Õ¿íñ-Àð</t>
  </si>
  <si>
    <t>Óðëàõ</t>
  </si>
  <si>
    <t>Áóìàí</t>
  </si>
  <si>
    <t>Àðèóí-Àð</t>
  </si>
  <si>
    <t>Èë÷-Àð</t>
  </si>
  <si>
    <t>Óëàìáàÿ-</t>
  </si>
  <si>
    <t>Øèíý ªð-</t>
  </si>
  <si>
    <t>Ýöýã-Åñ¿õýé</t>
  </si>
  <si>
    <t xml:space="preserve">Àð ìºíãºí </t>
  </si>
  <si>
    <t>Ìîí ñåð-</t>
  </si>
  <si>
    <t>ÄÁÁÑ</t>
  </si>
  <si>
    <t>Õàòàíò àðâèæèõ</t>
  </si>
  <si>
    <t>Óíäàðãà</t>
  </si>
  <si>
    <t>Õàíãàéí</t>
  </si>
  <si>
    <t>ÑÀ-ÑÀ</t>
  </si>
  <si>
    <t>Òýëýý</t>
  </si>
  <si>
    <t>Õóâèéí</t>
  </si>
  <si>
    <t>ä¿í</t>
  </si>
  <si>
    <t xml:space="preserve">   ÕÊ</t>
  </si>
  <si>
    <t>óõààí</t>
  </si>
  <si>
    <t>¿ñýã</t>
  </si>
  <si>
    <t>êîìïàíè</t>
  </si>
  <si>
    <t>æèõóé êîì</t>
  </si>
  <si>
    <t>ãºº ÕÊ</t>
  </si>
  <si>
    <t>êîì.</t>
  </si>
  <si>
    <t>çîîñ ÕÕÊ</t>
  </si>
  <si>
    <t>âèñ êîì.</t>
  </si>
  <si>
    <t>DBBS</t>
  </si>
  <si>
    <t>Hatant arvijih</t>
  </si>
  <si>
    <t>êîì</t>
  </si>
  <si>
    <t>õ¿íñÕÕÊ</t>
  </si>
  <si>
    <t>ÕÕÊ</t>
  </si>
  <si>
    <t>òàâàí</t>
  </si>
  <si>
    <t>ñåêòîð</t>
  </si>
  <si>
    <t>Huns-Ar</t>
  </si>
  <si>
    <t>Urlah</t>
  </si>
  <si>
    <t xml:space="preserve">Buman </t>
  </si>
  <si>
    <t>Ariun-Ar</t>
  </si>
  <si>
    <t>Ilch-Ar</t>
  </si>
  <si>
    <t>Ulambayrihui</t>
  </si>
  <si>
    <t>Shine or-</t>
  </si>
  <si>
    <t>Etseg-esukhei</t>
  </si>
  <si>
    <t>Ar mongon zoos</t>
  </si>
  <si>
    <t>Mon ser-</t>
  </si>
  <si>
    <t>ñom</t>
  </si>
  <si>
    <t>Undarga</t>
  </si>
  <si>
    <t>Hangain</t>
  </si>
  <si>
    <t>SA-SA</t>
  </si>
  <si>
    <t>õàéðõàí</t>
  </si>
  <si>
    <t>Private</t>
  </si>
  <si>
    <t>Co.Ltd</t>
  </si>
  <si>
    <t>uhaan</t>
  </si>
  <si>
    <t>useg</t>
  </si>
  <si>
    <t>company</t>
  </si>
  <si>
    <t>ing.com</t>
  </si>
  <si>
    <t>goo Co.Ltd</t>
  </si>
  <si>
    <t>com.</t>
  </si>
  <si>
    <t>tekst</t>
  </si>
  <si>
    <t>vice com.</t>
  </si>
  <si>
    <t>pany</t>
  </si>
  <si>
    <t>com</t>
  </si>
  <si>
    <t>huns</t>
  </si>
  <si>
    <t>burd</t>
  </si>
  <si>
    <t>sector</t>
  </si>
  <si>
    <t>2000  I-XII</t>
  </si>
  <si>
    <t>2001  I-XII</t>
  </si>
  <si>
    <t>2002  I-XII</t>
  </si>
  <si>
    <t>2003  I-XII</t>
  </si>
  <si>
    <t>2004  I-XII</t>
  </si>
  <si>
    <t>2005  I-XII</t>
  </si>
  <si>
    <t>2006  I-XII</t>
  </si>
  <si>
    <t>2007  I-XII</t>
  </si>
  <si>
    <t>2008  I-XII</t>
  </si>
  <si>
    <t>2009  I-XII</t>
  </si>
  <si>
    <t>2010  I-XII</t>
  </si>
  <si>
    <t>2011  I-XII</t>
  </si>
  <si>
    <t>2012  I-XII</t>
  </si>
  <si>
    <t>2013  I-XII</t>
  </si>
  <si>
    <t>2014  I-XII</t>
  </si>
  <si>
    <t>2015  I-XII</t>
  </si>
  <si>
    <t>2016  I-XII</t>
  </si>
  <si>
    <t>2017  I-XII</t>
  </si>
  <si>
    <t>2018  I-XII</t>
  </si>
  <si>
    <t>2019  I-XII</t>
  </si>
  <si>
    <t>2020  I-XII</t>
  </si>
  <si>
    <t>2021  I-XII</t>
  </si>
  <si>
    <t>2011  I</t>
  </si>
  <si>
    <t>2011  II</t>
  </si>
  <si>
    <t>2011  III</t>
  </si>
  <si>
    <t>2011  IY</t>
  </si>
  <si>
    <t>2011  Y</t>
  </si>
  <si>
    <t>2011  YI</t>
  </si>
  <si>
    <t>2011  YII</t>
  </si>
  <si>
    <t>2012  I</t>
  </si>
  <si>
    <t>2012  II</t>
  </si>
  <si>
    <t>2012  III</t>
  </si>
  <si>
    <t>2012  IY</t>
  </si>
  <si>
    <t>2012  Y</t>
  </si>
  <si>
    <t>2012  YI</t>
  </si>
  <si>
    <t>2012  YII</t>
  </si>
  <si>
    <t xml:space="preserve">           10. ÀÆ ¯ÉËÄÂÝÐ</t>
  </si>
  <si>
    <t xml:space="preserve">           10. INDUSTRY</t>
  </si>
  <si>
    <t xml:space="preserve">                                11.1 Àæ ¿éëäâýðèéí íèéò á¿òýýãäõ¿¿í, îíû ¿íýýð, ñàÿ.òºã</t>
  </si>
  <si>
    <t xml:space="preserve">                               11.1 Gross industrial output, at current price, mln.tog</t>
  </si>
  <si>
    <r>
      <t xml:space="preserve">Õóãàöàà </t>
    </r>
    <r>
      <rPr>
        <i/>
        <sz val="8"/>
        <rFont val="Arial Mon"/>
        <family val="2"/>
      </rPr>
      <t>Periods</t>
    </r>
  </si>
  <si>
    <r>
      <t xml:space="preserve">Íèéò ä¿í </t>
    </r>
    <r>
      <rPr>
        <i/>
        <sz val="8"/>
        <rFont val="Arial Mon"/>
        <family val="2"/>
      </rPr>
      <t>Total</t>
    </r>
  </si>
  <si>
    <r>
      <t xml:space="preserve">Õ¿íñ, óíäààíû </t>
    </r>
    <r>
      <rPr>
        <i/>
        <sz val="8"/>
        <rFont val="Arial Mon"/>
        <family val="2"/>
      </rPr>
      <t>Food and beverage</t>
    </r>
  </si>
  <si>
    <r>
      <t xml:space="preserve">  Õýâëýëèéí </t>
    </r>
    <r>
      <rPr>
        <i/>
        <sz val="8"/>
        <rFont val="Arial Mon"/>
        <family val="2"/>
      </rPr>
      <t>Printing and publishing</t>
    </r>
  </si>
  <si>
    <r>
      <t xml:space="preserve">Öàõèëãààí, äóëààí </t>
    </r>
    <r>
      <rPr>
        <i/>
        <sz val="8"/>
        <rFont val="Arial Mon"/>
        <family val="2"/>
      </rPr>
      <t>Electricity, thermal energy</t>
    </r>
  </si>
  <si>
    <t>Óñàí õàíãàìæ</t>
  </si>
  <si>
    <r>
      <t xml:space="preserve">Ìîä, ìîäîí ýäëýë </t>
    </r>
    <r>
      <rPr>
        <i/>
        <sz val="8"/>
        <rFont val="Arial Mon"/>
        <family val="2"/>
      </rPr>
      <t>Wood &amp; wooden products</t>
    </r>
  </si>
  <si>
    <t>Íýõìýëèéí Tetiles</t>
  </si>
  <si>
    <t>Õóâàíöàð á¿òýýãäýõ¿¿í ¿éëäâýðëýë</t>
  </si>
  <si>
    <r>
      <t xml:space="preserve">Ãóòàë, õóâöàñ </t>
    </r>
    <r>
      <rPr>
        <i/>
        <sz val="8"/>
        <rFont val="Arial Mon"/>
        <family val="2"/>
      </rPr>
      <t>Footwear and wearing</t>
    </r>
  </si>
  <si>
    <r>
      <t xml:space="preserve">  Áóñàä </t>
    </r>
    <r>
      <rPr>
        <i/>
        <sz val="8"/>
        <rFont val="Arial Mon"/>
        <family val="2"/>
      </rPr>
      <t>Other</t>
    </r>
  </si>
  <si>
    <t>1995  I-XII</t>
  </si>
  <si>
    <t>1997  I-XII</t>
  </si>
  <si>
    <t xml:space="preserve">         4. ÝÐ¯¯Ë ÌÝÍÄ</t>
  </si>
  <si>
    <t xml:space="preserve">         4.HEALTH</t>
  </si>
  <si>
    <t xml:space="preserve">             4.1  Ýð¿¿ë ìýíäèéí ¿íäñýí ¿ç¿¿ëýëò¿¿ä</t>
  </si>
  <si>
    <t xml:space="preserve">          4.2  Òºðºëò, ýõ, õ¿¿õäèéí ýð¿¿ë ìýíä</t>
  </si>
  <si>
    <t xml:space="preserve">             41  Main indicators of health</t>
  </si>
  <si>
    <t xml:space="preserve">           4.2  Number of births,maternal and infant deaths</t>
  </si>
  <si>
    <t>ÑÓÌ</t>
  </si>
  <si>
    <r>
      <t xml:space="preserve"> Ýìíýëýãèéí îðíû òîî </t>
    </r>
    <r>
      <rPr>
        <i/>
        <sz val="8"/>
        <rFont val="Arial Mon"/>
        <family val="2"/>
      </rPr>
      <t>Number of hospital beds</t>
    </r>
  </si>
  <si>
    <r>
      <t xml:space="preserve">Àìáóëàòîðèéí    ýì÷èéí òîî    </t>
    </r>
    <r>
      <rPr>
        <i/>
        <sz val="8"/>
        <rFont val="Arial Mon"/>
        <family val="2"/>
      </rPr>
      <t>Number of physicians</t>
    </r>
  </si>
  <si>
    <r>
      <t xml:space="preserve">Àìáóëàòîðèéí ¿çëýã, õ¿í </t>
    </r>
    <r>
      <rPr>
        <i/>
        <sz val="8"/>
        <rFont val="Arial Mon"/>
        <family val="2"/>
      </rPr>
      <t>Medicinal check-up, pop</t>
    </r>
  </si>
  <si>
    <r>
      <t xml:space="preserve">¯¿íýýñ óðüä÷èëàí ñýðãèéëýõ ¿çëýã       </t>
    </r>
    <r>
      <rPr>
        <i/>
        <sz val="8"/>
        <rFont val="Arial Mon"/>
        <family val="2"/>
      </rPr>
      <t>Of which preventive check-up</t>
    </r>
    <r>
      <rPr>
        <sz val="8"/>
        <rFont val="Arial Mon"/>
        <family val="2"/>
      </rPr>
      <t xml:space="preserve"> </t>
    </r>
  </si>
  <si>
    <r>
      <t xml:space="preserve">Óðüä÷èëàí ñýðãèéëýõ ¿çëýãèéí ýçëýõ õóâü </t>
    </r>
    <r>
      <rPr>
        <i/>
        <sz val="8"/>
        <rFont val="Arial Mon"/>
        <family val="2"/>
      </rPr>
      <t>Percentage of preventive check-up</t>
    </r>
  </si>
  <si>
    <t>Õóãàöàà Periods</t>
  </si>
  <si>
    <r>
      <t xml:space="preserve">Àìàðæñàí ýõèéí òîî </t>
    </r>
    <r>
      <rPr>
        <i/>
        <sz val="8"/>
        <rFont val="Arial Mon"/>
        <family val="2"/>
      </rPr>
      <t>Number of delivered mothers</t>
    </r>
  </si>
  <si>
    <r>
      <t xml:space="preserve">Àìüä òºðñºí õ¿¿õäèéí òîî </t>
    </r>
    <r>
      <rPr>
        <i/>
        <sz val="8"/>
        <rFont val="Arial Mon"/>
        <family val="2"/>
      </rPr>
      <t>Number of alive births</t>
    </r>
  </si>
  <si>
    <r>
      <t xml:space="preserve">Òºðºõèéí óëìààñ ýíäñýí ýõ </t>
    </r>
    <r>
      <rPr>
        <i/>
        <sz val="8"/>
        <rFont val="Arial Mon"/>
        <family val="2"/>
      </rPr>
      <t>Maternal deaths</t>
    </r>
  </si>
  <si>
    <r>
      <t xml:space="preserve">1 õ¿ðòýë íàñàíäàà ýíäñýí õ¿¿õýä </t>
    </r>
    <r>
      <rPr>
        <i/>
        <sz val="8"/>
        <rFont val="Arial Mon"/>
        <family val="2"/>
      </rPr>
      <t>Infant deaths</t>
    </r>
  </si>
  <si>
    <r>
      <t xml:space="preserve">1-5 õ¿ðòýë íàñàíäàà ýíäñýí õ¿¿õýä </t>
    </r>
    <r>
      <rPr>
        <i/>
        <sz val="8"/>
        <rFont val="Arial Mon"/>
        <family val="2"/>
      </rPr>
      <t>Child mortality at age below 5 years</t>
    </r>
  </si>
  <si>
    <t>2000 I-XII</t>
  </si>
  <si>
    <t>2001 I-XII</t>
  </si>
  <si>
    <t>2010-I-XII</t>
  </si>
  <si>
    <t>2011-I-XII</t>
  </si>
  <si>
    <t>2011-I</t>
  </si>
  <si>
    <t>2011-II</t>
  </si>
  <si>
    <t>2011-III</t>
  </si>
  <si>
    <t>2011-IY</t>
  </si>
  <si>
    <t>2011-Y</t>
  </si>
  <si>
    <t>2011-YI</t>
  </si>
  <si>
    <t>2011-YII</t>
  </si>
  <si>
    <t>2012-I</t>
  </si>
  <si>
    <t>2012-II</t>
  </si>
  <si>
    <t>Ýáó*</t>
  </si>
  <si>
    <t>Ebu*</t>
  </si>
  <si>
    <t>2012-III</t>
  </si>
  <si>
    <t>2012-IY</t>
  </si>
  <si>
    <t>2012-Y</t>
  </si>
  <si>
    <t>2012-YI</t>
  </si>
  <si>
    <t>2012-YII</t>
  </si>
  <si>
    <t xml:space="preserve">     */  Õóâèéí ýìíýëã¿¿äèéã îðóóëàâ.  </t>
  </si>
  <si>
    <t xml:space="preserve">     */There are other private hospitals</t>
  </si>
  <si>
    <t>Ýõ ñóðâàëæ : Ýð¿¿ë ìýíäèéí ñòàòèñòèêèéí ìýäýýãýýð</t>
  </si>
  <si>
    <t>Source : Reports of Center for Social Health</t>
  </si>
  <si>
    <t xml:space="preserve">             4.3  0-2 õ¿¿õäèéí âàêöèíæóóëàëòûí õàìðàëò</t>
  </si>
  <si>
    <t xml:space="preserve">            4.3 Expanded immunization coverage for infants</t>
  </si>
  <si>
    <t>SOUM</t>
  </si>
  <si>
    <t>Ó/ñýðãèéëýõ òàðèëãà</t>
  </si>
  <si>
    <r>
      <t xml:space="preserve">    ¯¿íýýñ: Âàêöèíû òºðëººð      </t>
    </r>
    <r>
      <rPr>
        <i/>
        <sz val="8"/>
        <rFont val="Arial Mon"/>
        <family val="2"/>
      </rPr>
      <t>of which: by vaccine types for infants</t>
    </r>
  </si>
  <si>
    <t>Immunizat ion</t>
  </si>
  <si>
    <r>
      <t xml:space="preserve">Ñàà IY òóí /4 ñàðòàé/                    </t>
    </r>
    <r>
      <rPr>
        <i/>
        <sz val="8"/>
        <rFont val="Arial Mon"/>
        <family val="2"/>
      </rPr>
      <t>Polio - IY /4 òonths/</t>
    </r>
  </si>
  <si>
    <r>
      <t xml:space="preserve">ÁÖÆ I òóí /0 ñàðòàé/                     </t>
    </r>
    <r>
      <rPr>
        <i/>
        <sz val="8"/>
        <rFont val="Arial Mon"/>
        <family val="2"/>
      </rPr>
      <t>BCG - I</t>
    </r>
  </si>
  <si>
    <t>Óëààíáóðõàí óëààíóóä ãàõàéí õàâäàð III /9ñàðòàé/</t>
  </si>
  <si>
    <t>Óëààíáóðõàí óëààíóóä ãàõàéí õàâäàð II /2 íàñòàé/</t>
  </si>
  <si>
    <t>5-ò âàêöèí 1-ð òóí                   /2 ñàðòàé/</t>
  </si>
  <si>
    <t>5-ò âàêöèí III                      /4 ñàðòàé/</t>
  </si>
  <si>
    <r>
      <t xml:space="preserve">Õàìðàãäâàë çîõèõ </t>
    </r>
    <r>
      <rPr>
        <i/>
        <sz val="8"/>
        <rFont val="Arial Mon"/>
        <family val="2"/>
      </rPr>
      <t>to be cover</t>
    </r>
  </si>
  <si>
    <r>
      <t xml:space="preserve">Õàìðàãäñàí </t>
    </r>
    <r>
      <rPr>
        <i/>
        <sz val="8"/>
        <rFont val="Arial Mon"/>
        <family val="2"/>
      </rPr>
      <t>Covered</t>
    </r>
  </si>
  <si>
    <r>
      <t xml:space="preserve">Õàìðàëòûí õóâü </t>
    </r>
    <r>
      <rPr>
        <i/>
        <sz val="8"/>
        <rFont val="Arial Mon"/>
        <family val="2"/>
      </rPr>
      <t>Percentage</t>
    </r>
  </si>
  <si>
    <t xml:space="preserve">          4.4  Õ¿í àìûí òºðºëò, íàñ áàðàëò, ñóìààð</t>
  </si>
  <si>
    <t xml:space="preserve">          4.4  Number of births and deaths, by soum</t>
  </si>
  <si>
    <r>
      <t xml:space="preserve">Øèíýýð òºðñºí õ¿¿õýä                            </t>
    </r>
    <r>
      <rPr>
        <i/>
        <sz val="8"/>
        <rFont val="Arial Mon"/>
        <family val="2"/>
      </rPr>
      <t>New born babies</t>
    </r>
  </si>
  <si>
    <r>
      <t xml:space="preserve">¯¿íýýñ:                                                                </t>
    </r>
    <r>
      <rPr>
        <i/>
        <sz val="8"/>
        <rFont val="Arial Mon"/>
        <family val="2"/>
      </rPr>
      <t>Of which</t>
    </r>
  </si>
  <si>
    <r>
      <t xml:space="preserve">Á¿ãäýýñ:                         </t>
    </r>
    <r>
      <rPr>
        <i/>
        <sz val="8"/>
        <rFont val="Arial Mon"/>
        <family val="2"/>
      </rPr>
      <t>From total</t>
    </r>
  </si>
  <si>
    <r>
      <t xml:space="preserve"> Íàñ áàðàëò                                                          </t>
    </r>
    <r>
      <rPr>
        <i/>
        <sz val="8"/>
        <rFont val="Arial Mon"/>
        <family val="2"/>
      </rPr>
      <t xml:space="preserve"> Number of deaths</t>
    </r>
  </si>
  <si>
    <r>
      <t xml:space="preserve">  Íÿëõñûí íàñ áàðàëò                                    </t>
    </r>
    <r>
      <rPr>
        <i/>
        <sz val="8"/>
        <rFont val="Arial Mon"/>
        <family val="2"/>
      </rPr>
      <t>Number of infant deaths</t>
    </r>
  </si>
  <si>
    <r>
      <t xml:space="preserve">  Íÿëõñûí íàñ áàðàëò, 1000 àìüä òºðºëòºíä        </t>
    </r>
    <r>
      <rPr>
        <i/>
        <sz val="8"/>
        <rFont val="Arial Mon"/>
        <family val="2"/>
      </rPr>
      <t>Number of infant deaths, per 1000 live births</t>
    </r>
  </si>
  <si>
    <r>
      <t xml:space="preserve">       Àìüä òºðñºí             </t>
    </r>
    <r>
      <rPr>
        <i/>
        <sz val="8"/>
        <rFont val="Arial Mon"/>
        <family val="2"/>
      </rPr>
      <t>Alive births</t>
    </r>
  </si>
  <si>
    <r>
      <t xml:space="preserve">       Àìüã¿é òºðñºí              </t>
    </r>
    <r>
      <rPr>
        <i/>
        <sz val="8"/>
        <rFont val="Arial Mon"/>
        <family val="2"/>
      </rPr>
      <t>Still births</t>
    </r>
  </si>
  <si>
    <r>
      <t xml:space="preserve">   Ãýðòýý òºðñºí </t>
    </r>
    <r>
      <rPr>
        <i/>
        <sz val="8"/>
        <rFont val="Arial Mon"/>
        <family val="2"/>
      </rPr>
      <t>Births out of hospital</t>
    </r>
  </si>
  <si>
    <t>YII July</t>
  </si>
  <si>
    <t>2011 YII</t>
  </si>
  <si>
    <t>2012 YII</t>
  </si>
  <si>
    <t>hea</t>
  </si>
  <si>
    <t xml:space="preserve">         4.5  Õàëäâàðò ºâ÷íººð ºâ÷ëºãñäèéí òîî</t>
  </si>
  <si>
    <t xml:space="preserve">          4.5 Number of infectious disease cases</t>
  </si>
  <si>
    <r>
      <t xml:space="preserve">Õóãàöàà                   </t>
    </r>
    <r>
      <rPr>
        <i/>
        <sz val="8"/>
        <rFont val="Arial Mon"/>
        <family val="2"/>
      </rPr>
      <t>Periods</t>
    </r>
  </si>
  <si>
    <r>
      <t xml:space="preserve">Õàëäâàðò ºâ÷íººð ºâ÷ëºãñºä - á¿ãä </t>
    </r>
    <r>
      <rPr>
        <i/>
        <sz val="8"/>
        <rFont val="Arial Mon"/>
        <family val="2"/>
      </rPr>
      <t>Infectious disease cases - total</t>
    </r>
  </si>
  <si>
    <r>
      <t xml:space="preserve">¯¿íýýñ:                                                               </t>
    </r>
    <r>
      <rPr>
        <i/>
        <sz val="8"/>
        <rFont val="Arial Mon"/>
        <family val="2"/>
      </rPr>
      <t>Of which</t>
    </r>
  </si>
  <si>
    <r>
      <t xml:space="preserve">Âèðóñò ãåïàïòèò    </t>
    </r>
    <r>
      <rPr>
        <i/>
        <sz val="8"/>
        <rFont val="Arial Mon"/>
        <family val="2"/>
      </rPr>
      <t>Viral hepatitis</t>
    </r>
  </si>
  <si>
    <r>
      <t xml:space="preserve">Ãàõàéí õàâäàð </t>
    </r>
    <r>
      <rPr>
        <i/>
        <sz val="8"/>
        <rFont val="Arial Mon"/>
        <family val="2"/>
      </rPr>
      <t>Mumps</t>
    </r>
  </si>
  <si>
    <r>
      <t xml:space="preserve">Õàëäâàðò ìåíèí </t>
    </r>
    <r>
      <rPr>
        <i/>
        <sz val="8"/>
        <rFont val="Arial Mon"/>
        <family val="2"/>
      </rPr>
      <t>Bacterial meningitis</t>
    </r>
  </si>
  <si>
    <r>
      <t xml:space="preserve">Ñàëõèí öýöýã </t>
    </r>
    <r>
      <rPr>
        <i/>
        <sz val="8"/>
        <rFont val="Arial Mon"/>
        <family val="2"/>
      </rPr>
      <t>Chicken pox</t>
    </r>
  </si>
  <si>
    <r>
      <t xml:space="preserve">Ñàëüìîíåëë¸ç </t>
    </r>
    <r>
      <rPr>
        <i/>
        <sz val="8"/>
        <rFont val="Arial Mon"/>
        <family val="2"/>
      </rPr>
      <t>salmonelloenteritis</t>
    </r>
  </si>
  <si>
    <r>
      <t xml:space="preserve">Öóñàí ñóóëãà </t>
    </r>
    <r>
      <rPr>
        <i/>
        <sz val="8"/>
        <rFont val="Arial Mon"/>
        <family val="2"/>
      </rPr>
      <t>Dysentery</t>
    </r>
  </si>
  <si>
    <r>
      <t xml:space="preserve">Áðóöåëë¸ç </t>
    </r>
    <r>
      <rPr>
        <i/>
        <sz val="8"/>
        <rFont val="Arial Mon"/>
        <family val="2"/>
      </rPr>
      <t>Brucellosis</t>
    </r>
  </si>
  <si>
    <t>Äèçèíòåðè</t>
  </si>
  <si>
    <r>
      <t xml:space="preserve">Ñ¿ðüåý                       </t>
    </r>
    <r>
      <rPr>
        <i/>
        <sz val="8"/>
        <rFont val="Arial Mon"/>
        <family val="2"/>
      </rPr>
      <t>Tuberculosis</t>
    </r>
  </si>
  <si>
    <r>
      <t xml:space="preserve">Òýìá¿¿                     </t>
    </r>
    <r>
      <rPr>
        <i/>
        <sz val="8"/>
        <rFont val="Arial Mon"/>
        <family val="2"/>
      </rPr>
      <t>Syphilis</t>
    </r>
  </si>
  <si>
    <r>
      <t xml:space="preserve">Õ¿éòýí                </t>
    </r>
    <r>
      <rPr>
        <i/>
        <sz val="8"/>
        <rFont val="Arial Mon"/>
        <family val="2"/>
      </rPr>
      <t>Gonorrhoea</t>
    </r>
  </si>
  <si>
    <r>
      <t xml:space="preserve">Õàìóó                   </t>
    </r>
    <r>
      <rPr>
        <i/>
        <sz val="8"/>
        <rFont val="Arial Mon"/>
        <family val="2"/>
      </rPr>
      <t>Scabies</t>
    </r>
  </si>
  <si>
    <r>
      <t xml:space="preserve">Ìººãºíöºð                              </t>
    </r>
    <r>
      <rPr>
        <i/>
        <sz val="8"/>
        <rFont val="Arial Mon"/>
        <family val="2"/>
      </rPr>
      <t>Fungus</t>
    </r>
  </si>
  <si>
    <r>
      <t xml:space="preserve">Òðèõîìèíàç </t>
    </r>
    <r>
      <rPr>
        <i/>
        <sz val="8"/>
        <rFont val="Arial Mon"/>
        <family val="2"/>
      </rPr>
      <t>Trihominasis</t>
    </r>
  </si>
  <si>
    <t>Ãàð õºë àìíû ºâ÷èí</t>
  </si>
  <si>
    <r>
      <t xml:space="preserve">Áîîì                       </t>
    </r>
    <r>
      <rPr>
        <i/>
        <sz val="8"/>
        <rFont val="Arial Mon"/>
        <family val="2"/>
      </rPr>
      <t xml:space="preserve"> Boom</t>
    </r>
  </si>
  <si>
    <r>
      <t xml:space="preserve">Òàðâàãàí òàõàë </t>
    </r>
    <r>
      <rPr>
        <i/>
        <sz val="8"/>
        <rFont val="Arial Mon"/>
        <family val="2"/>
      </rPr>
      <t>Pestilence</t>
    </r>
  </si>
  <si>
    <r>
      <t xml:space="preserve">¨ëîì                             </t>
    </r>
    <r>
      <rPr>
        <i/>
        <sz val="8"/>
        <rFont val="Arial Mon"/>
        <family val="2"/>
      </rPr>
      <t>Yolom</t>
    </r>
  </si>
  <si>
    <t>Õîîëíû õîðäëîãîò õàâäàð</t>
  </si>
  <si>
    <t>Íÿðàéí ¿æèë</t>
  </si>
  <si>
    <r>
      <t xml:space="preserve">Êðàñíóõ                           </t>
    </r>
    <r>
      <rPr>
        <i/>
        <sz val="8"/>
        <rFont val="Arial Mon"/>
        <family val="2"/>
      </rPr>
      <t>Krasnukh</t>
    </r>
  </si>
  <si>
    <t>Óëààí ýñýðãýíý</t>
  </si>
  <si>
    <t>Áîððåëë¸ç                    Borrellosis</t>
  </si>
  <si>
    <t>Ðåêêåòñèîç</t>
  </si>
  <si>
    <t>1996 I-XII</t>
  </si>
  <si>
    <t>1997 I-XII</t>
  </si>
  <si>
    <t>1998 I-XII</t>
  </si>
  <si>
    <t>1999 I-XII</t>
  </si>
  <si>
    <t>2009 II</t>
  </si>
  <si>
    <t>2009 III</t>
  </si>
  <si>
    <t>2009 IY</t>
  </si>
  <si>
    <t>2009 Y</t>
  </si>
  <si>
    <t>2009 YI</t>
  </si>
  <si>
    <t>2009 YII</t>
  </si>
  <si>
    <t>2009 YIII</t>
  </si>
  <si>
    <t>2009 IX</t>
  </si>
  <si>
    <t>2009 X</t>
  </si>
  <si>
    <t>2009 XI</t>
  </si>
  <si>
    <t>2010 XII</t>
  </si>
  <si>
    <t>2011 IY</t>
  </si>
  <si>
    <t>2011 Y</t>
  </si>
  <si>
    <t>2011 YI</t>
  </si>
</sst>
</file>

<file path=xl/styles.xml><?xml version="1.0" encoding="utf-8"?>
<styleSheet xmlns="http://schemas.openxmlformats.org/spreadsheetml/2006/main">
  <numFmts count="6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₮&quot;;\-#,##0&quot;₮&quot;"/>
    <numFmt numFmtId="165" formatCode="#,##0&quot;₮&quot;;[Red]\-#,##0&quot;₮&quot;"/>
    <numFmt numFmtId="166" formatCode="#,##0.00&quot;₮&quot;;\-#,##0.00&quot;₮&quot;"/>
    <numFmt numFmtId="167" formatCode="#,##0.00&quot;₮&quot;;[Red]\-#,##0.00&quot;₮&quot;"/>
    <numFmt numFmtId="168" formatCode="_-* #,##0&quot;₮&quot;_-;\-* #,##0&quot;₮&quot;_-;_-* &quot;-&quot;&quot;₮&quot;_-;_-@_-"/>
    <numFmt numFmtId="169" formatCode="_-* #,##0_₮_-;\-* #,##0_₮_-;_-* &quot;-&quot;_₮_-;_-@_-"/>
    <numFmt numFmtId="170" formatCode="_-* #,##0.00&quot;₮&quot;_-;\-* #,##0.00&quot;₮&quot;_-;_-* &quot;-&quot;??&quot;₮&quot;_-;_-@_-"/>
    <numFmt numFmtId="171" formatCode="_-* #,##0.00_₮_-;\-* #,##0.00_₮_-;_-* &quot;-&quot;??_₮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?.&quot;;\-#,##0&quot;?.&quot;"/>
    <numFmt numFmtId="189" formatCode="#,##0&quot;?.&quot;;[Red]\-#,##0&quot;?.&quot;"/>
    <numFmt numFmtId="190" formatCode="#,##0.00&quot;?.&quot;;\-#,##0.00&quot;?.&quot;"/>
    <numFmt numFmtId="191" formatCode="#,##0.00&quot;?.&quot;;[Red]\-#,##0.00&quot;?.&quot;"/>
    <numFmt numFmtId="192" formatCode="_-* #,##0&quot;?.&quot;_-;\-* #,##0&quot;?.&quot;_-;_-* &quot;-&quot;&quot;?.&quot;_-;_-@_-"/>
    <numFmt numFmtId="193" formatCode="_-* #,##0_?_._-;\-* #,##0_?_._-;_-* &quot;-&quot;_?_._-;_-@_-"/>
    <numFmt numFmtId="194" formatCode="_-* #,##0.00&quot;?.&quot;_-;\-* #,##0.00&quot;?.&quot;_-;_-* &quot;-&quot;??&quot;?.&quot;_-;_-@_-"/>
    <numFmt numFmtId="195" formatCode="_-* #,##0.00_?_._-;\-* #,##0.00_?_._-;_-* &quot;-&quot;??_?_._-;_-@_-"/>
    <numFmt numFmtId="196" formatCode="&quot;R&quot;\ #,##0;&quot;R&quot;\ \-#,##0"/>
    <numFmt numFmtId="197" formatCode="&quot;R&quot;\ #,##0;[Red]&quot;R&quot;\ \-#,##0"/>
    <numFmt numFmtId="198" formatCode="&quot;R&quot;\ #,##0.00;&quot;R&quot;\ \-#,##0.00"/>
    <numFmt numFmtId="199" formatCode="&quot;R&quot;\ #,##0.00;[Red]&quot;R&quot;\ \-#,##0.00"/>
    <numFmt numFmtId="200" formatCode="_ &quot;R&quot;\ * #,##0_ ;_ &quot;R&quot;\ * \-#,##0_ ;_ &quot;R&quot;\ * &quot;-&quot;_ ;_ @_ "/>
    <numFmt numFmtId="201" formatCode="_ * #,##0_ ;_ * \-#,##0_ ;_ * &quot;-&quot;_ ;_ @_ "/>
    <numFmt numFmtId="202" formatCode="_ &quot;R&quot;\ * #,##0.00_ ;_ &quot;R&quot;\ * \-#,##0.00_ ;_ &quot;R&quot;\ * &quot;-&quot;??_ ;_ @_ "/>
    <numFmt numFmtId="203" formatCode="_ * #,##0.00_ ;_ * \-#,##0.00_ ;_ * &quot;-&quot;??_ ;_ @_ "/>
    <numFmt numFmtId="204" formatCode="_ &quot;SFr.&quot;\ * #,##0_ ;_ &quot;SFr.&quot;\ * \-#,##0_ ;_ &quot;SFr.&quot;\ * &quot;-&quot;_ ;_ @_ "/>
    <numFmt numFmtId="205" formatCode="_ &quot;SFr.&quot;\ * #,##0.00_ ;_ &quot;SFr.&quot;\ * \-#,##0.00_ ;_ &quot;SFr.&quot;\ * &quot;-&quot;??_ ;_ @_ "/>
    <numFmt numFmtId="206" formatCode="0.0"/>
    <numFmt numFmtId="207" formatCode="0.000"/>
    <numFmt numFmtId="208" formatCode="0.0000_)"/>
    <numFmt numFmtId="209" formatCode="0.0_)"/>
    <numFmt numFmtId="210" formatCode="0_)"/>
    <numFmt numFmtId="211" formatCode="_ * #,##0.0_ ;_ * \-#,##0.0_ ;_ * &quot;-&quot;??_ ;_ @_ "/>
    <numFmt numFmtId="212" formatCode="_(* #,##0.0_);_(* \(#,##0.0\);_(* &quot;-&quot;??_);_(@_)"/>
    <numFmt numFmtId="213" formatCode="_(* #,##0.0000_);_(* \(#,##0.0000\);_(* &quot;-&quot;??_);_(@_)"/>
    <numFmt numFmtId="214" formatCode="&quot;R&quot;\ #,##0.00"/>
    <numFmt numFmtId="215" formatCode="0.0000"/>
    <numFmt numFmtId="216" formatCode="mm/dd/yy"/>
    <numFmt numFmtId="217" formatCode="_ * #,##0_ ;_ * \-#,##0_ ;_ * &quot;-&quot;??_ ;_ @_ "/>
    <numFmt numFmtId="218" formatCode="0.00000000"/>
    <numFmt numFmtId="219" formatCode="0.0000000"/>
    <numFmt numFmtId="220" formatCode="0.000000"/>
    <numFmt numFmtId="221" formatCode="0.00000"/>
    <numFmt numFmtId="222" formatCode="[$-409]dddd\,\ mmmm\ dd\,\ yyyy"/>
    <numFmt numFmtId="223" formatCode="#,##0.0"/>
  </numFmts>
  <fonts count="102">
    <font>
      <sz val="10"/>
      <name val="Arial"/>
      <family val="0"/>
    </font>
    <font>
      <sz val="10"/>
      <name val="Arial Mon"/>
      <family val="2"/>
    </font>
    <font>
      <sz val="10"/>
      <name val="Dutch Mon"/>
      <family val="0"/>
    </font>
    <font>
      <sz val="8"/>
      <name val="Arial Mon"/>
      <family val="2"/>
    </font>
    <font>
      <b/>
      <i/>
      <sz val="8"/>
      <name val="Arial Mon"/>
      <family val="2"/>
    </font>
    <font>
      <i/>
      <sz val="8"/>
      <name val="Arial Mon"/>
      <family val="2"/>
    </font>
    <font>
      <b/>
      <sz val="8"/>
      <name val="Arial Mon"/>
      <family val="2"/>
    </font>
    <font>
      <i/>
      <sz val="10"/>
      <name val="Arial Mon"/>
      <family val="2"/>
    </font>
    <font>
      <sz val="7"/>
      <name val="Arial Mon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7"/>
      <name val="Arial Mon"/>
      <family val="2"/>
    </font>
    <font>
      <b/>
      <i/>
      <sz val="6"/>
      <name val="Arial Mon"/>
      <family val="2"/>
    </font>
    <font>
      <b/>
      <sz val="10"/>
      <name val="Arial Mon"/>
      <family val="2"/>
    </font>
    <font>
      <b/>
      <sz val="10"/>
      <name val="Arial"/>
      <family val="2"/>
    </font>
    <font>
      <b/>
      <i/>
      <sz val="10"/>
      <name val="Arial Mon"/>
      <family val="2"/>
    </font>
    <font>
      <i/>
      <sz val="10"/>
      <name val="Times New Roman Mon"/>
      <family val="1"/>
    </font>
    <font>
      <vertAlign val="superscript"/>
      <sz val="10"/>
      <name val="Arial Mon"/>
      <family val="2"/>
    </font>
    <font>
      <i/>
      <vertAlign val="superscript"/>
      <sz val="10"/>
      <name val="Arial Mon"/>
      <family val="2"/>
    </font>
    <font>
      <sz val="6"/>
      <name val="Arial Mon"/>
      <family val="2"/>
    </font>
    <font>
      <i/>
      <sz val="6"/>
      <name val="Arial Mon"/>
      <family val="2"/>
    </font>
    <font>
      <sz val="8"/>
      <name val="NewtonCTT"/>
      <family val="0"/>
    </font>
    <font>
      <b/>
      <sz val="8"/>
      <name val="Arial"/>
      <family val="2"/>
    </font>
    <font>
      <sz val="12"/>
      <name val="Arial Mon"/>
      <family val="2"/>
    </font>
    <font>
      <sz val="7.5"/>
      <color indexed="8"/>
      <name val="Arial Mo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 Mon"/>
      <family val="2"/>
    </font>
    <font>
      <sz val="8"/>
      <color indexed="8"/>
      <name val="Arial Mon"/>
      <family val="2"/>
    </font>
    <font>
      <sz val="6"/>
      <color indexed="8"/>
      <name val="Arial Mon"/>
      <family val="2"/>
    </font>
    <font>
      <sz val="7"/>
      <color indexed="8"/>
      <name val="Arial Mon"/>
      <family val="2"/>
    </font>
    <font>
      <sz val="8"/>
      <color indexed="8"/>
      <name val="Calibri"/>
      <family val="2"/>
    </font>
    <font>
      <b/>
      <sz val="8"/>
      <color indexed="8"/>
      <name val="Arial Mon"/>
      <family val="2"/>
    </font>
    <font>
      <sz val="9"/>
      <name val="Arial Mon"/>
      <family val="2"/>
    </font>
    <font>
      <b/>
      <sz val="7"/>
      <name val="Arial Mon"/>
      <family val="2"/>
    </font>
    <font>
      <b/>
      <sz val="6"/>
      <name val="Arial Mon"/>
      <family val="2"/>
    </font>
    <font>
      <b/>
      <sz val="8"/>
      <name val="Dutch Mon"/>
      <family val="0"/>
    </font>
    <font>
      <sz val="8"/>
      <name val="Dutch Mon"/>
      <family val="2"/>
    </font>
    <font>
      <sz val="9"/>
      <name val="Arial"/>
      <family val="2"/>
    </font>
    <font>
      <sz val="6"/>
      <color indexed="8"/>
      <name val="Times New Roman"/>
      <family val="0"/>
    </font>
    <font>
      <sz val="10"/>
      <color indexed="8"/>
      <name val="Times New Roman"/>
      <family val="0"/>
    </font>
    <font>
      <b/>
      <i/>
      <sz val="7"/>
      <name val="Arial Mon"/>
      <family val="2"/>
    </font>
    <font>
      <sz val="9"/>
      <name val="Times New Roman Mon"/>
      <family val="1"/>
    </font>
    <font>
      <sz val="7.5"/>
      <name val="Arial Mon"/>
      <family val="2"/>
    </font>
    <font>
      <sz val="7.5"/>
      <name val="Times New Roman Mon"/>
      <family val="1"/>
    </font>
    <font>
      <b/>
      <sz val="11"/>
      <name val="Arial Mon"/>
      <family val="2"/>
    </font>
    <font>
      <sz val="14"/>
      <name val="Arial Mon"/>
      <family val="2"/>
    </font>
    <font>
      <sz val="10"/>
      <name val="Arial BSB"/>
      <family val="0"/>
    </font>
    <font>
      <b/>
      <i/>
      <sz val="9"/>
      <name val="Arial Mon"/>
      <family val="2"/>
    </font>
    <font>
      <sz val="7"/>
      <name val="Times New Roman Mon"/>
      <family val="1"/>
    </font>
    <font>
      <b/>
      <sz val="9"/>
      <name val="Arial Mon"/>
      <family val="2"/>
    </font>
    <font>
      <b/>
      <sz val="11"/>
      <name val="Times New Roman Mon"/>
      <family val="1"/>
    </font>
    <font>
      <sz val="11"/>
      <name val="Times New Roman Mon"/>
      <family val="1"/>
    </font>
    <font>
      <b/>
      <i/>
      <sz val="11"/>
      <name val="Times New Roman Mon"/>
      <family val="1"/>
    </font>
    <font>
      <b/>
      <sz val="10"/>
      <name val="Times New Roman Mon"/>
      <family val="1"/>
    </font>
    <font>
      <b/>
      <sz val="8"/>
      <name val="Times New Roman Mon"/>
      <family val="1"/>
    </font>
    <font>
      <b/>
      <sz val="9"/>
      <name val="Times New Roman Mon"/>
      <family val="1"/>
    </font>
    <font>
      <sz val="8"/>
      <name val="Times New Roman Mon"/>
      <family val="1"/>
    </font>
    <font>
      <b/>
      <sz val="7.5"/>
      <name val="Arial Mon"/>
      <family val="2"/>
    </font>
    <font>
      <b/>
      <i/>
      <sz val="7.5"/>
      <name val="Arial Mon"/>
      <family val="2"/>
    </font>
    <font>
      <i/>
      <sz val="7.5"/>
      <name val="Arial Mon"/>
      <family val="2"/>
    </font>
    <font>
      <b/>
      <i/>
      <sz val="9"/>
      <name val="Times New Roman Mo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 Mon"/>
      <family val="2"/>
    </font>
    <font>
      <sz val="8"/>
      <color theme="1"/>
      <name val="Arial Mon"/>
      <family val="2"/>
    </font>
    <font>
      <sz val="6"/>
      <color theme="1"/>
      <name val="Arial Mon"/>
      <family val="2"/>
    </font>
    <font>
      <sz val="7"/>
      <color theme="1"/>
      <name val="Arial Mon"/>
      <family val="2"/>
    </font>
    <font>
      <sz val="7.5"/>
      <color theme="1"/>
      <name val="Arial Mon"/>
      <family val="2"/>
    </font>
    <font>
      <sz val="8"/>
      <color theme="1"/>
      <name val="Calibri"/>
      <family val="2"/>
    </font>
    <font>
      <b/>
      <sz val="8"/>
      <color theme="1"/>
      <name val="Arial Mo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80" fillId="26" borderId="0" applyNumberFormat="0" applyBorder="0" applyAlignment="0" applyProtection="0"/>
    <xf numFmtId="0" fontId="81" fillId="27" borderId="1" applyNumberFormat="0" applyAlignment="0" applyProtection="0"/>
    <xf numFmtId="0" fontId="82" fillId="28" borderId="2" applyNumberFormat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43" fontId="63" fillId="0" borderId="0" applyFont="0" applyFill="0" applyBorder="0" applyAlignment="0" applyProtection="0"/>
    <xf numFmtId="205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7" fillId="0" borderId="5" applyNumberFormat="0" applyFill="0" applyAlignment="0" applyProtection="0"/>
    <xf numFmtId="0" fontId="8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8" fillId="30" borderId="1" applyNumberFormat="0" applyAlignment="0" applyProtection="0"/>
    <xf numFmtId="0" fontId="89" fillId="0" borderId="6" applyNumberFormat="0" applyFill="0" applyAlignment="0" applyProtection="0"/>
    <xf numFmtId="0" fontId="90" fillId="31" borderId="0" applyNumberFormat="0" applyBorder="0" applyAlignment="0" applyProtection="0"/>
    <xf numFmtId="0" fontId="78" fillId="0" borderId="0">
      <alignment/>
      <protection/>
    </xf>
    <xf numFmtId="0" fontId="7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91" fillId="27" borderId="8" applyNumberFormat="0" applyAlignment="0" applyProtection="0"/>
    <xf numFmtId="9" fontId="0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9" applyNumberFormat="0" applyFill="0" applyAlignment="0" applyProtection="0"/>
    <xf numFmtId="0" fontId="94" fillId="0" borderId="0" applyNumberFormat="0" applyFill="0" applyBorder="0" applyAlignment="0" applyProtection="0"/>
  </cellStyleXfs>
  <cellXfs count="8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14" fontId="3" fillId="0" borderId="0" xfId="0" applyNumberFormat="1" applyFont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61" applyFont="1" applyBorder="1">
      <alignment/>
      <protection/>
    </xf>
    <xf numFmtId="0" fontId="4" fillId="0" borderId="0" xfId="61" applyFont="1" applyBorder="1">
      <alignment/>
      <protection/>
    </xf>
    <xf numFmtId="0" fontId="3" fillId="0" borderId="0" xfId="61" applyFont="1">
      <alignment/>
      <protection/>
    </xf>
    <xf numFmtId="14" fontId="3" fillId="0" borderId="0" xfId="61" applyNumberFormat="1" applyFont="1" applyBorder="1">
      <alignment/>
      <protection/>
    </xf>
    <xf numFmtId="14" fontId="3" fillId="0" borderId="0" xfId="61" applyNumberFormat="1" applyFont="1">
      <alignment/>
      <protection/>
    </xf>
    <xf numFmtId="0" fontId="3" fillId="0" borderId="12" xfId="61" applyFont="1" applyBorder="1">
      <alignment/>
      <protection/>
    </xf>
    <xf numFmtId="0" fontId="3" fillId="0" borderId="13" xfId="61" applyFont="1" applyBorder="1">
      <alignment/>
      <protection/>
    </xf>
    <xf numFmtId="0" fontId="3" fillId="0" borderId="11" xfId="61" applyFont="1" applyBorder="1">
      <alignment/>
      <protection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6" fillId="0" borderId="17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14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4" fillId="0" borderId="0" xfId="61" applyFont="1" applyBorder="1">
      <alignment/>
      <protection/>
    </xf>
    <xf numFmtId="0" fontId="6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14" xfId="0" applyFont="1" applyBorder="1" applyAlignment="1">
      <alignment/>
    </xf>
    <xf numFmtId="0" fontId="12" fillId="0" borderId="0" xfId="0" applyFont="1" applyAlignment="1">
      <alignment horizontal="right"/>
    </xf>
    <xf numFmtId="0" fontId="8" fillId="0" borderId="10" xfId="0" applyFont="1" applyBorder="1" applyAlignment="1">
      <alignment horizontal="right"/>
    </xf>
    <xf numFmtId="0" fontId="3" fillId="0" borderId="10" xfId="62" applyFont="1" applyBorder="1" applyAlignment="1">
      <alignment horizontal="right"/>
      <protection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206" fontId="3" fillId="0" borderId="17" xfId="0" applyNumberFormat="1" applyFont="1" applyBorder="1" applyAlignment="1">
      <alignment/>
    </xf>
    <xf numFmtId="0" fontId="13" fillId="0" borderId="17" xfId="0" applyFont="1" applyBorder="1" applyAlignment="1">
      <alignment horizontal="right"/>
    </xf>
    <xf numFmtId="0" fontId="3" fillId="0" borderId="20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10" xfId="62" applyFont="1" applyBorder="1" applyAlignment="1">
      <alignment horizontal="right"/>
      <protection/>
    </xf>
    <xf numFmtId="0" fontId="3" fillId="0" borderId="16" xfId="0" applyFont="1" applyBorder="1" applyAlignment="1">
      <alignment/>
    </xf>
    <xf numFmtId="0" fontId="4" fillId="0" borderId="0" xfId="0" applyFont="1" applyAlignment="1">
      <alignment/>
    </xf>
    <xf numFmtId="2" fontId="3" fillId="0" borderId="0" xfId="0" applyNumberFormat="1" applyFont="1" applyBorder="1" applyAlignment="1">
      <alignment/>
    </xf>
    <xf numFmtId="0" fontId="6" fillId="0" borderId="13" xfId="0" applyFont="1" applyBorder="1" applyAlignment="1">
      <alignment/>
    </xf>
    <xf numFmtId="0" fontId="1" fillId="0" borderId="0" xfId="61" applyFont="1" applyBorder="1" applyAlignment="1">
      <alignment horizontal="center"/>
      <protection/>
    </xf>
    <xf numFmtId="0" fontId="1" fillId="0" borderId="11" xfId="61" applyFont="1" applyBorder="1" applyAlignment="1">
      <alignment horizontal="center"/>
      <protection/>
    </xf>
    <xf numFmtId="0" fontId="1" fillId="0" borderId="0" xfId="61" applyFont="1" applyBorder="1">
      <alignment/>
      <protection/>
    </xf>
    <xf numFmtId="0" fontId="1" fillId="0" borderId="11" xfId="61" applyFont="1" applyBorder="1">
      <alignment/>
      <protection/>
    </xf>
    <xf numFmtId="0" fontId="1" fillId="0" borderId="10" xfId="61" applyFont="1" applyBorder="1">
      <alignment/>
      <protection/>
    </xf>
    <xf numFmtId="0" fontId="1" fillId="0" borderId="14" xfId="61" applyFont="1" applyBorder="1">
      <alignment/>
      <protection/>
    </xf>
    <xf numFmtId="0" fontId="7" fillId="0" borderId="0" xfId="0" applyFont="1" applyAlignment="1">
      <alignment horizontal="left"/>
    </xf>
    <xf numFmtId="0" fontId="16" fillId="0" borderId="17" xfId="0" applyFont="1" applyBorder="1" applyAlignment="1">
      <alignment horizontal="center"/>
    </xf>
    <xf numFmtId="0" fontId="1" fillId="0" borderId="10" xfId="62" applyFont="1" applyBorder="1">
      <alignment/>
      <protection/>
    </xf>
    <xf numFmtId="0" fontId="17" fillId="0" borderId="10" xfId="62" applyFont="1" applyBorder="1">
      <alignment/>
      <protection/>
    </xf>
    <xf numFmtId="0" fontId="0" fillId="0" borderId="0" xfId="61" applyFont="1" applyBorder="1" applyAlignment="1">
      <alignment horizontal="right"/>
      <protection/>
    </xf>
    <xf numFmtId="0" fontId="1" fillId="0" borderId="0" xfId="61" applyFont="1">
      <alignment/>
      <protection/>
    </xf>
    <xf numFmtId="206" fontId="0" fillId="0" borderId="0" xfId="61" applyNumberFormat="1" applyFont="1" applyBorder="1" applyAlignment="1">
      <alignment horizontal="right"/>
      <protection/>
    </xf>
    <xf numFmtId="206" fontId="1" fillId="0" borderId="0" xfId="61" applyNumberFormat="1" applyFont="1">
      <alignment/>
      <protection/>
    </xf>
    <xf numFmtId="0" fontId="0" fillId="0" borderId="10" xfId="61" applyFont="1" applyBorder="1" applyAlignment="1">
      <alignment horizontal="right"/>
      <protection/>
    </xf>
    <xf numFmtId="206" fontId="15" fillId="0" borderId="0" xfId="61" applyNumberFormat="1" applyFont="1" applyBorder="1" applyAlignment="1">
      <alignment horizontal="right"/>
      <protection/>
    </xf>
    <xf numFmtId="0" fontId="15" fillId="0" borderId="0" xfId="61" applyFont="1" applyBorder="1" applyAlignment="1">
      <alignment horizontal="right"/>
      <protection/>
    </xf>
    <xf numFmtId="206" fontId="1" fillId="0" borderId="17" xfId="61" applyNumberFormat="1" applyFont="1" applyBorder="1" applyAlignment="1">
      <alignment horizontal="right"/>
      <protection/>
    </xf>
    <xf numFmtId="0" fontId="1" fillId="0" borderId="12" xfId="61" applyFont="1" applyBorder="1">
      <alignment/>
      <protection/>
    </xf>
    <xf numFmtId="0" fontId="1" fillId="0" borderId="13" xfId="61" applyFont="1" applyBorder="1">
      <alignment/>
      <protection/>
    </xf>
    <xf numFmtId="0" fontId="1" fillId="0" borderId="21" xfId="61" applyFont="1" applyBorder="1">
      <alignment/>
      <protection/>
    </xf>
    <xf numFmtId="0" fontId="1" fillId="0" borderId="17" xfId="61" applyFont="1" applyBorder="1">
      <alignment/>
      <protection/>
    </xf>
    <xf numFmtId="0" fontId="1" fillId="0" borderId="18" xfId="61" applyFont="1" applyBorder="1">
      <alignment/>
      <protection/>
    </xf>
    <xf numFmtId="0" fontId="7" fillId="0" borderId="11" xfId="61" applyFont="1" applyBorder="1">
      <alignment/>
      <protection/>
    </xf>
    <xf numFmtId="0" fontId="7" fillId="0" borderId="0" xfId="61" applyFont="1" applyBorder="1">
      <alignment/>
      <protection/>
    </xf>
    <xf numFmtId="0" fontId="1" fillId="0" borderId="22" xfId="61" applyFont="1" applyBorder="1">
      <alignment/>
      <protection/>
    </xf>
    <xf numFmtId="0" fontId="1" fillId="0" borderId="20" xfId="61" applyFont="1" applyBorder="1">
      <alignment/>
      <protection/>
    </xf>
    <xf numFmtId="0" fontId="7" fillId="0" borderId="23" xfId="61" applyFont="1" applyBorder="1">
      <alignment/>
      <protection/>
    </xf>
    <xf numFmtId="0" fontId="7" fillId="0" borderId="10" xfId="61" applyFont="1" applyBorder="1">
      <alignment/>
      <protection/>
    </xf>
    <xf numFmtId="0" fontId="7" fillId="0" borderId="15" xfId="61" applyFont="1" applyBorder="1">
      <alignment/>
      <protection/>
    </xf>
    <xf numFmtId="0" fontId="1" fillId="0" borderId="15" xfId="61" applyFont="1" applyBorder="1">
      <alignment/>
      <protection/>
    </xf>
    <xf numFmtId="0" fontId="1" fillId="0" borderId="16" xfId="61" applyFont="1" applyBorder="1">
      <alignment/>
      <protection/>
    </xf>
    <xf numFmtId="0" fontId="7" fillId="0" borderId="16" xfId="61" applyFont="1" applyBorder="1">
      <alignment/>
      <protection/>
    </xf>
    <xf numFmtId="0" fontId="7" fillId="0" borderId="22" xfId="61" applyFont="1" applyBorder="1">
      <alignment/>
      <protection/>
    </xf>
    <xf numFmtId="0" fontId="14" fillId="0" borderId="10" xfId="0" applyFont="1" applyBorder="1" applyAlignment="1">
      <alignment horizontal="right"/>
    </xf>
    <xf numFmtId="0" fontId="7" fillId="0" borderId="0" xfId="61" applyFont="1" applyBorder="1" applyAlignment="1">
      <alignment horizontal="center"/>
      <protection/>
    </xf>
    <xf numFmtId="206" fontId="0" fillId="0" borderId="10" xfId="61" applyNumberFormat="1" applyFont="1" applyBorder="1" applyAlignment="1">
      <alignment horizontal="right"/>
      <protection/>
    </xf>
    <xf numFmtId="206" fontId="15" fillId="0" borderId="17" xfId="61" applyNumberFormat="1" applyFont="1" applyBorder="1" applyAlignment="1">
      <alignment horizontal="right"/>
      <protection/>
    </xf>
    <xf numFmtId="0" fontId="3" fillId="0" borderId="15" xfId="0" applyNumberFormat="1" applyFont="1" applyBorder="1" applyAlignment="1">
      <alignment horizontal="center"/>
    </xf>
    <xf numFmtId="1" fontId="1" fillId="0" borderId="0" xfId="61" applyNumberFormat="1" applyFont="1" applyBorder="1">
      <alignment/>
      <protection/>
    </xf>
    <xf numFmtId="0" fontId="1" fillId="0" borderId="0" xfId="61" applyFont="1" applyAlignment="1">
      <alignment horizontal="center"/>
      <protection/>
    </xf>
    <xf numFmtId="0" fontId="5" fillId="0" borderId="15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1" fillId="0" borderId="11" xfId="0" applyFont="1" applyBorder="1" applyAlignment="1">
      <alignment/>
    </xf>
    <xf numFmtId="0" fontId="21" fillId="0" borderId="14" xfId="0" applyFont="1" applyBorder="1" applyAlignment="1">
      <alignment/>
    </xf>
    <xf numFmtId="0" fontId="3" fillId="0" borderId="11" xfId="0" applyNumberFormat="1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1" fillId="0" borderId="0" xfId="61" applyFont="1" applyBorder="1" quotePrefix="1">
      <alignment/>
      <protection/>
    </xf>
    <xf numFmtId="0" fontId="1" fillId="0" borderId="0" xfId="61" applyFont="1" applyBorder="1" applyAlignment="1">
      <alignment horizontal="right"/>
      <protection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5" fillId="0" borderId="22" xfId="0" applyFont="1" applyBorder="1" applyAlignment="1">
      <alignment/>
    </xf>
    <xf numFmtId="0" fontId="95" fillId="0" borderId="0" xfId="0" applyFont="1" applyBorder="1" applyAlignment="1">
      <alignment horizontal="right"/>
    </xf>
    <xf numFmtId="0" fontId="95" fillId="0" borderId="0" xfId="0" applyFont="1" applyAlignment="1">
      <alignment horizontal="right"/>
    </xf>
    <xf numFmtId="0" fontId="1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8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5" fillId="33" borderId="11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206" fontId="3" fillId="0" borderId="0" xfId="0" applyNumberFormat="1" applyFont="1" applyBorder="1" applyAlignment="1">
      <alignment/>
    </xf>
    <xf numFmtId="206" fontId="3" fillId="0" borderId="13" xfId="0" applyNumberFormat="1" applyFont="1" applyBorder="1" applyAlignment="1">
      <alignment/>
    </xf>
    <xf numFmtId="206" fontId="3" fillId="0" borderId="0" xfId="0" applyNumberFormat="1" applyFont="1" applyAlignment="1">
      <alignment/>
    </xf>
    <xf numFmtId="0" fontId="13" fillId="0" borderId="10" xfId="0" applyFont="1" applyBorder="1" applyAlignment="1">
      <alignment horizontal="right"/>
    </xf>
    <xf numFmtId="206" fontId="6" fillId="0" borderId="17" xfId="0" applyNumberFormat="1" applyFont="1" applyBorder="1" applyAlignment="1">
      <alignment/>
    </xf>
    <xf numFmtId="0" fontId="3" fillId="0" borderId="10" xfId="62" applyFont="1" applyBorder="1">
      <alignment/>
      <protection/>
    </xf>
    <xf numFmtId="0" fontId="5" fillId="0" borderId="10" xfId="62" applyFont="1" applyBorder="1">
      <alignment/>
      <protection/>
    </xf>
    <xf numFmtId="0" fontId="0" fillId="0" borderId="13" xfId="0" applyBorder="1" applyAlignment="1">
      <alignment/>
    </xf>
    <xf numFmtId="0" fontId="0" fillId="0" borderId="21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206" fontId="0" fillId="0" borderId="11" xfId="0" applyNumberFormat="1" applyBorder="1" applyAlignment="1">
      <alignment/>
    </xf>
    <xf numFmtId="206" fontId="0" fillId="0" borderId="0" xfId="0" applyNumberFormat="1" applyBorder="1" applyAlignment="1">
      <alignment/>
    </xf>
    <xf numFmtId="206" fontId="0" fillId="0" borderId="22" xfId="0" applyNumberFormat="1" applyBorder="1" applyAlignment="1">
      <alignment/>
    </xf>
    <xf numFmtId="206" fontId="0" fillId="0" borderId="14" xfId="0" applyNumberFormat="1" applyBorder="1" applyAlignment="1">
      <alignment/>
    </xf>
    <xf numFmtId="206" fontId="0" fillId="0" borderId="10" xfId="0" applyNumberFormat="1" applyBorder="1" applyAlignment="1">
      <alignment/>
    </xf>
    <xf numFmtId="206" fontId="0" fillId="0" borderId="19" xfId="0" applyNumberFormat="1" applyBorder="1" applyAlignment="1">
      <alignment/>
    </xf>
    <xf numFmtId="0" fontId="9" fillId="0" borderId="11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9" xfId="0" applyFont="1" applyBorder="1" applyAlignment="1">
      <alignment/>
    </xf>
    <xf numFmtId="0" fontId="96" fillId="0" borderId="10" xfId="0" applyFont="1" applyBorder="1" applyAlignment="1">
      <alignment/>
    </xf>
    <xf numFmtId="0" fontId="96" fillId="0" borderId="10" xfId="58" applyFont="1" applyBorder="1">
      <alignment/>
      <protection/>
    </xf>
    <xf numFmtId="0" fontId="96" fillId="0" borderId="0" xfId="0" applyFont="1" applyAlignment="1">
      <alignment/>
    </xf>
    <xf numFmtId="0" fontId="96" fillId="0" borderId="0" xfId="58" applyFont="1" applyBorder="1">
      <alignment/>
      <protection/>
    </xf>
    <xf numFmtId="0" fontId="97" fillId="0" borderId="0" xfId="58" applyFont="1" applyBorder="1">
      <alignment/>
      <protection/>
    </xf>
    <xf numFmtId="0" fontId="96" fillId="0" borderId="0" xfId="58" applyFont="1">
      <alignment/>
      <protection/>
    </xf>
    <xf numFmtId="0" fontId="97" fillId="0" borderId="0" xfId="58" applyFont="1">
      <alignment/>
      <protection/>
    </xf>
    <xf numFmtId="0" fontId="98" fillId="0" borderId="0" xfId="58" applyFont="1">
      <alignment/>
      <protection/>
    </xf>
    <xf numFmtId="0" fontId="96" fillId="0" borderId="0" xfId="58" applyFont="1" applyBorder="1" applyAlignment="1">
      <alignment vertical="center" wrapText="1"/>
      <protection/>
    </xf>
    <xf numFmtId="0" fontId="98" fillId="0" borderId="20" xfId="58" applyFont="1" applyBorder="1" applyAlignment="1">
      <alignment horizontal="center"/>
      <protection/>
    </xf>
    <xf numFmtId="0" fontId="98" fillId="0" borderId="24" xfId="58" applyFont="1" applyBorder="1" applyAlignment="1">
      <alignment horizontal="center"/>
      <protection/>
    </xf>
    <xf numFmtId="0" fontId="96" fillId="0" borderId="24" xfId="58" applyFont="1" applyBorder="1" applyAlignment="1">
      <alignment vertical="center" wrapText="1"/>
      <protection/>
    </xf>
    <xf numFmtId="0" fontId="99" fillId="0" borderId="23" xfId="58" applyFont="1" applyBorder="1" applyAlignment="1">
      <alignment vertical="center" wrapText="1"/>
      <protection/>
    </xf>
    <xf numFmtId="0" fontId="9" fillId="0" borderId="0" xfId="0" applyFont="1" applyAlignment="1">
      <alignment/>
    </xf>
    <xf numFmtId="0" fontId="100" fillId="0" borderId="0" xfId="59" applyFont="1">
      <alignment/>
      <protection/>
    </xf>
    <xf numFmtId="0" fontId="101" fillId="0" borderId="0" xfId="59" applyFont="1">
      <alignment/>
      <protection/>
    </xf>
    <xf numFmtId="0" fontId="0" fillId="0" borderId="0" xfId="0" applyFont="1" applyAlignment="1">
      <alignment/>
    </xf>
    <xf numFmtId="14" fontId="1" fillId="0" borderId="0" xfId="0" applyNumberFormat="1" applyFont="1" applyAlignment="1">
      <alignment/>
    </xf>
    <xf numFmtId="0" fontId="7" fillId="0" borderId="0" xfId="0" applyFont="1" applyAlignment="1">
      <alignment/>
    </xf>
    <xf numFmtId="0" fontId="9" fillId="0" borderId="21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23" xfId="0" applyFont="1" applyBorder="1" applyAlignment="1">
      <alignment horizontal="left"/>
    </xf>
    <xf numFmtId="0" fontId="3" fillId="0" borderId="20" xfId="0" applyFont="1" applyBorder="1" applyAlignment="1">
      <alignment horizontal="center" vertical="center" wrapText="1"/>
    </xf>
    <xf numFmtId="0" fontId="9" fillId="0" borderId="15" xfId="0" applyFont="1" applyBorder="1" applyAlignment="1">
      <alignment/>
    </xf>
    <xf numFmtId="0" fontId="3" fillId="0" borderId="2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1" fontId="3" fillId="0" borderId="0" xfId="0" applyNumberFormat="1" applyFont="1" applyBorder="1" applyAlignment="1">
      <alignment/>
    </xf>
    <xf numFmtId="1" fontId="3" fillId="0" borderId="13" xfId="0" applyNumberFormat="1" applyFont="1" applyBorder="1" applyAlignment="1">
      <alignment/>
    </xf>
    <xf numFmtId="0" fontId="5" fillId="0" borderId="11" xfId="0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206" fontId="9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4" fillId="0" borderId="14" xfId="0" applyFont="1" applyBorder="1" applyAlignment="1">
      <alignment horizontal="center"/>
    </xf>
    <xf numFmtId="206" fontId="6" fillId="0" borderId="10" xfId="0" applyNumberFormat="1" applyFont="1" applyBorder="1" applyAlignment="1">
      <alignment horizontal="center"/>
    </xf>
    <xf numFmtId="206" fontId="6" fillId="0" borderId="10" xfId="0" applyNumberFormat="1" applyFont="1" applyBorder="1" applyAlignment="1">
      <alignment/>
    </xf>
    <xf numFmtId="1" fontId="6" fillId="0" borderId="10" xfId="0" applyNumberFormat="1" applyFont="1" applyBorder="1" applyAlignment="1">
      <alignment/>
    </xf>
    <xf numFmtId="206" fontId="6" fillId="0" borderId="20" xfId="0" applyNumberFormat="1" applyFont="1" applyBorder="1" applyAlignment="1">
      <alignment/>
    </xf>
    <xf numFmtId="0" fontId="1" fillId="0" borderId="0" xfId="61" applyFont="1" quotePrefix="1">
      <alignment/>
      <protection/>
    </xf>
    <xf numFmtId="0" fontId="0" fillId="0" borderId="0" xfId="0" applyAlignment="1" quotePrefix="1">
      <alignment/>
    </xf>
    <xf numFmtId="0" fontId="23" fillId="0" borderId="10" xfId="0" applyFont="1" applyBorder="1" applyAlignment="1">
      <alignment/>
    </xf>
    <xf numFmtId="0" fontId="0" fillId="0" borderId="0" xfId="0" applyFont="1" applyAlignment="1" quotePrefix="1">
      <alignment/>
    </xf>
    <xf numFmtId="207" fontId="3" fillId="0" borderId="0" xfId="0" applyNumberFormat="1" applyFont="1" applyBorder="1" applyAlignment="1">
      <alignment/>
    </xf>
    <xf numFmtId="0" fontId="24" fillId="0" borderId="0" xfId="61" applyFont="1">
      <alignment/>
      <protection/>
    </xf>
    <xf numFmtId="0" fontId="3" fillId="0" borderId="13" xfId="0" applyFont="1" applyBorder="1" applyAlignment="1">
      <alignment horizontal="center"/>
    </xf>
    <xf numFmtId="0" fontId="3" fillId="0" borderId="20" xfId="0" applyFont="1" applyBorder="1" applyAlignment="1">
      <alignment horizontal="center" wrapText="1"/>
    </xf>
    <xf numFmtId="0" fontId="3" fillId="0" borderId="2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23" xfId="0" applyBorder="1" applyAlignment="1">
      <alignment/>
    </xf>
    <xf numFmtId="0" fontId="7" fillId="0" borderId="14" xfId="61" applyFont="1" applyBorder="1" applyAlignment="1">
      <alignment horizontal="center"/>
      <protection/>
    </xf>
    <xf numFmtId="0" fontId="7" fillId="0" borderId="19" xfId="61" applyFont="1" applyBorder="1" applyAlignment="1">
      <alignment horizontal="center"/>
      <protection/>
    </xf>
    <xf numFmtId="0" fontId="1" fillId="0" borderId="12" xfId="61" applyFont="1" applyBorder="1" applyAlignment="1">
      <alignment horizontal="center" vertical="center"/>
      <protection/>
    </xf>
    <xf numFmtId="0" fontId="0" fillId="0" borderId="14" xfId="0" applyFont="1" applyBorder="1" applyAlignment="1">
      <alignment horizontal="center" vertical="center"/>
    </xf>
    <xf numFmtId="0" fontId="1" fillId="0" borderId="12" xfId="61" applyFont="1" applyBorder="1" applyAlignment="1">
      <alignment horizontal="center" vertical="center" wrapText="1"/>
      <protection/>
    </xf>
    <xf numFmtId="0" fontId="1" fillId="0" borderId="21" xfId="61" applyFont="1" applyBorder="1" applyAlignment="1">
      <alignment horizontal="center" vertical="center" wrapText="1"/>
      <protection/>
    </xf>
    <xf numFmtId="0" fontId="7" fillId="0" borderId="14" xfId="61" applyFont="1" applyBorder="1" applyAlignment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" fillId="0" borderId="20" xfId="0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3" fillId="0" borderId="24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justify" wrapText="1"/>
    </xf>
    <xf numFmtId="0" fontId="3" fillId="0" borderId="17" xfId="0" applyFont="1" applyBorder="1" applyAlignment="1">
      <alignment horizontal="center" vertical="justify" wrapText="1"/>
    </xf>
    <xf numFmtId="0" fontId="9" fillId="0" borderId="1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justify" wrapText="1"/>
    </xf>
    <xf numFmtId="0" fontId="3" fillId="0" borderId="23" xfId="0" applyFont="1" applyBorder="1" applyAlignment="1">
      <alignment horizontal="center" vertical="justify" wrapText="1"/>
    </xf>
    <xf numFmtId="0" fontId="1" fillId="0" borderId="2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4" fillId="0" borderId="0" xfId="0" applyFont="1" applyFill="1" applyAlignment="1">
      <alignment/>
    </xf>
    <xf numFmtId="0" fontId="1" fillId="0" borderId="0" xfId="0" applyFont="1" applyFill="1" applyAlignment="1">
      <alignment/>
    </xf>
    <xf numFmtId="203" fontId="1" fillId="0" borderId="0" xfId="42" applyFont="1" applyFill="1" applyAlignment="1">
      <alignment/>
    </xf>
    <xf numFmtId="0" fontId="14" fillId="0" borderId="0" xfId="62" applyFont="1" applyFill="1" applyBorder="1">
      <alignment/>
      <protection/>
    </xf>
    <xf numFmtId="0" fontId="1" fillId="0" borderId="21" xfId="0" applyFont="1" applyFill="1" applyBorder="1" applyAlignment="1">
      <alignment/>
    </xf>
    <xf numFmtId="0" fontId="14" fillId="0" borderId="20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/>
    </xf>
    <xf numFmtId="0" fontId="24" fillId="0" borderId="18" xfId="0" applyFont="1" applyFill="1" applyBorder="1" applyAlignment="1">
      <alignment horizontal="center"/>
    </xf>
    <xf numFmtId="0" fontId="24" fillId="0" borderId="24" xfId="0" applyFont="1" applyFill="1" applyBorder="1" applyAlignment="1">
      <alignment horizontal="center"/>
    </xf>
    <xf numFmtId="0" fontId="24" fillId="0" borderId="2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206" fontId="14" fillId="0" borderId="12" xfId="0" applyNumberFormat="1" applyFont="1" applyFill="1" applyBorder="1" applyAlignment="1">
      <alignment/>
    </xf>
    <xf numFmtId="206" fontId="14" fillId="0" borderId="13" xfId="0" applyNumberFormat="1" applyFont="1" applyFill="1" applyBorder="1" applyAlignment="1">
      <alignment/>
    </xf>
    <xf numFmtId="206" fontId="1" fillId="0" borderId="18" xfId="0" applyNumberFormat="1" applyFont="1" applyFill="1" applyBorder="1" applyAlignment="1">
      <alignment/>
    </xf>
    <xf numFmtId="211" fontId="1" fillId="0" borderId="0" xfId="42" applyNumberFormat="1" applyFont="1" applyFill="1" applyBorder="1" applyAlignment="1">
      <alignment/>
    </xf>
    <xf numFmtId="206" fontId="14" fillId="0" borderId="11" xfId="0" applyNumberFormat="1" applyFont="1" applyFill="1" applyBorder="1" applyAlignment="1">
      <alignment/>
    </xf>
    <xf numFmtId="206" fontId="14" fillId="0" borderId="22" xfId="0" applyNumberFormat="1" applyFont="1" applyFill="1" applyBorder="1" applyAlignment="1">
      <alignment/>
    </xf>
    <xf numFmtId="206" fontId="14" fillId="0" borderId="0" xfId="0" applyNumberFormat="1" applyFont="1" applyFill="1" applyBorder="1" applyAlignment="1">
      <alignment/>
    </xf>
    <xf numFmtId="206" fontId="1" fillId="0" borderId="15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206" fontId="1" fillId="0" borderId="11" xfId="0" applyNumberFormat="1" applyFont="1" applyFill="1" applyBorder="1" applyAlignment="1">
      <alignment/>
    </xf>
    <xf numFmtId="206" fontId="1" fillId="0" borderId="0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206" fontId="49" fillId="0" borderId="0" xfId="0" applyNumberFormat="1" applyFont="1" applyFill="1" applyBorder="1" applyAlignment="1">
      <alignment/>
    </xf>
    <xf numFmtId="206" fontId="3" fillId="0" borderId="11" xfId="0" applyNumberFormat="1" applyFont="1" applyFill="1" applyBorder="1" applyAlignment="1">
      <alignment/>
    </xf>
    <xf numFmtId="206" fontId="1" fillId="0" borderId="22" xfId="0" applyNumberFormat="1" applyFont="1" applyFill="1" applyBorder="1" applyAlignment="1">
      <alignment/>
    </xf>
    <xf numFmtId="0" fontId="1" fillId="0" borderId="22" xfId="0" applyFont="1" applyFill="1" applyBorder="1" applyAlignment="1">
      <alignment/>
    </xf>
    <xf numFmtId="206" fontId="1" fillId="0" borderId="0" xfId="62" applyNumberFormat="1" applyFont="1" applyFill="1" applyBorder="1">
      <alignment/>
      <protection/>
    </xf>
    <xf numFmtId="206" fontId="1" fillId="0" borderId="11" xfId="62" applyNumberFormat="1" applyFont="1" applyFill="1" applyBorder="1">
      <alignment/>
      <protection/>
    </xf>
    <xf numFmtId="206" fontId="1" fillId="0" borderId="22" xfId="62" applyNumberFormat="1" applyFont="1" applyFill="1" applyBorder="1">
      <alignment/>
      <protection/>
    </xf>
    <xf numFmtId="206" fontId="1" fillId="0" borderId="10" xfId="62" applyNumberFormat="1" applyFont="1" applyFill="1" applyBorder="1">
      <alignment/>
      <protection/>
    </xf>
    <xf numFmtId="206" fontId="1" fillId="0" borderId="10" xfId="0" applyNumberFormat="1" applyFont="1" applyFill="1" applyBorder="1" applyAlignment="1">
      <alignment/>
    </xf>
    <xf numFmtId="206" fontId="1" fillId="0" borderId="14" xfId="62" applyNumberFormat="1" applyFont="1" applyFill="1" applyBorder="1">
      <alignment/>
      <protection/>
    </xf>
    <xf numFmtId="206" fontId="1" fillId="0" borderId="16" xfId="0" applyNumberFormat="1" applyFont="1" applyFill="1" applyBorder="1" applyAlignment="1">
      <alignment/>
    </xf>
    <xf numFmtId="211" fontId="1" fillId="0" borderId="14" xfId="42" applyNumberFormat="1" applyFont="1" applyFill="1" applyBorder="1" applyAlignment="1">
      <alignment/>
    </xf>
    <xf numFmtId="0" fontId="3" fillId="0" borderId="0" xfId="62" applyFont="1" applyFill="1">
      <alignment/>
      <protection/>
    </xf>
    <xf numFmtId="0" fontId="1" fillId="0" borderId="0" xfId="62" applyFont="1" applyFill="1">
      <alignment/>
      <protection/>
    </xf>
    <xf numFmtId="206" fontId="1" fillId="0" borderId="0" xfId="0" applyNumberFormat="1" applyFont="1" applyFill="1" applyAlignment="1">
      <alignment/>
    </xf>
    <xf numFmtId="0" fontId="1" fillId="0" borderId="13" xfId="42" applyNumberFormat="1" applyFont="1" applyFill="1" applyBorder="1" applyAlignment="1">
      <alignment horizontal="center"/>
    </xf>
    <xf numFmtId="0" fontId="1" fillId="0" borderId="0" xfId="62" applyFont="1" applyFill="1" applyBorder="1">
      <alignment/>
      <protection/>
    </xf>
    <xf numFmtId="0" fontId="1" fillId="0" borderId="0" xfId="62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62" applyFont="1" applyFill="1" applyBorder="1" applyAlignment="1">
      <alignment horizontal="left"/>
      <protection/>
    </xf>
    <xf numFmtId="14" fontId="1" fillId="0" borderId="0" xfId="62" applyNumberFormat="1" applyFont="1" applyFill="1" applyBorder="1">
      <alignment/>
      <protection/>
    </xf>
    <xf numFmtId="0" fontId="1" fillId="0" borderId="10" xfId="62" applyFont="1" applyFill="1" applyBorder="1">
      <alignment/>
      <protection/>
    </xf>
    <xf numFmtId="14" fontId="1" fillId="0" borderId="10" xfId="62" applyNumberFormat="1" applyFont="1" applyFill="1" applyBorder="1">
      <alignment/>
      <protection/>
    </xf>
    <xf numFmtId="0" fontId="1" fillId="0" borderId="10" xfId="62" applyFont="1" applyFill="1" applyBorder="1" applyAlignment="1">
      <alignment horizontal="left"/>
      <protection/>
    </xf>
    <xf numFmtId="0" fontId="3" fillId="0" borderId="13" xfId="62" applyFont="1" applyFill="1" applyBorder="1">
      <alignment/>
      <protection/>
    </xf>
    <xf numFmtId="0" fontId="3" fillId="0" borderId="21" xfId="62" applyFont="1" applyFill="1" applyBorder="1">
      <alignment/>
      <protection/>
    </xf>
    <xf numFmtId="0" fontId="3" fillId="0" borderId="12" xfId="62" applyFont="1" applyFill="1" applyBorder="1" applyAlignment="1">
      <alignment horizontal="center" vertical="center" wrapText="1"/>
      <protection/>
    </xf>
    <xf numFmtId="0" fontId="3" fillId="0" borderId="21" xfId="62" applyFont="1" applyFill="1" applyBorder="1" applyAlignment="1">
      <alignment horizontal="center" vertical="center" wrapText="1"/>
      <protection/>
    </xf>
    <xf numFmtId="0" fontId="3" fillId="0" borderId="20" xfId="62" applyFont="1" applyFill="1" applyBorder="1" applyAlignment="1">
      <alignment horizontal="center" wrapText="1"/>
      <protection/>
    </xf>
    <xf numFmtId="0" fontId="3" fillId="0" borderId="17" xfId="0" applyFont="1" applyFill="1" applyBorder="1" applyAlignment="1">
      <alignment horizontal="center" wrapText="1"/>
    </xf>
    <xf numFmtId="0" fontId="3" fillId="0" borderId="23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" fillId="0" borderId="13" xfId="62" applyFont="1" applyFill="1" applyBorder="1">
      <alignment/>
      <protection/>
    </xf>
    <xf numFmtId="0" fontId="1" fillId="0" borderId="21" xfId="62" applyFont="1" applyFill="1" applyBorder="1">
      <alignment/>
      <protection/>
    </xf>
    <xf numFmtId="0" fontId="1" fillId="0" borderId="13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2" xfId="62" applyFont="1" applyFill="1" applyBorder="1" applyAlignment="1">
      <alignment horizontal="center" vertical="center" wrapText="1"/>
      <protection/>
    </xf>
    <xf numFmtId="0" fontId="1" fillId="0" borderId="21" xfId="62" applyFont="1" applyFill="1" applyBorder="1" applyAlignment="1">
      <alignment horizontal="center" vertical="center" wrapText="1"/>
      <protection/>
    </xf>
    <xf numFmtId="0" fontId="1" fillId="0" borderId="13" xfId="62" applyFont="1" applyFill="1" applyBorder="1" applyAlignment="1">
      <alignment horizontal="center" vertical="center" wrapText="1"/>
      <protection/>
    </xf>
    <xf numFmtId="0" fontId="1" fillId="0" borderId="18" xfId="62" applyFont="1" applyFill="1" applyBorder="1" applyAlignment="1">
      <alignment horizontal="center" vertical="center"/>
      <protection/>
    </xf>
    <xf numFmtId="0" fontId="1" fillId="0" borderId="24" xfId="62" applyFont="1" applyFill="1" applyBorder="1" applyAlignment="1">
      <alignment horizontal="center" vertical="center" wrapText="1"/>
      <protection/>
    </xf>
    <xf numFmtId="0" fontId="1" fillId="0" borderId="20" xfId="62" applyFont="1" applyFill="1" applyBorder="1" applyAlignment="1">
      <alignment horizontal="center" vertical="center" wrapText="1"/>
      <protection/>
    </xf>
    <xf numFmtId="0" fontId="1" fillId="0" borderId="17" xfId="62" applyFont="1" applyFill="1" applyBorder="1" applyAlignment="1">
      <alignment horizontal="center" vertical="center" wrapText="1"/>
      <protection/>
    </xf>
    <xf numFmtId="0" fontId="1" fillId="0" borderId="23" xfId="62" applyFont="1" applyFill="1" applyBorder="1" applyAlignment="1">
      <alignment horizontal="center" vertical="center" wrapText="1"/>
      <protection/>
    </xf>
    <xf numFmtId="0" fontId="1" fillId="0" borderId="12" xfId="0" applyFont="1" applyFill="1" applyBorder="1" applyAlignment="1">
      <alignment horizontal="center" vertical="center" wrapText="1"/>
    </xf>
    <xf numFmtId="0" fontId="3" fillId="0" borderId="0" xfId="62" applyFont="1" applyFill="1" applyBorder="1" applyAlignment="1">
      <alignment horizontal="center" vertical="center"/>
      <protection/>
    </xf>
    <xf numFmtId="0" fontId="5" fillId="0" borderId="22" xfId="62" applyFont="1" applyFill="1" applyBorder="1" applyAlignment="1">
      <alignment horizontal="center" vertical="center"/>
      <protection/>
    </xf>
    <xf numFmtId="0" fontId="3" fillId="0" borderId="14" xfId="62" applyFont="1" applyFill="1" applyBorder="1" applyAlignment="1">
      <alignment horizontal="center" vertical="center" wrapText="1"/>
      <protection/>
    </xf>
    <xf numFmtId="0" fontId="3" fillId="0" borderId="19" xfId="62" applyFont="1" applyFill="1" applyBorder="1" applyAlignment="1">
      <alignment horizontal="center" vertical="center" wrapText="1"/>
      <protection/>
    </xf>
    <xf numFmtId="0" fontId="3" fillId="0" borderId="20" xfId="62" applyFont="1" applyFill="1" applyBorder="1" applyAlignment="1">
      <alignment horizontal="center" vertical="center" wrapText="1"/>
      <protection/>
    </xf>
    <xf numFmtId="0" fontId="3" fillId="0" borderId="23" xfId="62" applyFont="1" applyFill="1" applyBorder="1" applyAlignment="1">
      <alignment horizontal="center" vertical="center" wrapText="1"/>
      <protection/>
    </xf>
    <xf numFmtId="0" fontId="3" fillId="0" borderId="17" xfId="62" applyFont="1" applyFill="1" applyBorder="1" applyAlignment="1">
      <alignment horizontal="center" vertical="center" wrapText="1"/>
      <protection/>
    </xf>
    <xf numFmtId="0" fontId="1" fillId="0" borderId="0" xfId="62" applyFont="1" applyFill="1" applyBorder="1" applyAlignment="1">
      <alignment horizontal="center" vertical="center"/>
      <protection/>
    </xf>
    <xf numFmtId="0" fontId="7" fillId="0" borderId="22" xfId="62" applyFont="1" applyFill="1" applyBorder="1" applyAlignment="1">
      <alignment horizontal="center" vertical="center"/>
      <protection/>
    </xf>
    <xf numFmtId="0" fontId="1" fillId="0" borderId="23" xfId="0" applyFont="1" applyFill="1" applyBorder="1" applyAlignment="1">
      <alignment horizontal="center" vertical="center" wrapText="1"/>
    </xf>
    <xf numFmtId="0" fontId="1" fillId="0" borderId="14" xfId="62" applyFont="1" applyFill="1" applyBorder="1" applyAlignment="1">
      <alignment horizontal="center" vertical="center" wrapText="1"/>
      <protection/>
    </xf>
    <xf numFmtId="0" fontId="1" fillId="0" borderId="19" xfId="62" applyFont="1" applyFill="1" applyBorder="1" applyAlignment="1">
      <alignment horizontal="center" vertical="center" wrapText="1"/>
      <protection/>
    </xf>
    <xf numFmtId="0" fontId="1" fillId="0" borderId="10" xfId="62" applyFont="1" applyFill="1" applyBorder="1" applyAlignment="1">
      <alignment horizontal="center" vertical="center" wrapText="1"/>
      <protection/>
    </xf>
    <xf numFmtId="0" fontId="1" fillId="0" borderId="22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/>
    </xf>
    <xf numFmtId="0" fontId="3" fillId="0" borderId="17" xfId="62" applyFont="1" applyFill="1" applyBorder="1" applyAlignment="1">
      <alignment horizontal="center" vertical="center" wrapText="1"/>
      <protection/>
    </xf>
    <xf numFmtId="0" fontId="5" fillId="0" borderId="18" xfId="62" applyFont="1" applyFill="1" applyBorder="1" applyAlignment="1">
      <alignment horizontal="center" wrapText="1"/>
      <protection/>
    </xf>
    <xf numFmtId="0" fontId="3" fillId="0" borderId="24" xfId="62" applyFont="1" applyFill="1" applyBorder="1" applyAlignment="1">
      <alignment horizontal="center" vertical="center" wrapText="1"/>
      <protection/>
    </xf>
    <xf numFmtId="0" fontId="1" fillId="0" borderId="2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17" xfId="62" applyFont="1" applyFill="1" applyBorder="1" applyAlignment="1">
      <alignment horizontal="center" vertical="center" wrapText="1"/>
      <protection/>
    </xf>
    <xf numFmtId="0" fontId="3" fillId="0" borderId="0" xfId="62" applyFont="1" applyFill="1" applyBorder="1" applyAlignment="1">
      <alignment horizontal="center"/>
      <protection/>
    </xf>
    <xf numFmtId="0" fontId="3" fillId="0" borderId="22" xfId="62" applyFont="1" applyFill="1" applyBorder="1" applyAlignment="1">
      <alignment horizontal="center"/>
      <protection/>
    </xf>
    <xf numFmtId="0" fontId="3" fillId="0" borderId="18" xfId="62" applyFont="1" applyFill="1" applyBorder="1" applyAlignment="1">
      <alignment horizontal="center"/>
      <protection/>
    </xf>
    <xf numFmtId="0" fontId="3" fillId="0" borderId="13" xfId="62" applyFont="1" applyFill="1" applyBorder="1" applyAlignment="1">
      <alignment horizontal="center"/>
      <protection/>
    </xf>
    <xf numFmtId="0" fontId="1" fillId="0" borderId="21" xfId="62" applyFont="1" applyFill="1" applyBorder="1" applyAlignment="1">
      <alignment horizontal="center"/>
      <protection/>
    </xf>
    <xf numFmtId="0" fontId="1" fillId="0" borderId="13" xfId="62" applyFont="1" applyFill="1" applyBorder="1" applyAlignment="1">
      <alignment horizontal="center"/>
      <protection/>
    </xf>
    <xf numFmtId="0" fontId="1" fillId="0" borderId="0" xfId="62" applyFont="1" applyFill="1" applyBorder="1" applyAlignment="1">
      <alignment horizontal="center"/>
      <protection/>
    </xf>
    <xf numFmtId="0" fontId="1" fillId="0" borderId="22" xfId="62" applyFont="1" applyFill="1" applyBorder="1" applyAlignment="1">
      <alignment horizontal="center"/>
      <protection/>
    </xf>
    <xf numFmtId="0" fontId="1" fillId="0" borderId="18" xfId="62" applyFont="1" applyFill="1" applyBorder="1" applyAlignment="1">
      <alignment horizontal="center"/>
      <protection/>
    </xf>
    <xf numFmtId="0" fontId="1" fillId="0" borderId="15" xfId="0" applyFont="1" applyFill="1" applyBorder="1" applyAlignment="1">
      <alignment horizontal="center" wrapText="1"/>
    </xf>
    <xf numFmtId="0" fontId="3" fillId="0" borderId="13" xfId="62" applyFont="1" applyFill="1" applyBorder="1" applyAlignment="1">
      <alignment horizontal="left"/>
      <protection/>
    </xf>
    <xf numFmtId="0" fontId="3" fillId="0" borderId="10" xfId="62" applyFont="1" applyFill="1" applyBorder="1">
      <alignment/>
      <protection/>
    </xf>
    <xf numFmtId="0" fontId="3" fillId="0" borderId="19" xfId="62" applyFont="1" applyFill="1" applyBorder="1">
      <alignment/>
      <protection/>
    </xf>
    <xf numFmtId="0" fontId="5" fillId="0" borderId="16" xfId="62" applyFont="1" applyFill="1" applyBorder="1" applyAlignment="1">
      <alignment horizontal="center"/>
      <protection/>
    </xf>
    <xf numFmtId="0" fontId="5" fillId="0" borderId="10" xfId="62" applyFont="1" applyFill="1" applyBorder="1" applyAlignment="1">
      <alignment horizontal="center"/>
      <protection/>
    </xf>
    <xf numFmtId="0" fontId="5" fillId="0" borderId="14" xfId="62" applyFont="1" applyFill="1" applyBorder="1" applyAlignment="1">
      <alignment horizontal="center"/>
      <protection/>
    </xf>
    <xf numFmtId="0" fontId="5" fillId="0" borderId="19" xfId="62" applyFont="1" applyFill="1" applyBorder="1" applyAlignment="1">
      <alignment horizontal="center"/>
      <protection/>
    </xf>
    <xf numFmtId="0" fontId="1" fillId="0" borderId="19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wrapText="1"/>
    </xf>
    <xf numFmtId="0" fontId="5" fillId="0" borderId="10" xfId="62" applyFont="1" applyFill="1" applyBorder="1" applyAlignment="1">
      <alignment horizontal="left"/>
      <protection/>
    </xf>
    <xf numFmtId="0" fontId="7" fillId="0" borderId="10" xfId="62" applyFont="1" applyFill="1" applyBorder="1" applyAlignment="1">
      <alignment horizontal="center"/>
      <protection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206" fontId="3" fillId="0" borderId="0" xfId="62" applyNumberFormat="1" applyFont="1" applyFill="1" applyBorder="1" applyAlignment="1">
      <alignment horizontal="right"/>
      <protection/>
    </xf>
    <xf numFmtId="206" fontId="3" fillId="0" borderId="0" xfId="62" applyNumberFormat="1" applyFont="1" applyFill="1" applyBorder="1">
      <alignment/>
      <protection/>
    </xf>
    <xf numFmtId="206" fontId="3" fillId="0" borderId="0" xfId="0" applyNumberFormat="1" applyFont="1" applyFill="1" applyBorder="1" applyAlignment="1">
      <alignment/>
    </xf>
    <xf numFmtId="206" fontId="3" fillId="0" borderId="13" xfId="62" applyNumberFormat="1" applyFont="1" applyFill="1" applyBorder="1">
      <alignment/>
      <protection/>
    </xf>
    <xf numFmtId="206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206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/>
    </xf>
    <xf numFmtId="206" fontId="3" fillId="0" borderId="0" xfId="62" applyNumberFormat="1" applyFont="1" applyFill="1">
      <alignment/>
      <protection/>
    </xf>
    <xf numFmtId="206" fontId="3" fillId="0" borderId="0" xfId="0" applyNumberFormat="1" applyFont="1" applyFill="1" applyBorder="1" applyAlignment="1">
      <alignment horizontal="right"/>
    </xf>
    <xf numFmtId="0" fontId="3" fillId="0" borderId="0" xfId="62" applyFont="1" applyFill="1" applyBorder="1">
      <alignment/>
      <protection/>
    </xf>
    <xf numFmtId="0" fontId="3" fillId="0" borderId="0" xfId="0" applyFont="1" applyFill="1" applyBorder="1" applyAlignment="1">
      <alignment/>
    </xf>
    <xf numFmtId="206" fontId="8" fillId="0" borderId="0" xfId="62" applyNumberFormat="1" applyFont="1" applyFill="1" applyBorder="1">
      <alignment/>
      <protection/>
    </xf>
    <xf numFmtId="206" fontId="8" fillId="0" borderId="0" xfId="62" applyNumberFormat="1" applyFont="1" applyFill="1" applyBorder="1" applyAlignment="1">
      <alignment horizontal="right"/>
      <protection/>
    </xf>
    <xf numFmtId="206" fontId="20" fillId="0" borderId="0" xfId="62" applyNumberFormat="1" applyFont="1" applyFill="1" applyBorder="1">
      <alignment/>
      <protection/>
    </xf>
    <xf numFmtId="211" fontId="3" fillId="0" borderId="0" xfId="42" applyNumberFormat="1" applyFont="1" applyFill="1" applyBorder="1" applyAlignment="1">
      <alignment/>
    </xf>
    <xf numFmtId="206" fontId="20" fillId="0" borderId="0" xfId="0" applyNumberFormat="1" applyFont="1" applyFill="1" applyAlignment="1">
      <alignment/>
    </xf>
    <xf numFmtId="206" fontId="8" fillId="0" borderId="0" xfId="0" applyNumberFormat="1" applyFont="1" applyFill="1" applyAlignment="1">
      <alignment/>
    </xf>
    <xf numFmtId="0" fontId="8" fillId="0" borderId="0" xfId="0" applyFont="1" applyFill="1" applyAlignment="1">
      <alignment horizontal="left" vertical="center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206" fontId="6" fillId="0" borderId="0" xfId="62" applyNumberFormat="1" applyFont="1" applyFill="1" applyBorder="1" applyAlignment="1">
      <alignment horizontal="right"/>
      <protection/>
    </xf>
    <xf numFmtId="206" fontId="50" fillId="0" borderId="10" xfId="62" applyNumberFormat="1" applyFont="1" applyFill="1" applyBorder="1">
      <alignment/>
      <protection/>
    </xf>
    <xf numFmtId="206" fontId="51" fillId="0" borderId="10" xfId="62" applyNumberFormat="1" applyFont="1" applyFill="1" applyBorder="1">
      <alignment/>
      <protection/>
    </xf>
    <xf numFmtId="206" fontId="6" fillId="0" borderId="10" xfId="62" applyNumberFormat="1" applyFont="1" applyFill="1" applyBorder="1">
      <alignment/>
      <protection/>
    </xf>
    <xf numFmtId="206" fontId="6" fillId="0" borderId="10" xfId="62" applyNumberFormat="1" applyFont="1" applyFill="1" applyBorder="1" applyAlignment="1">
      <alignment horizontal="right"/>
      <protection/>
    </xf>
    <xf numFmtId="206" fontId="6" fillId="0" borderId="0" xfId="62" applyNumberFormat="1" applyFont="1" applyFill="1" applyBorder="1">
      <alignment/>
      <protection/>
    </xf>
    <xf numFmtId="206" fontId="20" fillId="0" borderId="10" xfId="62" applyNumberFormat="1" applyFont="1" applyFill="1" applyBorder="1" applyAlignment="1">
      <alignment/>
      <protection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50" fillId="0" borderId="10" xfId="0" applyFont="1" applyFill="1" applyBorder="1" applyAlignment="1">
      <alignment horizontal="left"/>
    </xf>
    <xf numFmtId="206" fontId="6" fillId="0" borderId="10" xfId="0" applyNumberFormat="1" applyFont="1" applyFill="1" applyBorder="1" applyAlignment="1">
      <alignment/>
    </xf>
    <xf numFmtId="0" fontId="5" fillId="0" borderId="10" xfId="62" applyFont="1" applyFill="1" applyBorder="1">
      <alignment/>
      <protection/>
    </xf>
    <xf numFmtId="206" fontId="3" fillId="0" borderId="17" xfId="62" applyNumberFormat="1" applyFont="1" applyFill="1" applyBorder="1" applyAlignment="1">
      <alignment horizontal="right"/>
      <protection/>
    </xf>
    <xf numFmtId="206" fontId="8" fillId="0" borderId="10" xfId="62" applyNumberFormat="1" applyFont="1" applyFill="1" applyBorder="1" applyAlignment="1">
      <alignment horizontal="right"/>
      <protection/>
    </xf>
    <xf numFmtId="206" fontId="3" fillId="0" borderId="10" xfId="62" applyNumberFormat="1" applyFont="1" applyFill="1" applyBorder="1">
      <alignment/>
      <protection/>
    </xf>
    <xf numFmtId="206" fontId="8" fillId="0" borderId="10" xfId="62" applyNumberFormat="1" applyFont="1" applyFill="1" applyBorder="1">
      <alignment/>
      <protection/>
    </xf>
    <xf numFmtId="206" fontId="20" fillId="0" borderId="10" xfId="62" applyNumberFormat="1" applyFont="1" applyFill="1" applyBorder="1">
      <alignment/>
      <protection/>
    </xf>
    <xf numFmtId="206" fontId="3" fillId="0" borderId="10" xfId="62" applyNumberFormat="1" applyFont="1" applyFill="1" applyBorder="1" applyAlignment="1">
      <alignment horizontal="right"/>
      <protection/>
    </xf>
    <xf numFmtId="206" fontId="3" fillId="0" borderId="17" xfId="62" applyNumberFormat="1" applyFont="1" applyFill="1" applyBorder="1">
      <alignment/>
      <protection/>
    </xf>
    <xf numFmtId="206" fontId="3" fillId="0" borderId="17" xfId="0" applyNumberFormat="1" applyFont="1" applyFill="1" applyBorder="1" applyAlignment="1">
      <alignment/>
    </xf>
    <xf numFmtId="206" fontId="8" fillId="0" borderId="17" xfId="0" applyNumberFormat="1" applyFont="1" applyFill="1" applyBorder="1" applyAlignment="1">
      <alignment/>
    </xf>
    <xf numFmtId="1" fontId="20" fillId="0" borderId="17" xfId="0" applyNumberFormat="1" applyFont="1" applyFill="1" applyBorder="1" applyAlignment="1">
      <alignment horizontal="left"/>
    </xf>
    <xf numFmtId="206" fontId="3" fillId="0" borderId="10" xfId="0" applyNumberFormat="1" applyFont="1" applyFill="1" applyBorder="1" applyAlignment="1">
      <alignment/>
    </xf>
    <xf numFmtId="206" fontId="6" fillId="0" borderId="17" xfId="62" applyNumberFormat="1" applyFont="1" applyFill="1" applyBorder="1" applyAlignment="1">
      <alignment horizontal="right"/>
      <protection/>
    </xf>
    <xf numFmtId="0" fontId="3" fillId="0" borderId="0" xfId="62" applyFont="1" applyFill="1" applyBorder="1" applyAlignment="1">
      <alignment horizontal="left"/>
      <protection/>
    </xf>
    <xf numFmtId="0" fontId="3" fillId="0" borderId="0" xfId="62" applyFont="1" applyFill="1" applyBorder="1" applyAlignment="1">
      <alignment horizontal="center"/>
      <protection/>
    </xf>
    <xf numFmtId="0" fontId="6" fillId="0" borderId="24" xfId="0" applyFont="1" applyBorder="1" applyAlignment="1">
      <alignment/>
    </xf>
    <xf numFmtId="206" fontId="9" fillId="0" borderId="20" xfId="0" applyNumberFormat="1" applyFont="1" applyBorder="1" applyAlignment="1">
      <alignment/>
    </xf>
    <xf numFmtId="0" fontId="9" fillId="0" borderId="24" xfId="0" applyFont="1" applyBorder="1" applyAlignment="1">
      <alignment/>
    </xf>
    <xf numFmtId="206" fontId="9" fillId="0" borderId="24" xfId="0" applyNumberFormat="1" applyFont="1" applyBorder="1" applyAlignment="1">
      <alignment/>
    </xf>
    <xf numFmtId="206" fontId="3" fillId="0" borderId="24" xfId="0" applyNumberFormat="1" applyFont="1" applyBorder="1" applyAlignment="1">
      <alignment/>
    </xf>
    <xf numFmtId="206" fontId="9" fillId="0" borderId="11" xfId="0" applyNumberFormat="1" applyFont="1" applyBorder="1" applyAlignment="1">
      <alignment/>
    </xf>
    <xf numFmtId="206" fontId="9" fillId="0" borderId="15" xfId="0" applyNumberFormat="1" applyFont="1" applyBorder="1" applyAlignment="1">
      <alignment/>
    </xf>
    <xf numFmtId="206" fontId="3" fillId="0" borderId="11" xfId="0" applyNumberFormat="1" applyFont="1" applyBorder="1" applyAlignment="1">
      <alignment/>
    </xf>
    <xf numFmtId="206" fontId="3" fillId="0" borderId="15" xfId="0" applyNumberFormat="1" applyFont="1" applyBorder="1" applyAlignment="1">
      <alignment/>
    </xf>
    <xf numFmtId="0" fontId="6" fillId="0" borderId="20" xfId="0" applyFont="1" applyBorder="1" applyAlignment="1">
      <alignment/>
    </xf>
    <xf numFmtId="206" fontId="3" fillId="0" borderId="18" xfId="0" applyNumberFormat="1" applyFont="1" applyBorder="1" applyAlignment="1">
      <alignment/>
    </xf>
    <xf numFmtId="206" fontId="9" fillId="34" borderId="15" xfId="0" applyNumberFormat="1" applyFont="1" applyFill="1" applyBorder="1" applyAlignment="1">
      <alignment/>
    </xf>
    <xf numFmtId="206" fontId="3" fillId="0" borderId="16" xfId="0" applyNumberFormat="1" applyFont="1" applyBorder="1" applyAlignment="1">
      <alignment/>
    </xf>
    <xf numFmtId="206" fontId="9" fillId="0" borderId="16" xfId="0" applyNumberFormat="1" applyFont="1" applyBorder="1" applyAlignment="1">
      <alignment/>
    </xf>
    <xf numFmtId="0" fontId="9" fillId="0" borderId="16" xfId="0" applyFont="1" applyBorder="1" applyAlignment="1">
      <alignment/>
    </xf>
    <xf numFmtId="0" fontId="3" fillId="0" borderId="0" xfId="62" applyFont="1">
      <alignment/>
      <protection/>
    </xf>
    <xf numFmtId="206" fontId="3" fillId="0" borderId="0" xfId="62" applyNumberFormat="1" applyFont="1">
      <alignment/>
      <protection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14" fontId="3" fillId="0" borderId="0" xfId="0" applyNumberFormat="1" applyFont="1" applyBorder="1" applyAlignment="1">
      <alignment/>
    </xf>
    <xf numFmtId="0" fontId="3" fillId="34" borderId="12" xfId="0" applyFont="1" applyFill="1" applyBorder="1" applyAlignment="1">
      <alignment horizontal="center"/>
    </xf>
    <xf numFmtId="17" fontId="49" fillId="0" borderId="20" xfId="0" applyNumberFormat="1" applyFont="1" applyBorder="1" applyAlignment="1">
      <alignment horizontal="center" vertical="center"/>
    </xf>
    <xf numFmtId="0" fontId="54" fillId="0" borderId="17" xfId="0" applyFont="1" applyBorder="1" applyAlignment="1">
      <alignment horizontal="center"/>
    </xf>
    <xf numFmtId="0" fontId="54" fillId="0" borderId="23" xfId="0" applyFont="1" applyBorder="1" applyAlignment="1">
      <alignment horizontal="center"/>
    </xf>
    <xf numFmtId="0" fontId="3" fillId="33" borderId="18" xfId="0" applyFont="1" applyFill="1" applyBorder="1" applyAlignment="1">
      <alignment/>
    </xf>
    <xf numFmtId="0" fontId="3" fillId="34" borderId="13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34" borderId="24" xfId="0" applyFill="1" applyBorder="1" applyAlignment="1">
      <alignment/>
    </xf>
    <xf numFmtId="206" fontId="6" fillId="0" borderId="24" xfId="0" applyNumberFormat="1" applyFont="1" applyBorder="1" applyAlignment="1">
      <alignment/>
    </xf>
    <xf numFmtId="0" fontId="53" fillId="0" borderId="13" xfId="0" applyFont="1" applyBorder="1" applyAlignment="1">
      <alignment/>
    </xf>
    <xf numFmtId="0" fontId="53" fillId="0" borderId="24" xfId="0" applyFont="1" applyBorder="1" applyAlignment="1">
      <alignment horizontal="center"/>
    </xf>
    <xf numFmtId="206" fontId="9" fillId="0" borderId="22" xfId="0" applyNumberFormat="1" applyFont="1" applyBorder="1" applyAlignment="1">
      <alignment/>
    </xf>
    <xf numFmtId="206" fontId="9" fillId="0" borderId="15" xfId="0" applyNumberFormat="1" applyFont="1" applyFill="1" applyBorder="1" applyAlignment="1">
      <alignment/>
    </xf>
    <xf numFmtId="206" fontId="9" fillId="0" borderId="0" xfId="0" applyNumberFormat="1" applyFont="1" applyAlignment="1">
      <alignment/>
    </xf>
    <xf numFmtId="206" fontId="3" fillId="0" borderId="22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1" fillId="0" borderId="0" xfId="0" applyFont="1" applyBorder="1" applyAlignment="1">
      <alignment/>
    </xf>
    <xf numFmtId="14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18" xfId="0" applyFont="1" applyBorder="1" applyAlignment="1">
      <alignment/>
    </xf>
    <xf numFmtId="0" fontId="1" fillId="34" borderId="12" xfId="0" applyFont="1" applyFill="1" applyBorder="1" applyAlignment="1">
      <alignment/>
    </xf>
    <xf numFmtId="17" fontId="1" fillId="0" borderId="20" xfId="0" applyNumberFormat="1" applyFont="1" applyBorder="1" applyAlignment="1">
      <alignment horizontal="center" vertical="center"/>
    </xf>
    <xf numFmtId="0" fontId="1" fillId="33" borderId="18" xfId="0" applyFont="1" applyFill="1" applyBorder="1" applyAlignment="1">
      <alignment/>
    </xf>
    <xf numFmtId="0" fontId="1" fillId="0" borderId="15" xfId="0" applyFont="1" applyBorder="1" applyAlignment="1">
      <alignment/>
    </xf>
    <xf numFmtId="0" fontId="1" fillId="34" borderId="13" xfId="0" applyFont="1" applyFill="1" applyBorder="1" applyAlignment="1">
      <alignment/>
    </xf>
    <xf numFmtId="0" fontId="1" fillId="0" borderId="18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7" fillId="34" borderId="0" xfId="0" applyFont="1" applyFill="1" applyBorder="1" applyAlignment="1">
      <alignment/>
    </xf>
    <xf numFmtId="0" fontId="7" fillId="0" borderId="15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4" fillId="0" borderId="20" xfId="0" applyFont="1" applyBorder="1" applyAlignment="1">
      <alignment/>
    </xf>
    <xf numFmtId="0" fontId="14" fillId="34" borderId="24" xfId="0" applyFont="1" applyFill="1" applyBorder="1" applyAlignment="1">
      <alignment/>
    </xf>
    <xf numFmtId="206" fontId="14" fillId="0" borderId="24" xfId="0" applyNumberFormat="1" applyFont="1" applyBorder="1" applyAlignment="1">
      <alignment/>
    </xf>
    <xf numFmtId="0" fontId="1" fillId="0" borderId="24" xfId="0" applyFont="1" applyBorder="1" applyAlignment="1">
      <alignment/>
    </xf>
    <xf numFmtId="206" fontId="1" fillId="0" borderId="15" xfId="0" applyNumberFormat="1" applyFont="1" applyBorder="1" applyAlignment="1">
      <alignment/>
    </xf>
    <xf numFmtId="0" fontId="14" fillId="0" borderId="24" xfId="0" applyFont="1" applyBorder="1" applyAlignment="1">
      <alignment/>
    </xf>
    <xf numFmtId="0" fontId="1" fillId="0" borderId="17" xfId="0" applyFont="1" applyBorder="1" applyAlignment="1">
      <alignment/>
    </xf>
    <xf numFmtId="206" fontId="1" fillId="0" borderId="0" xfId="0" applyNumberFormat="1" applyFont="1" applyAlignment="1">
      <alignment/>
    </xf>
    <xf numFmtId="0" fontId="1" fillId="0" borderId="0" xfId="62" applyFont="1">
      <alignment/>
      <protection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60" applyFont="1" applyBorder="1">
      <alignment/>
      <protection/>
    </xf>
    <xf numFmtId="0" fontId="5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8" xfId="0" applyFont="1" applyBorder="1" applyAlignment="1">
      <alignment/>
    </xf>
    <xf numFmtId="0" fontId="3" fillId="0" borderId="22" xfId="60" applyFont="1" applyBorder="1" applyAlignment="1">
      <alignment horizontal="center"/>
      <protection/>
    </xf>
    <xf numFmtId="0" fontId="3" fillId="0" borderId="15" xfId="60" applyFont="1" applyBorder="1" applyAlignment="1">
      <alignment horizontal="center"/>
      <protection/>
    </xf>
    <xf numFmtId="0" fontId="3" fillId="0" borderId="0" xfId="60" applyFont="1">
      <alignment/>
      <protection/>
    </xf>
    <xf numFmtId="0" fontId="3" fillId="0" borderId="15" xfId="60" applyFont="1" applyBorder="1" applyAlignment="1">
      <alignment/>
      <protection/>
    </xf>
    <xf numFmtId="0" fontId="5" fillId="0" borderId="15" xfId="60" applyFont="1" applyBorder="1" applyAlignment="1">
      <alignment horizontal="center"/>
      <protection/>
    </xf>
    <xf numFmtId="0" fontId="5" fillId="0" borderId="22" xfId="60" applyFont="1" applyBorder="1" applyAlignment="1">
      <alignment horizontal="center"/>
      <protection/>
    </xf>
    <xf numFmtId="0" fontId="3" fillId="0" borderId="0" xfId="60" applyFont="1" applyBorder="1" applyAlignment="1">
      <alignment horizontal="center"/>
      <protection/>
    </xf>
    <xf numFmtId="0" fontId="5" fillId="0" borderId="11" xfId="60" applyFont="1" applyBorder="1" applyAlignment="1">
      <alignment horizontal="center"/>
      <protection/>
    </xf>
    <xf numFmtId="0" fontId="5" fillId="0" borderId="15" xfId="60" applyFont="1" applyBorder="1">
      <alignment/>
      <protection/>
    </xf>
    <xf numFmtId="0" fontId="5" fillId="0" borderId="11" xfId="60" applyFont="1" applyBorder="1">
      <alignment/>
      <protection/>
    </xf>
    <xf numFmtId="0" fontId="5" fillId="0" borderId="15" xfId="0" applyFont="1" applyBorder="1" applyAlignment="1">
      <alignment/>
    </xf>
    <xf numFmtId="0" fontId="3" fillId="0" borderId="15" xfId="60" applyFont="1" applyBorder="1">
      <alignment/>
      <protection/>
    </xf>
    <xf numFmtId="0" fontId="5" fillId="0" borderId="14" xfId="0" applyFont="1" applyBorder="1" applyAlignment="1">
      <alignment horizontal="center" vertical="center" wrapText="1"/>
    </xf>
    <xf numFmtId="0" fontId="5" fillId="0" borderId="16" xfId="60" applyFont="1" applyBorder="1">
      <alignment/>
      <protection/>
    </xf>
    <xf numFmtId="0" fontId="5" fillId="0" borderId="16" xfId="0" applyFont="1" applyBorder="1" applyAlignment="1">
      <alignment/>
    </xf>
    <xf numFmtId="0" fontId="8" fillId="0" borderId="13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206" fontId="3" fillId="0" borderId="10" xfId="0" applyNumberFormat="1" applyFont="1" applyBorder="1" applyAlignment="1">
      <alignment/>
    </xf>
    <xf numFmtId="0" fontId="12" fillId="0" borderId="0" xfId="0" applyFont="1" applyBorder="1" applyAlignment="1">
      <alignment horizontal="left" vertical="center" wrapText="1"/>
    </xf>
    <xf numFmtId="206" fontId="5" fillId="0" borderId="0" xfId="0" applyNumberFormat="1" applyFont="1" applyBorder="1" applyAlignment="1">
      <alignment/>
    </xf>
    <xf numFmtId="206" fontId="6" fillId="0" borderId="0" xfId="60" applyNumberFormat="1" applyFont="1">
      <alignment/>
      <protection/>
    </xf>
    <xf numFmtId="0" fontId="8" fillId="0" borderId="23" xfId="0" applyFont="1" applyBorder="1" applyAlignment="1">
      <alignment vertical="center" wrapText="1"/>
    </xf>
    <xf numFmtId="0" fontId="12" fillId="0" borderId="23" xfId="0" applyFont="1" applyBorder="1" applyAlignment="1">
      <alignment horizontal="left"/>
    </xf>
    <xf numFmtId="0" fontId="3" fillId="0" borderId="24" xfId="60" applyFont="1" applyBorder="1">
      <alignment/>
      <protection/>
    </xf>
    <xf numFmtId="0" fontId="3" fillId="0" borderId="20" xfId="60" applyFont="1" applyBorder="1">
      <alignment/>
      <protection/>
    </xf>
    <xf numFmtId="0" fontId="8" fillId="0" borderId="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206" fontId="9" fillId="0" borderId="0" xfId="60" applyNumberFormat="1" applyFont="1" applyBorder="1">
      <alignment/>
      <protection/>
    </xf>
    <xf numFmtId="0" fontId="3" fillId="0" borderId="0" xfId="60" applyFont="1" applyBorder="1">
      <alignment/>
      <protection/>
    </xf>
    <xf numFmtId="206" fontId="3" fillId="0" borderId="0" xfId="60" applyNumberFormat="1" applyFont="1">
      <alignment/>
      <protection/>
    </xf>
    <xf numFmtId="0" fontId="0" fillId="0" borderId="0" xfId="60" applyFont="1" applyBorder="1">
      <alignment/>
      <protection/>
    </xf>
    <xf numFmtId="0" fontId="8" fillId="0" borderId="0" xfId="0" applyFont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/>
    </xf>
    <xf numFmtId="0" fontId="8" fillId="0" borderId="0" xfId="0" applyFont="1" applyAlignment="1">
      <alignment vertical="center" wrapText="1"/>
    </xf>
    <xf numFmtId="0" fontId="12" fillId="0" borderId="0" xfId="0" applyFont="1" applyAlignment="1">
      <alignment horizontal="left"/>
    </xf>
    <xf numFmtId="0" fontId="8" fillId="0" borderId="24" xfId="0" applyFont="1" applyBorder="1" applyAlignment="1">
      <alignment vertical="center" wrapText="1"/>
    </xf>
    <xf numFmtId="0" fontId="12" fillId="0" borderId="24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/>
    </xf>
    <xf numFmtId="0" fontId="12" fillId="0" borderId="10" xfId="0" applyFont="1" applyBorder="1" applyAlignment="1">
      <alignment/>
    </xf>
    <xf numFmtId="206" fontId="6" fillId="0" borderId="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0" fontId="8" fillId="0" borderId="0" xfId="60" applyFont="1" applyBorder="1" applyAlignment="1">
      <alignment vertical="center" wrapText="1"/>
      <protection/>
    </xf>
    <xf numFmtId="0" fontId="50" fillId="0" borderId="0" xfId="0" applyFont="1" applyAlignment="1">
      <alignment/>
    </xf>
    <xf numFmtId="206" fontId="3" fillId="0" borderId="0" xfId="60" applyNumberFormat="1" applyFont="1" applyBorder="1">
      <alignment/>
      <protection/>
    </xf>
    <xf numFmtId="206" fontId="6" fillId="0" borderId="0" xfId="0" applyNumberFormat="1" applyFont="1" applyAlignment="1">
      <alignment/>
    </xf>
    <xf numFmtId="0" fontId="57" fillId="0" borderId="0" xfId="0" applyFont="1" applyAlignment="1">
      <alignment/>
    </xf>
    <xf numFmtId="0" fontId="8" fillId="0" borderId="0" xfId="60" applyFont="1" applyBorder="1">
      <alignment/>
      <protection/>
    </xf>
    <xf numFmtId="0" fontId="6" fillId="0" borderId="0" xfId="60" applyFont="1" applyBorder="1" applyAlignment="1">
      <alignment/>
      <protection/>
    </xf>
    <xf numFmtId="0" fontId="8" fillId="0" borderId="10" xfId="60" applyFont="1" applyBorder="1" applyAlignment="1">
      <alignment vertical="center" wrapText="1"/>
      <protection/>
    </xf>
    <xf numFmtId="0" fontId="8" fillId="0" borderId="18" xfId="0" applyFont="1" applyBorder="1" applyAlignment="1">
      <alignment/>
    </xf>
    <xf numFmtId="206" fontId="3" fillId="0" borderId="20" xfId="0" applyNumberFormat="1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8" fillId="0" borderId="21" xfId="0" applyFont="1" applyBorder="1" applyAlignment="1">
      <alignment vertical="center" wrapText="1"/>
    </xf>
    <xf numFmtId="0" fontId="8" fillId="0" borderId="22" xfId="0" applyFont="1" applyBorder="1" applyAlignment="1">
      <alignment vertical="center" wrapText="1"/>
    </xf>
    <xf numFmtId="0" fontId="8" fillId="0" borderId="19" xfId="0" applyFont="1" applyBorder="1" applyAlignment="1">
      <alignment vertical="center" wrapText="1"/>
    </xf>
    <xf numFmtId="0" fontId="8" fillId="0" borderId="0" xfId="60" applyFont="1" applyAlignment="1">
      <alignment vertical="center" wrapText="1"/>
      <protection/>
    </xf>
    <xf numFmtId="0" fontId="8" fillId="0" borderId="0" xfId="60" applyFont="1">
      <alignment/>
      <protection/>
    </xf>
    <xf numFmtId="0" fontId="6" fillId="0" borderId="0" xfId="60" applyFont="1">
      <alignment/>
      <protection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3" xfId="0" applyFont="1" applyBorder="1" applyAlignment="1">
      <alignment horizontal="right"/>
    </xf>
    <xf numFmtId="0" fontId="3" fillId="0" borderId="20" xfId="0" applyFont="1" applyBorder="1" applyAlignment="1">
      <alignment horizontal="left" indent="3"/>
    </xf>
    <xf numFmtId="0" fontId="3" fillId="0" borderId="23" xfId="0" applyFont="1" applyBorder="1" applyAlignment="1">
      <alignment horizontal="left" indent="3"/>
    </xf>
    <xf numFmtId="0" fontId="6" fillId="0" borderId="0" xfId="0" applyFont="1" applyAlignment="1">
      <alignment/>
    </xf>
    <xf numFmtId="206" fontId="3" fillId="0" borderId="0" xfId="0" applyNumberFormat="1" applyFont="1" applyAlignment="1">
      <alignment/>
    </xf>
    <xf numFmtId="0" fontId="58" fillId="0" borderId="0" xfId="0" applyFont="1" applyAlignment="1">
      <alignment/>
    </xf>
    <xf numFmtId="0" fontId="59" fillId="0" borderId="0" xfId="0" applyFont="1" applyBorder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206" fontId="3" fillId="0" borderId="0" xfId="0" applyNumberFormat="1" applyFont="1" applyBorder="1" applyAlignment="1">
      <alignment/>
    </xf>
    <xf numFmtId="0" fontId="3" fillId="0" borderId="25" xfId="0" applyFont="1" applyBorder="1" applyAlignment="1">
      <alignment/>
    </xf>
    <xf numFmtId="206" fontId="3" fillId="0" borderId="25" xfId="0" applyNumberFormat="1" applyFont="1" applyBorder="1" applyAlignment="1">
      <alignment/>
    </xf>
    <xf numFmtId="0" fontId="49" fillId="0" borderId="0" xfId="0" applyFont="1" applyAlignment="1">
      <alignment/>
    </xf>
    <xf numFmtId="0" fontId="61" fillId="0" borderId="0" xfId="0" applyFont="1" applyAlignment="1">
      <alignment/>
    </xf>
    <xf numFmtId="0" fontId="49" fillId="0" borderId="0" xfId="0" applyFont="1" applyAlignment="1">
      <alignment horizontal="center"/>
    </xf>
    <xf numFmtId="0" fontId="62" fillId="0" borderId="0" xfId="0" applyFont="1" applyAlignment="1">
      <alignment horizontal="center" vertical="center" shrinkToFit="1"/>
    </xf>
    <xf numFmtId="0" fontId="1" fillId="0" borderId="17" xfId="0" applyFont="1" applyBorder="1" applyAlignment="1">
      <alignment horizontal="center" vertical="center" wrapText="1"/>
    </xf>
    <xf numFmtId="212" fontId="8" fillId="0" borderId="24" xfId="44" applyNumberFormat="1" applyFont="1" applyBorder="1" applyAlignment="1">
      <alignment horizontal="center" vertical="center" wrapText="1"/>
    </xf>
    <xf numFmtId="0" fontId="49" fillId="0" borderId="23" xfId="0" applyFont="1" applyBorder="1" applyAlignment="1">
      <alignment horizontal="center" vertical="center" wrapText="1"/>
    </xf>
    <xf numFmtId="2" fontId="49" fillId="0" borderId="24" xfId="0" applyNumberFormat="1" applyFont="1" applyBorder="1" applyAlignment="1">
      <alignment horizontal="center" vertical="center"/>
    </xf>
    <xf numFmtId="2" fontId="49" fillId="0" borderId="20" xfId="0" applyNumberFormat="1" applyFont="1" applyBorder="1" applyAlignment="1">
      <alignment horizontal="center" vertical="center"/>
    </xf>
    <xf numFmtId="212" fontId="8" fillId="0" borderId="0" xfId="44" applyNumberFormat="1" applyFont="1" applyBorder="1" applyAlignment="1">
      <alignment horizontal="center" vertical="center"/>
    </xf>
    <xf numFmtId="206" fontId="3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206" fontId="3" fillId="0" borderId="10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64" fillId="0" borderId="0" xfId="0" applyFont="1" applyAlignment="1">
      <alignment horizontal="center"/>
    </xf>
    <xf numFmtId="0" fontId="8" fillId="0" borderId="10" xfId="0" applyFont="1" applyBorder="1" applyAlignment="1">
      <alignment/>
    </xf>
    <xf numFmtId="0" fontId="8" fillId="0" borderId="2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12" fillId="0" borderId="14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65" fillId="0" borderId="0" xfId="0" applyFont="1" applyAlignment="1">
      <alignment/>
    </xf>
    <xf numFmtId="0" fontId="8" fillId="0" borderId="0" xfId="0" applyFont="1" applyAlignment="1">
      <alignment horizontal="left" indent="1"/>
    </xf>
    <xf numFmtId="0" fontId="66" fillId="0" borderId="0" xfId="0" applyFont="1" applyAlignment="1">
      <alignment/>
    </xf>
    <xf numFmtId="0" fontId="64" fillId="0" borderId="0" xfId="0" applyFont="1" applyAlignment="1">
      <alignment/>
    </xf>
    <xf numFmtId="0" fontId="66" fillId="0" borderId="0" xfId="0" applyFont="1" applyAlignment="1">
      <alignment/>
    </xf>
    <xf numFmtId="0" fontId="64" fillId="0" borderId="0" xfId="0" applyFont="1" applyBorder="1" applyAlignment="1">
      <alignment/>
    </xf>
    <xf numFmtId="0" fontId="66" fillId="0" borderId="13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66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shrinkToFit="1"/>
    </xf>
    <xf numFmtId="0" fontId="8" fillId="0" borderId="11" xfId="0" applyFont="1" applyBorder="1" applyAlignment="1">
      <alignment/>
    </xf>
    <xf numFmtId="0" fontId="66" fillId="0" borderId="1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12" fillId="0" borderId="14" xfId="0" applyFont="1" applyBorder="1" applyAlignment="1">
      <alignment/>
    </xf>
    <xf numFmtId="0" fontId="66" fillId="0" borderId="0" xfId="0" applyFont="1" applyAlignment="1">
      <alignment/>
    </xf>
    <xf numFmtId="0" fontId="50" fillId="0" borderId="0" xfId="0" applyFont="1" applyAlignment="1">
      <alignment horizontal="left" indent="1"/>
    </xf>
    <xf numFmtId="0" fontId="49" fillId="0" borderId="0" xfId="0" applyFont="1" applyAlignment="1">
      <alignment vertical="center"/>
    </xf>
    <xf numFmtId="0" fontId="8" fillId="0" borderId="0" xfId="0" applyFont="1" applyAlignment="1">
      <alignment horizontal="left" wrapText="1" indent="1"/>
    </xf>
    <xf numFmtId="0" fontId="3" fillId="0" borderId="0" xfId="0" applyFont="1" applyBorder="1" applyAlignment="1">
      <alignment shrinkToFit="1"/>
    </xf>
    <xf numFmtId="0" fontId="53" fillId="0" borderId="0" xfId="0" applyFont="1" applyBorder="1" applyAlignment="1">
      <alignment vertical="center" shrinkToFit="1"/>
    </xf>
    <xf numFmtId="0" fontId="8" fillId="0" borderId="0" xfId="0" applyFont="1" applyAlignment="1">
      <alignment horizontal="left" indent="3"/>
    </xf>
    <xf numFmtId="0" fontId="49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 indent="3"/>
    </xf>
    <xf numFmtId="0" fontId="8" fillId="0" borderId="0" xfId="0" applyFont="1" applyAlignment="1">
      <alignment horizontal="left" vertical="center" indent="1"/>
    </xf>
    <xf numFmtId="0" fontId="49" fillId="0" borderId="0" xfId="0" applyFont="1" applyBorder="1" applyAlignment="1">
      <alignment/>
    </xf>
    <xf numFmtId="0" fontId="8" fillId="0" borderId="0" xfId="0" applyFont="1" applyBorder="1" applyAlignment="1">
      <alignment horizontal="left" indent="1"/>
    </xf>
    <xf numFmtId="0" fontId="12" fillId="0" borderId="0" xfId="0" applyFont="1" applyBorder="1" applyAlignment="1">
      <alignment horizontal="left" indent="1"/>
    </xf>
    <xf numFmtId="0" fontId="12" fillId="0" borderId="0" xfId="0" applyFont="1" applyAlignment="1">
      <alignment horizontal="left" indent="1"/>
    </xf>
    <xf numFmtId="1" fontId="3" fillId="0" borderId="0" xfId="0" applyNumberFormat="1" applyFont="1" applyAlignment="1">
      <alignment/>
    </xf>
    <xf numFmtId="0" fontId="49" fillId="0" borderId="10" xfId="0" applyFont="1" applyBorder="1" applyAlignment="1">
      <alignment/>
    </xf>
    <xf numFmtId="0" fontId="8" fillId="0" borderId="10" xfId="0" applyFont="1" applyBorder="1" applyAlignment="1">
      <alignment horizontal="left" indent="1"/>
    </xf>
    <xf numFmtId="0" fontId="3" fillId="0" borderId="0" xfId="0" applyFont="1" applyAlignment="1">
      <alignment horizontal="left" indent="8"/>
    </xf>
    <xf numFmtId="0" fontId="67" fillId="0" borderId="0" xfId="0" applyFont="1" applyBorder="1" applyAlignment="1">
      <alignment horizontal="center"/>
    </xf>
    <xf numFmtId="0" fontId="68" fillId="0" borderId="0" xfId="0" applyFont="1" applyAlignment="1">
      <alignment/>
    </xf>
    <xf numFmtId="0" fontId="69" fillId="0" borderId="0" xfId="0" applyFont="1" applyBorder="1" applyAlignment="1">
      <alignment horizontal="center"/>
    </xf>
    <xf numFmtId="0" fontId="14" fillId="0" borderId="13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70" fillId="0" borderId="24" xfId="0" applyFont="1" applyBorder="1" applyAlignment="1">
      <alignment horizontal="center" vertical="center"/>
    </xf>
    <xf numFmtId="0" fontId="70" fillId="0" borderId="2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66" fillId="0" borderId="0" xfId="0" applyFont="1" applyBorder="1" applyAlignment="1">
      <alignment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206" fontId="66" fillId="0" borderId="18" xfId="0" applyNumberFormat="1" applyFont="1" applyBorder="1" applyAlignment="1">
      <alignment/>
    </xf>
    <xf numFmtId="1" fontId="66" fillId="0" borderId="18" xfId="0" applyNumberFormat="1" applyFont="1" applyBorder="1" applyAlignment="1">
      <alignment/>
    </xf>
    <xf numFmtId="206" fontId="66" fillId="0" borderId="15" xfId="0" applyNumberFormat="1" applyFont="1" applyBorder="1" applyAlignment="1">
      <alignment/>
    </xf>
    <xf numFmtId="1" fontId="66" fillId="0" borderId="11" xfId="0" applyNumberFormat="1" applyFont="1" applyBorder="1" applyAlignment="1">
      <alignment/>
    </xf>
    <xf numFmtId="0" fontId="66" fillId="0" borderId="15" xfId="0" applyFont="1" applyBorder="1" applyAlignment="1">
      <alignment/>
    </xf>
    <xf numFmtId="0" fontId="66" fillId="0" borderId="11" xfId="0" applyFont="1" applyBorder="1" applyAlignment="1">
      <alignment/>
    </xf>
    <xf numFmtId="0" fontId="4" fillId="0" borderId="22" xfId="0" applyFont="1" applyBorder="1" applyAlignment="1">
      <alignment/>
    </xf>
    <xf numFmtId="1" fontId="66" fillId="0" borderId="15" xfId="0" applyNumberFormat="1" applyFont="1" applyBorder="1" applyAlignment="1">
      <alignment/>
    </xf>
    <xf numFmtId="0" fontId="73" fillId="0" borderId="0" xfId="0" applyFont="1" applyAlignment="1">
      <alignment/>
    </xf>
    <xf numFmtId="206" fontId="49" fillId="0" borderId="15" xfId="0" applyNumberFormat="1" applyFont="1" applyBorder="1" applyAlignment="1">
      <alignment/>
    </xf>
    <xf numFmtId="0" fontId="49" fillId="0" borderId="15" xfId="0" applyFont="1" applyBorder="1" applyAlignment="1">
      <alignment/>
    </xf>
    <xf numFmtId="0" fontId="49" fillId="0" borderId="11" xfId="0" applyFont="1" applyBorder="1" applyAlignment="1">
      <alignment/>
    </xf>
    <xf numFmtId="0" fontId="5" fillId="0" borderId="0" xfId="0" applyFont="1" applyAlignment="1">
      <alignment/>
    </xf>
    <xf numFmtId="1" fontId="49" fillId="0" borderId="11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1" fontId="66" fillId="0" borderId="0" xfId="0" applyNumberFormat="1" applyFont="1" applyAlignment="1">
      <alignment/>
    </xf>
    <xf numFmtId="0" fontId="73" fillId="0" borderId="0" xfId="0" applyFont="1" applyBorder="1" applyAlignment="1">
      <alignment/>
    </xf>
    <xf numFmtId="0" fontId="58" fillId="0" borderId="0" xfId="0" applyFont="1" applyBorder="1" applyAlignment="1">
      <alignment/>
    </xf>
    <xf numFmtId="0" fontId="66" fillId="0" borderId="10" xfId="0" applyFont="1" applyBorder="1" applyAlignment="1">
      <alignment/>
    </xf>
    <xf numFmtId="0" fontId="4" fillId="0" borderId="10" xfId="0" applyFont="1" applyBorder="1" applyAlignment="1">
      <alignment/>
    </xf>
    <xf numFmtId="206" fontId="66" fillId="0" borderId="16" xfId="0" applyNumberFormat="1" applyFont="1" applyBorder="1" applyAlignment="1">
      <alignment/>
    </xf>
    <xf numFmtId="0" fontId="49" fillId="0" borderId="16" xfId="0" applyFont="1" applyBorder="1" applyAlignment="1">
      <alignment/>
    </xf>
    <xf numFmtId="0" fontId="6" fillId="0" borderId="0" xfId="0" applyFont="1" applyFill="1" applyAlignment="1">
      <alignment/>
    </xf>
    <xf numFmtId="206" fontId="6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206" fontId="5" fillId="0" borderId="0" xfId="0" applyNumberFormat="1" applyFont="1" applyFill="1" applyAlignment="1">
      <alignment/>
    </xf>
    <xf numFmtId="206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206" fontId="3" fillId="0" borderId="21" xfId="0" applyNumberFormat="1" applyFont="1" applyFill="1" applyBorder="1" applyAlignment="1">
      <alignment/>
    </xf>
    <xf numFmtId="206" fontId="3" fillId="0" borderId="13" xfId="0" applyNumberFormat="1" applyFont="1" applyFill="1" applyBorder="1" applyAlignment="1">
      <alignment/>
    </xf>
    <xf numFmtId="206" fontId="3" fillId="0" borderId="20" xfId="0" applyNumberFormat="1" applyFont="1" applyFill="1" applyBorder="1" applyAlignment="1">
      <alignment horizontal="center"/>
    </xf>
    <xf numFmtId="206" fontId="3" fillId="0" borderId="17" xfId="0" applyNumberFormat="1" applyFont="1" applyFill="1" applyBorder="1" applyAlignment="1">
      <alignment horizontal="center"/>
    </xf>
    <xf numFmtId="206" fontId="3" fillId="0" borderId="23" xfId="0" applyNumberFormat="1" applyFont="1" applyFill="1" applyBorder="1" applyAlignment="1">
      <alignment horizontal="center"/>
    </xf>
    <xf numFmtId="206" fontId="3" fillId="0" borderId="0" xfId="0" applyNumberFormat="1" applyFont="1" applyFill="1" applyBorder="1" applyAlignment="1">
      <alignment horizontal="center"/>
    </xf>
    <xf numFmtId="206" fontId="3" fillId="0" borderId="22" xfId="0" applyNumberFormat="1" applyFont="1" applyFill="1" applyBorder="1" applyAlignment="1">
      <alignment horizontal="center"/>
    </xf>
    <xf numFmtId="206" fontId="5" fillId="0" borderId="0" xfId="0" applyNumberFormat="1" applyFont="1" applyFill="1" applyBorder="1" applyAlignment="1">
      <alignment horizontal="center"/>
    </xf>
    <xf numFmtId="206" fontId="3" fillId="0" borderId="12" xfId="0" applyNumberFormat="1" applyFont="1" applyFill="1" applyBorder="1" applyAlignment="1">
      <alignment horizontal="center"/>
    </xf>
    <xf numFmtId="206" fontId="3" fillId="0" borderId="13" xfId="0" applyNumberFormat="1" applyFont="1" applyFill="1" applyBorder="1" applyAlignment="1">
      <alignment horizontal="center"/>
    </xf>
    <xf numFmtId="206" fontId="3" fillId="0" borderId="21" xfId="0" applyNumberFormat="1" applyFont="1" applyFill="1" applyBorder="1" applyAlignment="1">
      <alignment horizontal="center"/>
    </xf>
    <xf numFmtId="206" fontId="5" fillId="0" borderId="17" xfId="0" applyNumberFormat="1" applyFont="1" applyFill="1" applyBorder="1" applyAlignment="1">
      <alignment horizontal="center"/>
    </xf>
    <xf numFmtId="206" fontId="3" fillId="0" borderId="22" xfId="0" applyNumberFormat="1" applyFont="1" applyFill="1" applyBorder="1" applyAlignment="1">
      <alignment/>
    </xf>
    <xf numFmtId="206" fontId="3" fillId="0" borderId="14" xfId="0" applyNumberFormat="1" applyFont="1" applyFill="1" applyBorder="1" applyAlignment="1">
      <alignment horizontal="left" indent="2"/>
    </xf>
    <xf numFmtId="206" fontId="3" fillId="0" borderId="10" xfId="0" applyNumberFormat="1" applyFont="1" applyFill="1" applyBorder="1" applyAlignment="1">
      <alignment horizontal="left" indent="2"/>
    </xf>
    <xf numFmtId="206" fontId="3" fillId="0" borderId="19" xfId="0" applyNumberFormat="1" applyFont="1" applyFill="1" applyBorder="1" applyAlignment="1">
      <alignment horizontal="left" indent="2"/>
    </xf>
    <xf numFmtId="206" fontId="5" fillId="0" borderId="14" xfId="0" applyNumberFormat="1" applyFont="1" applyFill="1" applyBorder="1" applyAlignment="1">
      <alignment horizontal="center"/>
    </xf>
    <xf numFmtId="206" fontId="5" fillId="0" borderId="10" xfId="0" applyNumberFormat="1" applyFont="1" applyFill="1" applyBorder="1" applyAlignment="1">
      <alignment horizontal="center"/>
    </xf>
    <xf numFmtId="206" fontId="5" fillId="0" borderId="19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206" fontId="3" fillId="0" borderId="19" xfId="0" applyNumberFormat="1" applyFont="1" applyFill="1" applyBorder="1" applyAlignment="1">
      <alignment/>
    </xf>
    <xf numFmtId="206" fontId="3" fillId="0" borderId="16" xfId="0" applyNumberFormat="1" applyFont="1" applyFill="1" applyBorder="1" applyAlignment="1">
      <alignment horizontal="center"/>
    </xf>
    <xf numFmtId="206" fontId="3" fillId="0" borderId="19" xfId="0" applyNumberFormat="1" applyFont="1" applyFill="1" applyBorder="1" applyAlignment="1">
      <alignment horizontal="center"/>
    </xf>
    <xf numFmtId="206" fontId="3" fillId="0" borderId="24" xfId="0" applyNumberFormat="1" applyFont="1" applyFill="1" applyBorder="1" applyAlignment="1">
      <alignment horizontal="center"/>
    </xf>
    <xf numFmtId="206" fontId="3" fillId="0" borderId="14" xfId="0" applyNumberFormat="1" applyFont="1" applyFill="1" applyBorder="1" applyAlignment="1">
      <alignment horizontal="center"/>
    </xf>
    <xf numFmtId="206" fontId="59" fillId="0" borderId="0" xfId="0" applyNumberFormat="1" applyFont="1" applyFill="1" applyBorder="1" applyAlignment="1">
      <alignment/>
    </xf>
    <xf numFmtId="206" fontId="25" fillId="0" borderId="0" xfId="65" applyNumberFormat="1" applyFont="1" applyFill="1" applyBorder="1" applyAlignment="1">
      <alignment horizontal="center"/>
    </xf>
    <xf numFmtId="206" fontId="59" fillId="0" borderId="13" xfId="65" applyNumberFormat="1" applyFont="1" applyFill="1" applyBorder="1" applyAlignment="1">
      <alignment horizontal="center"/>
    </xf>
    <xf numFmtId="206" fontId="59" fillId="0" borderId="0" xfId="65" applyNumberFormat="1" applyFont="1" applyFill="1" applyBorder="1" applyAlignment="1">
      <alignment horizontal="center"/>
    </xf>
    <xf numFmtId="206" fontId="59" fillId="0" borderId="0" xfId="0" applyNumberFormat="1" applyFont="1" applyFill="1" applyBorder="1" applyAlignment="1">
      <alignment horizontal="center"/>
    </xf>
    <xf numFmtId="206" fontId="59" fillId="0" borderId="0" xfId="0" applyNumberFormat="1" applyFont="1" applyFill="1" applyAlignment="1">
      <alignment/>
    </xf>
    <xf numFmtId="0" fontId="59" fillId="0" borderId="0" xfId="0" applyFont="1" applyFill="1" applyBorder="1" applyAlignment="1">
      <alignment/>
    </xf>
    <xf numFmtId="0" fontId="59" fillId="0" borderId="0" xfId="0" applyFont="1" applyFill="1" applyAlignment="1">
      <alignment/>
    </xf>
    <xf numFmtId="0" fontId="59" fillId="0" borderId="0" xfId="0" applyFont="1" applyFill="1" applyAlignment="1">
      <alignment horizontal="center"/>
    </xf>
    <xf numFmtId="206" fontId="59" fillId="0" borderId="0" xfId="0" applyNumberFormat="1" applyFont="1" applyFill="1" applyAlignment="1">
      <alignment horizontal="center"/>
    </xf>
    <xf numFmtId="206" fontId="59" fillId="0" borderId="0" xfId="0" applyNumberFormat="1" applyFont="1" applyFill="1" applyBorder="1" applyAlignment="1">
      <alignment horizontal="right"/>
    </xf>
    <xf numFmtId="0" fontId="59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12" fillId="0" borderId="10" xfId="0" applyFont="1" applyFill="1" applyBorder="1" applyAlignment="1">
      <alignment horizontal="center"/>
    </xf>
    <xf numFmtId="206" fontId="59" fillId="0" borderId="14" xfId="0" applyNumberFormat="1" applyFont="1" applyFill="1" applyBorder="1" applyAlignment="1">
      <alignment horizontal="center"/>
    </xf>
    <xf numFmtId="206" fontId="59" fillId="0" borderId="17" xfId="0" applyNumberFormat="1" applyFont="1" applyFill="1" applyBorder="1" applyAlignment="1">
      <alignment horizontal="center"/>
    </xf>
    <xf numFmtId="206" fontId="59" fillId="0" borderId="17" xfId="65" applyNumberFormat="1" applyFont="1" applyFill="1" applyBorder="1" applyAlignment="1">
      <alignment horizontal="center"/>
    </xf>
    <xf numFmtId="206" fontId="59" fillId="0" borderId="17" xfId="0" applyNumberFormat="1" applyFont="1" applyFill="1" applyBorder="1" applyAlignment="1">
      <alignment/>
    </xf>
    <xf numFmtId="0" fontId="8" fillId="0" borderId="13" xfId="0" applyFont="1" applyFill="1" applyBorder="1" applyAlignment="1">
      <alignment/>
    </xf>
    <xf numFmtId="206" fontId="59" fillId="0" borderId="10" xfId="0" applyNumberFormat="1" applyFont="1" applyFill="1" applyBorder="1" applyAlignment="1">
      <alignment/>
    </xf>
    <xf numFmtId="206" fontId="59" fillId="0" borderId="10" xfId="65" applyNumberFormat="1" applyFont="1" applyFill="1" applyBorder="1" applyAlignment="1">
      <alignment horizontal="left"/>
    </xf>
    <xf numFmtId="206" fontId="59" fillId="0" borderId="0" xfId="65" applyNumberFormat="1" applyFont="1" applyFill="1" applyBorder="1" applyAlignment="1">
      <alignment horizontal="left"/>
    </xf>
    <xf numFmtId="0" fontId="3" fillId="0" borderId="13" xfId="0" applyFont="1" applyFill="1" applyBorder="1" applyAlignment="1">
      <alignment/>
    </xf>
    <xf numFmtId="0" fontId="59" fillId="0" borderId="13" xfId="0" applyFont="1" applyFill="1" applyBorder="1" applyAlignment="1">
      <alignment/>
    </xf>
    <xf numFmtId="0" fontId="74" fillId="0" borderId="20" xfId="0" applyFont="1" applyFill="1" applyBorder="1" applyAlignment="1">
      <alignment horizontal="center"/>
    </xf>
    <xf numFmtId="0" fontId="74" fillId="0" borderId="17" xfId="0" applyFont="1" applyFill="1" applyBorder="1" applyAlignment="1">
      <alignment horizontal="center"/>
    </xf>
    <xf numFmtId="0" fontId="74" fillId="0" borderId="17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59" fillId="0" borderId="12" xfId="0" applyFont="1" applyFill="1" applyBorder="1" applyAlignment="1">
      <alignment horizontal="center"/>
    </xf>
    <xf numFmtId="0" fontId="59" fillId="0" borderId="13" xfId="0" applyFont="1" applyFill="1" applyBorder="1" applyAlignment="1">
      <alignment horizontal="center"/>
    </xf>
    <xf numFmtId="0" fontId="59" fillId="0" borderId="21" xfId="0" applyFont="1" applyFill="1" applyBorder="1" applyAlignment="1">
      <alignment horizontal="center"/>
    </xf>
    <xf numFmtId="206" fontId="59" fillId="0" borderId="12" xfId="0" applyNumberFormat="1" applyFont="1" applyFill="1" applyBorder="1" applyAlignment="1">
      <alignment horizontal="center"/>
    </xf>
    <xf numFmtId="0" fontId="59" fillId="0" borderId="0" xfId="0" applyFont="1" applyFill="1" applyBorder="1" applyAlignment="1">
      <alignment horizontal="center"/>
    </xf>
    <xf numFmtId="0" fontId="76" fillId="0" borderId="14" xfId="0" applyFont="1" applyFill="1" applyBorder="1" applyAlignment="1">
      <alignment horizontal="center"/>
    </xf>
    <xf numFmtId="0" fontId="59" fillId="0" borderId="10" xfId="0" applyFont="1" applyFill="1" applyBorder="1" applyAlignment="1">
      <alignment horizontal="center"/>
    </xf>
    <xf numFmtId="0" fontId="59" fillId="0" borderId="19" xfId="0" applyFont="1" applyFill="1" applyBorder="1" applyAlignment="1">
      <alignment horizontal="center"/>
    </xf>
    <xf numFmtId="0" fontId="76" fillId="0" borderId="10" xfId="0" applyFont="1" applyFill="1" applyBorder="1" applyAlignment="1">
      <alignment horizontal="center"/>
    </xf>
    <xf numFmtId="0" fontId="76" fillId="0" borderId="14" xfId="0" applyFont="1" applyFill="1" applyBorder="1" applyAlignment="1">
      <alignment/>
    </xf>
    <xf numFmtId="0" fontId="59" fillId="0" borderId="10" xfId="0" applyFont="1" applyFill="1" applyBorder="1" applyAlignment="1">
      <alignment/>
    </xf>
    <xf numFmtId="0" fontId="59" fillId="0" borderId="0" xfId="0" applyFont="1" applyFill="1" applyBorder="1" applyAlignment="1">
      <alignment/>
    </xf>
    <xf numFmtId="0" fontId="59" fillId="0" borderId="20" xfId="0" applyFont="1" applyFill="1" applyBorder="1" applyAlignment="1">
      <alignment horizontal="center"/>
    </xf>
    <xf numFmtId="0" fontId="59" fillId="0" borderId="23" xfId="0" applyFont="1" applyFill="1" applyBorder="1" applyAlignment="1">
      <alignment horizontal="center"/>
    </xf>
    <xf numFmtId="206" fontId="59" fillId="0" borderId="24" xfId="0" applyNumberFormat="1" applyFont="1" applyFill="1" applyBorder="1" applyAlignment="1">
      <alignment horizontal="center"/>
    </xf>
    <xf numFmtId="0" fontId="59" fillId="0" borderId="17" xfId="0" applyFont="1" applyFill="1" applyBorder="1" applyAlignment="1">
      <alignment horizontal="center"/>
    </xf>
    <xf numFmtId="206" fontId="59" fillId="0" borderId="13" xfId="0" applyNumberFormat="1" applyFont="1" applyFill="1" applyBorder="1" applyAlignment="1">
      <alignment horizontal="center"/>
    </xf>
    <xf numFmtId="0" fontId="59" fillId="0" borderId="20" xfId="0" applyFont="1" applyFill="1" applyBorder="1" applyAlignment="1">
      <alignment horizontal="center"/>
    </xf>
    <xf numFmtId="223" fontId="59" fillId="0" borderId="13" xfId="0" applyNumberFormat="1" applyFont="1" applyFill="1" applyBorder="1" applyAlignment="1">
      <alignment horizontal="center"/>
    </xf>
    <xf numFmtId="206" fontId="25" fillId="0" borderId="13" xfId="0" applyNumberFormat="1" applyFont="1" applyFill="1" applyBorder="1" applyAlignment="1">
      <alignment horizontal="center"/>
    </xf>
    <xf numFmtId="223" fontId="59" fillId="0" borderId="0" xfId="0" applyNumberFormat="1" applyFont="1" applyFill="1" applyBorder="1" applyAlignment="1">
      <alignment horizontal="center"/>
    </xf>
    <xf numFmtId="2" fontId="59" fillId="0" borderId="0" xfId="0" applyNumberFormat="1" applyFont="1" applyFill="1" applyBorder="1" applyAlignment="1">
      <alignment horizontal="center"/>
    </xf>
    <xf numFmtId="4" fontId="59" fillId="0" borderId="0" xfId="0" applyNumberFormat="1" applyFont="1" applyFill="1" applyBorder="1" applyAlignment="1">
      <alignment horizontal="center"/>
    </xf>
    <xf numFmtId="206" fontId="25" fillId="0" borderId="0" xfId="0" applyNumberFormat="1" applyFont="1" applyFill="1" applyBorder="1" applyAlignment="1">
      <alignment horizontal="center"/>
    </xf>
    <xf numFmtId="1" fontId="25" fillId="0" borderId="0" xfId="0" applyNumberFormat="1" applyFont="1" applyFill="1" applyBorder="1" applyAlignment="1">
      <alignment horizontal="center"/>
    </xf>
    <xf numFmtId="0" fontId="50" fillId="0" borderId="10" xfId="0" applyFont="1" applyFill="1" applyBorder="1" applyAlignment="1">
      <alignment/>
    </xf>
    <xf numFmtId="0" fontId="74" fillId="0" borderId="10" xfId="0" applyFont="1" applyFill="1" applyBorder="1" applyAlignment="1">
      <alignment/>
    </xf>
    <xf numFmtId="223" fontId="59" fillId="0" borderId="10" xfId="0" applyNumberFormat="1" applyFont="1" applyFill="1" applyBorder="1" applyAlignment="1">
      <alignment horizontal="center"/>
    </xf>
    <xf numFmtId="206" fontId="25" fillId="0" borderId="10" xfId="0" applyNumberFormat="1" applyFont="1" applyFill="1" applyBorder="1" applyAlignment="1">
      <alignment horizontal="center"/>
    </xf>
    <xf numFmtId="223" fontId="59" fillId="0" borderId="10" xfId="0" applyNumberFormat="1" applyFont="1" applyFill="1" applyBorder="1" applyAlignment="1">
      <alignment horizontal="center"/>
    </xf>
    <xf numFmtId="0" fontId="65" fillId="0" borderId="0" xfId="0" applyFont="1" applyAlignment="1">
      <alignment vertical="top"/>
    </xf>
    <xf numFmtId="0" fontId="3" fillId="0" borderId="21" xfId="0" applyFont="1" applyBorder="1" applyAlignment="1">
      <alignment vertical="top"/>
    </xf>
    <xf numFmtId="0" fontId="3" fillId="0" borderId="13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12" xfId="0" applyFont="1" applyBorder="1" applyAlignment="1">
      <alignment vertical="top"/>
    </xf>
    <xf numFmtId="0" fontId="65" fillId="0" borderId="0" xfId="0" applyFont="1" applyBorder="1" applyAlignment="1">
      <alignment/>
    </xf>
    <xf numFmtId="0" fontId="16" fillId="0" borderId="0" xfId="0" applyFont="1" applyAlignment="1">
      <alignment/>
    </xf>
    <xf numFmtId="0" fontId="49" fillId="0" borderId="0" xfId="0" applyFont="1" applyAlignment="1">
      <alignment/>
    </xf>
    <xf numFmtId="0" fontId="64" fillId="0" borderId="0" xfId="0" applyFont="1" applyAlignment="1">
      <alignment/>
    </xf>
    <xf numFmtId="0" fontId="3" fillId="0" borderId="24" xfId="0" applyFont="1" applyBorder="1" applyAlignment="1">
      <alignment vertical="center" wrapText="1"/>
    </xf>
    <xf numFmtId="0" fontId="66" fillId="0" borderId="0" xfId="0" applyFont="1" applyAlignment="1">
      <alignment horizontal="left"/>
    </xf>
    <xf numFmtId="0" fontId="64" fillId="0" borderId="0" xfId="0" applyFont="1" applyAlignment="1">
      <alignment/>
    </xf>
    <xf numFmtId="0" fontId="8" fillId="0" borderId="0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textRotation="90" wrapText="1"/>
    </xf>
    <xf numFmtId="0" fontId="3" fillId="0" borderId="20" xfId="0" applyFont="1" applyBorder="1" applyAlignment="1">
      <alignment horizontal="center" vertical="center" textRotation="90" wrapText="1"/>
    </xf>
    <xf numFmtId="0" fontId="3" fillId="0" borderId="23" xfId="0" applyFont="1" applyBorder="1" applyAlignment="1">
      <alignment horizontal="center" vertical="center" textRotation="90" wrapText="1"/>
    </xf>
    <xf numFmtId="0" fontId="3" fillId="0" borderId="24" xfId="0" applyFont="1" applyBorder="1" applyAlignment="1">
      <alignment horizontal="center" vertical="center" textRotation="90" wrapText="1"/>
    </xf>
    <xf numFmtId="0" fontId="8" fillId="0" borderId="13" xfId="0" applyFont="1" applyBorder="1" applyAlignment="1">
      <alignment horizontal="left" indent="1"/>
    </xf>
    <xf numFmtId="1" fontId="8" fillId="0" borderId="13" xfId="0" applyNumberFormat="1" applyFont="1" applyBorder="1" applyAlignment="1">
      <alignment horizontal="left" indent="1"/>
    </xf>
    <xf numFmtId="206" fontId="8" fillId="0" borderId="0" xfId="0" applyNumberFormat="1" applyFont="1" applyBorder="1" applyAlignment="1">
      <alignment horizontal="center"/>
    </xf>
    <xf numFmtId="206" fontId="8" fillId="0" borderId="0" xfId="0" applyNumberFormat="1" applyFont="1" applyBorder="1" applyAlignment="1">
      <alignment horizontal="left" indent="1"/>
    </xf>
    <xf numFmtId="1" fontId="8" fillId="0" borderId="0" xfId="0" applyNumberFormat="1" applyFont="1" applyBorder="1" applyAlignment="1">
      <alignment horizontal="left" indent="1"/>
    </xf>
    <xf numFmtId="0" fontId="8" fillId="0" borderId="0" xfId="0" applyFont="1" applyAlignment="1">
      <alignment horizontal="center"/>
    </xf>
    <xf numFmtId="0" fontId="50" fillId="0" borderId="10" xfId="0" applyFont="1" applyBorder="1" applyAlignment="1">
      <alignment/>
    </xf>
    <xf numFmtId="0" fontId="57" fillId="0" borderId="10" xfId="0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206" fontId="50" fillId="0" borderId="10" xfId="0" applyNumberFormat="1" applyFont="1" applyBorder="1" applyAlignment="1">
      <alignment horizontal="center"/>
    </xf>
    <xf numFmtId="0" fontId="50" fillId="0" borderId="17" xfId="0" applyFont="1" applyBorder="1" applyAlignment="1">
      <alignment/>
    </xf>
    <xf numFmtId="0" fontId="57" fillId="0" borderId="17" xfId="0" applyFont="1" applyBorder="1" applyAlignment="1">
      <alignment horizontal="center"/>
    </xf>
    <xf numFmtId="0" fontId="12" fillId="0" borderId="0" xfId="0" applyFont="1" applyAlignment="1">
      <alignment/>
    </xf>
    <xf numFmtId="0" fontId="3" fillId="0" borderId="21" xfId="0" applyFont="1" applyBorder="1" applyAlignment="1">
      <alignment horizontal="center" vertical="center" textRotation="90" wrapText="1"/>
    </xf>
    <xf numFmtId="0" fontId="3" fillId="0" borderId="18" xfId="0" applyFont="1" applyBorder="1" applyAlignment="1">
      <alignment horizontal="center" vertical="center" textRotation="90" wrapText="1"/>
    </xf>
    <xf numFmtId="0" fontId="3" fillId="0" borderId="17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textRotation="90" wrapText="1"/>
    </xf>
    <xf numFmtId="0" fontId="3" fillId="0" borderId="2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0" fontId="5" fillId="0" borderId="0" xfId="0" applyFont="1" applyAlignment="1">
      <alignment horizontal="left"/>
    </xf>
    <xf numFmtId="0" fontId="4" fillId="0" borderId="10" xfId="0" applyFont="1" applyBorder="1" applyAlignment="1">
      <alignment horizontal="center"/>
    </xf>
    <xf numFmtId="0" fontId="65" fillId="0" borderId="0" xfId="0" applyFont="1" applyAlignment="1">
      <alignment textRotation="90"/>
    </xf>
    <xf numFmtId="0" fontId="77" fillId="0" borderId="0" xfId="0" applyFont="1" applyAlignment="1">
      <alignment/>
    </xf>
    <xf numFmtId="14" fontId="65" fillId="0" borderId="0" xfId="0" applyNumberFormat="1" applyFont="1" applyAlignment="1">
      <alignment/>
    </xf>
    <xf numFmtId="0" fontId="3" fillId="0" borderId="21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textRotation="90" wrapText="1"/>
    </xf>
    <xf numFmtId="0" fontId="0" fillId="0" borderId="17" xfId="0" applyBorder="1" applyAlignment="1">
      <alignment/>
    </xf>
    <xf numFmtId="0" fontId="0" fillId="0" borderId="23" xfId="0" applyBorder="1" applyAlignment="1">
      <alignment/>
    </xf>
    <xf numFmtId="0" fontId="3" fillId="0" borderId="2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20" xfId="0" applyFont="1" applyBorder="1" applyAlignment="1">
      <alignment horizontal="center" vertical="center" textRotation="90" wrapText="1"/>
    </xf>
    <xf numFmtId="0" fontId="3" fillId="0" borderId="17" xfId="0" applyFont="1" applyBorder="1" applyAlignment="1">
      <alignment horizontal="center" vertical="center" textRotation="90" wrapText="1"/>
    </xf>
    <xf numFmtId="0" fontId="5" fillId="0" borderId="20" xfId="0" applyFont="1" applyBorder="1" applyAlignment="1">
      <alignment horizontal="center" vertical="center" textRotation="90" wrapText="1"/>
    </xf>
    <xf numFmtId="0" fontId="3" fillId="0" borderId="23" xfId="0" applyFont="1" applyBorder="1" applyAlignment="1">
      <alignment horizontal="center" vertical="center" textRotation="90" wrapText="1"/>
    </xf>
    <xf numFmtId="0" fontId="3" fillId="0" borderId="19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1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206" fontId="66" fillId="0" borderId="0" xfId="0" applyNumberFormat="1" applyFont="1" applyAlignment="1">
      <alignment/>
    </xf>
    <xf numFmtId="206" fontId="64" fillId="0" borderId="0" xfId="0" applyNumberFormat="1" applyFont="1" applyAlignment="1">
      <alignment/>
    </xf>
    <xf numFmtId="206" fontId="49" fillId="0" borderId="0" xfId="0" applyNumberFormat="1" applyFont="1" applyAlignment="1">
      <alignment/>
    </xf>
    <xf numFmtId="206" fontId="3" fillId="0" borderId="18" xfId="0" applyNumberFormat="1" applyFont="1" applyBorder="1" applyAlignment="1">
      <alignment horizontal="center" vertical="center" textRotation="90" wrapText="1"/>
    </xf>
    <xf numFmtId="206" fontId="3" fillId="0" borderId="12" xfId="0" applyNumberFormat="1" applyFont="1" applyBorder="1" applyAlignment="1">
      <alignment horizontal="center" vertical="center" textRotation="90" wrapText="1"/>
    </xf>
    <xf numFmtId="206" fontId="3" fillId="0" borderId="20" xfId="0" applyNumberFormat="1" applyFont="1" applyBorder="1" applyAlignment="1">
      <alignment horizontal="center"/>
    </xf>
    <xf numFmtId="206" fontId="3" fillId="0" borderId="17" xfId="0" applyNumberFormat="1" applyFont="1" applyBorder="1" applyAlignment="1">
      <alignment horizontal="center"/>
    </xf>
    <xf numFmtId="0" fontId="8" fillId="0" borderId="17" xfId="0" applyFont="1" applyBorder="1" applyAlignment="1">
      <alignment/>
    </xf>
    <xf numFmtId="206" fontId="3" fillId="0" borderId="16" xfId="0" applyNumberFormat="1" applyFont="1" applyBorder="1" applyAlignment="1">
      <alignment horizontal="center" vertical="center" textRotation="90" wrapText="1"/>
    </xf>
    <xf numFmtId="206" fontId="3" fillId="0" borderId="14" xfId="0" applyNumberFormat="1" applyFont="1" applyBorder="1" applyAlignment="1">
      <alignment horizontal="center" vertical="center" textRotation="90" wrapText="1"/>
    </xf>
    <xf numFmtId="206" fontId="3" fillId="0" borderId="24" xfId="0" applyNumberFormat="1" applyFont="1" applyBorder="1" applyAlignment="1">
      <alignment horizontal="center" vertical="center" textRotation="90" wrapText="1"/>
    </xf>
    <xf numFmtId="206" fontId="3" fillId="0" borderId="24" xfId="0" applyNumberFormat="1" applyFont="1" applyBorder="1" applyAlignment="1">
      <alignment vertical="center" textRotation="90" wrapText="1"/>
    </xf>
    <xf numFmtId="206" fontId="3" fillId="0" borderId="20" xfId="0" applyNumberFormat="1" applyFont="1" applyBorder="1" applyAlignment="1">
      <alignment horizontal="center" vertical="center" textRotation="90" wrapText="1"/>
    </xf>
    <xf numFmtId="0" fontId="8" fillId="0" borderId="20" xfId="0" applyFont="1" applyBorder="1" applyAlignment="1">
      <alignment horizontal="center" vertical="center" textRotation="90"/>
    </xf>
    <xf numFmtId="206" fontId="3" fillId="0" borderId="0" xfId="0" applyNumberFormat="1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AR-CPI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4" xfId="59"/>
    <cellStyle name="Normal_BANK" xfId="60"/>
    <cellStyle name="Normal_OM-1" xfId="61"/>
    <cellStyle name="Normal_ZYKA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3</xdr:row>
      <xdr:rowOff>0</xdr:rowOff>
    </xdr:from>
    <xdr:to>
      <xdr:col>5</xdr:col>
      <xdr:colOff>438150</xdr:colOff>
      <xdr:row>9</xdr:row>
      <xdr:rowOff>95250</xdr:rowOff>
    </xdr:to>
    <xdr:grpSp>
      <xdr:nvGrpSpPr>
        <xdr:cNvPr id="1" name="Group 13"/>
        <xdr:cNvGrpSpPr>
          <a:grpSpLocks/>
        </xdr:cNvGrpSpPr>
      </xdr:nvGrpSpPr>
      <xdr:grpSpPr>
        <a:xfrm>
          <a:off x="9239250" y="485775"/>
          <a:ext cx="371475" cy="1066800"/>
          <a:chOff x="1188" y="140"/>
          <a:chExt cx="39" cy="112"/>
        </a:xfrm>
        <a:solidFill>
          <a:srgbClr val="FFFFFF"/>
        </a:solidFill>
      </xdr:grpSpPr>
      <xdr:sp>
        <xdr:nvSpPr>
          <xdr:cNvPr id="2" name="AutoShape 3"/>
          <xdr:cNvSpPr>
            <a:spLocks noChangeAspect="1"/>
          </xdr:cNvSpPr>
        </xdr:nvSpPr>
        <xdr:spPr>
          <a:xfrm>
            <a:off x="1218" y="191"/>
            <a:ext cx="4" cy="6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5"/>
          <xdr:cNvSpPr>
            <a:spLocks/>
          </xdr:cNvSpPr>
        </xdr:nvSpPr>
        <xdr:spPr>
          <a:xfrm flipV="1">
            <a:off x="1188" y="160"/>
            <a:ext cx="28" cy="0"/>
          </a:xfrm>
          <a:prstGeom prst="line">
            <a:avLst/>
          </a:prstGeom>
          <a:noFill/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6"/>
          <xdr:cNvSpPr>
            <a:spLocks/>
          </xdr:cNvSpPr>
        </xdr:nvSpPr>
        <xdr:spPr>
          <a:xfrm flipH="1">
            <a:off x="1215" y="152"/>
            <a:ext cx="12" cy="17"/>
          </a:xfrm>
          <a:prstGeom prst="line">
            <a:avLst/>
          </a:prstGeom>
          <a:noFill/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7"/>
          <xdr:cNvSpPr>
            <a:spLocks/>
          </xdr:cNvSpPr>
        </xdr:nvSpPr>
        <xdr:spPr>
          <a:xfrm>
            <a:off x="1221" y="163"/>
            <a:ext cx="5" cy="1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0</a:t>
            </a:r>
          </a:p>
        </xdr:txBody>
      </xdr:sp>
      <xdr:sp>
        <xdr:nvSpPr>
          <xdr:cNvPr id="6" name="Rectangle 8"/>
          <xdr:cNvSpPr>
            <a:spLocks/>
          </xdr:cNvSpPr>
        </xdr:nvSpPr>
        <xdr:spPr>
          <a:xfrm>
            <a:off x="1216" y="148"/>
            <a:ext cx="5" cy="1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0</a:t>
            </a:r>
          </a:p>
        </xdr:txBody>
      </xdr:sp>
      <xdr:sp>
        <xdr:nvSpPr>
          <xdr:cNvPr id="7" name="Rectangle 9"/>
          <xdr:cNvSpPr>
            <a:spLocks/>
          </xdr:cNvSpPr>
        </xdr:nvSpPr>
        <xdr:spPr>
          <a:xfrm>
            <a:off x="1191" y="163"/>
            <a:ext cx="28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2011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10
</a:t>
            </a:r>
          </a:p>
        </xdr:txBody>
      </xdr:sp>
      <xdr:sp>
        <xdr:nvSpPr>
          <xdr:cNvPr id="8" name="Rectangle 10"/>
          <xdr:cNvSpPr>
            <a:spLocks/>
          </xdr:cNvSpPr>
        </xdr:nvSpPr>
        <xdr:spPr>
          <a:xfrm>
            <a:off x="1190" y="140"/>
            <a:ext cx="2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2012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4</xdr:row>
      <xdr:rowOff>9525</xdr:rowOff>
    </xdr:from>
    <xdr:to>
      <xdr:col>3</xdr:col>
      <xdr:colOff>533400</xdr:colOff>
      <xdr:row>6</xdr:row>
      <xdr:rowOff>19050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038725" y="6572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ONTHL-ot-2012_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bs"/>
      <sheetName val="ebs1"/>
      <sheetName val="ebs2"/>
      <sheetName val="culture"/>
      <sheetName val="main"/>
      <sheetName val="pop1"/>
      <sheetName val="pop2"/>
      <sheetName val="pop3"/>
      <sheetName val="pop4"/>
      <sheetName val="pop-sar"/>
      <sheetName val="Gross"/>
      <sheetName val="Gross1"/>
      <sheetName val="major"/>
      <sheetName val="Sheet1"/>
      <sheetName val="XC-1 new"/>
      <sheetName val="cons"/>
      <sheetName val="health"/>
      <sheetName val="health2"/>
      <sheetName val="health3"/>
      <sheetName val="health4"/>
      <sheetName val="health1"/>
      <sheetName val="AX-3"/>
      <sheetName val="ajliin bair"/>
      <sheetName val="txm"/>
      <sheetName val="Sheet2"/>
      <sheetName val="Sheet3"/>
    </sheetNames>
    <sheetDataSet>
      <sheetData sheetId="10">
        <row r="51">
          <cell r="C51">
            <v>350.29999999999995</v>
          </cell>
          <cell r="D51">
            <v>4</v>
          </cell>
          <cell r="E51">
            <v>0.4</v>
          </cell>
          <cell r="H51">
            <v>282</v>
          </cell>
          <cell r="K51">
            <v>3.5</v>
          </cell>
          <cell r="W51">
            <v>3.8</v>
          </cell>
          <cell r="X51">
            <v>10.3</v>
          </cell>
          <cell r="Y51">
            <v>6</v>
          </cell>
        </row>
        <row r="52">
          <cell r="C52">
            <v>709.6000000000001</v>
          </cell>
          <cell r="D52">
            <v>7.9</v>
          </cell>
          <cell r="E52">
            <v>0.8</v>
          </cell>
          <cell r="H52">
            <v>565.6</v>
          </cell>
          <cell r="K52">
            <v>3.5</v>
          </cell>
          <cell r="W52">
            <v>7.5</v>
          </cell>
          <cell r="X52">
            <v>18.8</v>
          </cell>
          <cell r="Y52">
            <v>9.7</v>
          </cell>
        </row>
        <row r="53">
          <cell r="C53">
            <v>1072.6</v>
          </cell>
          <cell r="D53">
            <v>11.2</v>
          </cell>
          <cell r="E53">
            <v>2</v>
          </cell>
          <cell r="H53">
            <v>850.8</v>
          </cell>
          <cell r="K53">
            <v>10.7</v>
          </cell>
          <cell r="W53">
            <v>11.2</v>
          </cell>
          <cell r="X53">
            <v>24.2</v>
          </cell>
          <cell r="Y53">
            <v>15.3</v>
          </cell>
        </row>
        <row r="54">
          <cell r="C54">
            <v>1473</v>
          </cell>
          <cell r="D54">
            <v>18</v>
          </cell>
          <cell r="E54">
            <v>2.5</v>
          </cell>
          <cell r="H54">
            <v>1136.1</v>
          </cell>
          <cell r="K54">
            <v>25.7</v>
          </cell>
          <cell r="S54">
            <v>3.2</v>
          </cell>
          <cell r="W54">
            <v>23.3</v>
          </cell>
          <cell r="X54">
            <v>33.6</v>
          </cell>
          <cell r="Y54">
            <v>18</v>
          </cell>
        </row>
        <row r="55">
          <cell r="C55">
            <v>1717.9</v>
          </cell>
          <cell r="D55">
            <v>26.3</v>
          </cell>
          <cell r="E55">
            <v>3.9</v>
          </cell>
          <cell r="H55">
            <v>1278.7</v>
          </cell>
          <cell r="K55">
            <v>31.2</v>
          </cell>
          <cell r="S55">
            <v>8.8</v>
          </cell>
          <cell r="W55">
            <v>30.8</v>
          </cell>
          <cell r="X55">
            <v>38.8</v>
          </cell>
          <cell r="Y55">
            <v>23.9</v>
          </cell>
        </row>
        <row r="56">
          <cell r="C56">
            <v>1777.8000000000002</v>
          </cell>
          <cell r="D56">
            <v>33.6</v>
          </cell>
          <cell r="E56">
            <v>5.1</v>
          </cell>
          <cell r="H56">
            <v>1278.7</v>
          </cell>
          <cell r="K56">
            <v>45.7</v>
          </cell>
          <cell r="S56">
            <v>11.4</v>
          </cell>
          <cell r="W56">
            <v>38.4</v>
          </cell>
          <cell r="X56">
            <v>44.4</v>
          </cell>
          <cell r="Y56">
            <v>28.1</v>
          </cell>
        </row>
        <row r="57">
          <cell r="C57">
            <v>1824.5000000000002</v>
          </cell>
          <cell r="D57">
            <v>38.5</v>
          </cell>
          <cell r="E57">
            <v>5.1</v>
          </cell>
          <cell r="H57">
            <v>1278.7</v>
          </cell>
          <cell r="K57">
            <v>48.7</v>
          </cell>
          <cell r="S57">
            <v>15.6</v>
          </cell>
          <cell r="W57">
            <v>50.1</v>
          </cell>
          <cell r="X57">
            <v>50.3</v>
          </cell>
          <cell r="Y57">
            <v>30.4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1_0.bin" /><Relationship Id="rId2" Type="http://schemas.openxmlformats.org/officeDocument/2006/relationships/oleObject" Target="../embeddings/oleObject_11_1.bin" /><Relationship Id="rId3" Type="http://schemas.openxmlformats.org/officeDocument/2006/relationships/oleObject" Target="../embeddings/oleObject_11_2.bin" /><Relationship Id="rId4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5"/>
  <sheetViews>
    <sheetView zoomScalePageLayoutView="0" workbookViewId="0" topLeftCell="A1">
      <selection activeCell="H31" sqref="H31"/>
    </sheetView>
  </sheetViews>
  <sheetFormatPr defaultColWidth="9.140625" defaultRowHeight="12.75"/>
  <cols>
    <col min="1" max="1" width="12.28125" style="0" customWidth="1"/>
    <col min="2" max="2" width="6.140625" style="0" customWidth="1"/>
    <col min="3" max="3" width="6.00390625" style="0" customWidth="1"/>
    <col min="4" max="4" width="6.28125" style="0" customWidth="1"/>
    <col min="5" max="5" width="6.140625" style="0" customWidth="1"/>
    <col min="6" max="6" width="6.00390625" style="0" customWidth="1"/>
    <col min="7" max="8" width="6.140625" style="0" customWidth="1"/>
    <col min="9" max="9" width="6.28125" style="0" customWidth="1"/>
    <col min="10" max="11" width="6.00390625" style="0" customWidth="1"/>
    <col min="12" max="12" width="6.140625" style="0" customWidth="1"/>
    <col min="13" max="13" width="6.7109375" style="0" customWidth="1"/>
    <col min="14" max="14" width="7.28125" style="0" customWidth="1"/>
    <col min="15" max="15" width="6.421875" style="0" customWidth="1"/>
    <col min="16" max="16" width="5.8515625" style="0" customWidth="1"/>
    <col min="17" max="17" width="6.57421875" style="0" customWidth="1"/>
    <col min="18" max="18" width="6.140625" style="0" customWidth="1"/>
    <col min="19" max="19" width="6.421875" style="0" customWidth="1"/>
    <col min="20" max="20" width="6.00390625" style="0" customWidth="1"/>
    <col min="21" max="21" width="6.421875" style="0" customWidth="1"/>
  </cols>
  <sheetData>
    <row r="1" spans="1:21" ht="12.75">
      <c r="A1" s="160"/>
      <c r="B1" s="160"/>
      <c r="C1" s="160"/>
      <c r="D1" s="162" t="s">
        <v>262</v>
      </c>
      <c r="E1" s="160"/>
      <c r="F1" s="160"/>
      <c r="G1" s="160"/>
      <c r="H1" s="160"/>
      <c r="I1" s="160"/>
      <c r="J1" s="161"/>
      <c r="K1" s="161"/>
      <c r="L1" s="161"/>
      <c r="M1" s="161"/>
      <c r="N1" s="161"/>
      <c r="O1" s="160"/>
      <c r="P1" s="160"/>
      <c r="Q1" s="160"/>
      <c r="R1" s="160"/>
      <c r="S1" s="160"/>
      <c r="T1" s="160"/>
      <c r="U1" s="160"/>
    </row>
    <row r="2" spans="1:21" ht="21">
      <c r="A2" s="159" t="s">
        <v>203</v>
      </c>
      <c r="B2" s="158" t="s">
        <v>202</v>
      </c>
      <c r="C2" s="157" t="s">
        <v>201</v>
      </c>
      <c r="D2" s="157" t="s">
        <v>200</v>
      </c>
      <c r="E2" s="157" t="s">
        <v>199</v>
      </c>
      <c r="F2" s="157" t="s">
        <v>198</v>
      </c>
      <c r="G2" s="157" t="s">
        <v>197</v>
      </c>
      <c r="H2" s="157" t="s">
        <v>196</v>
      </c>
      <c r="I2" s="157" t="s">
        <v>195</v>
      </c>
      <c r="J2" s="157" t="s">
        <v>194</v>
      </c>
      <c r="K2" s="157" t="s">
        <v>193</v>
      </c>
      <c r="L2" s="157" t="s">
        <v>192</v>
      </c>
      <c r="M2" s="157" t="s">
        <v>191</v>
      </c>
      <c r="N2" s="157" t="s">
        <v>190</v>
      </c>
      <c r="O2" s="157" t="s">
        <v>189</v>
      </c>
      <c r="P2" s="157" t="s">
        <v>188</v>
      </c>
      <c r="Q2" s="157" t="s">
        <v>187</v>
      </c>
      <c r="R2" s="157" t="s">
        <v>186</v>
      </c>
      <c r="S2" s="157" t="s">
        <v>185</v>
      </c>
      <c r="T2" s="157" t="s">
        <v>184</v>
      </c>
      <c r="U2" s="156" t="s">
        <v>183</v>
      </c>
    </row>
    <row r="3" spans="1:21" ht="12.75">
      <c r="A3" s="155" t="s">
        <v>182</v>
      </c>
      <c r="B3" s="155" t="s">
        <v>153</v>
      </c>
      <c r="C3" s="149"/>
      <c r="D3" s="149"/>
      <c r="E3" s="149"/>
      <c r="F3" s="149"/>
      <c r="G3" s="149"/>
      <c r="H3" s="149"/>
      <c r="I3" s="149"/>
      <c r="J3" s="149"/>
      <c r="K3" s="149"/>
      <c r="L3" s="149">
        <v>710000</v>
      </c>
      <c r="M3" s="149">
        <v>600000</v>
      </c>
      <c r="N3" s="149">
        <v>600000</v>
      </c>
      <c r="O3" s="149">
        <v>700000</v>
      </c>
      <c r="P3" s="149"/>
      <c r="Q3" s="149"/>
      <c r="R3" s="149"/>
      <c r="S3" s="149"/>
      <c r="T3" s="149"/>
      <c r="U3" s="149"/>
    </row>
    <row r="4" spans="1:21" ht="12.75">
      <c r="A4" s="154" t="s">
        <v>181</v>
      </c>
      <c r="B4" s="152" t="s">
        <v>153</v>
      </c>
      <c r="C4" s="149"/>
      <c r="D4" s="149"/>
      <c r="E4" s="149"/>
      <c r="F4" s="149"/>
      <c r="G4" s="149"/>
      <c r="H4" s="149"/>
      <c r="I4" s="149"/>
      <c r="J4" s="149"/>
      <c r="K4" s="149"/>
      <c r="L4" s="149">
        <v>700000</v>
      </c>
      <c r="M4" s="149">
        <v>580000</v>
      </c>
      <c r="N4" s="149">
        <v>550000</v>
      </c>
      <c r="O4" s="149">
        <v>700000</v>
      </c>
      <c r="P4" s="149"/>
      <c r="Q4" s="149"/>
      <c r="R4" s="149"/>
      <c r="S4" s="149"/>
      <c r="T4" s="149"/>
      <c r="U4" s="149"/>
    </row>
    <row r="5" spans="1:21" ht="12.75">
      <c r="A5" s="154" t="s">
        <v>180</v>
      </c>
      <c r="B5" s="152" t="s">
        <v>153</v>
      </c>
      <c r="C5" s="149"/>
      <c r="D5" s="149"/>
      <c r="E5" s="149"/>
      <c r="F5" s="149"/>
      <c r="G5" s="149"/>
      <c r="H5" s="149"/>
      <c r="I5" s="149"/>
      <c r="J5" s="149"/>
      <c r="K5" s="149"/>
      <c r="L5" s="149">
        <v>600000</v>
      </c>
      <c r="M5" s="149">
        <v>550000</v>
      </c>
      <c r="N5" s="149">
        <v>500000</v>
      </c>
      <c r="O5" s="149">
        <v>600000</v>
      </c>
      <c r="P5" s="149"/>
      <c r="Q5" s="149"/>
      <c r="R5" s="149"/>
      <c r="S5" s="149"/>
      <c r="T5" s="149"/>
      <c r="U5" s="149"/>
    </row>
    <row r="6" spans="1:21" ht="12.75">
      <c r="A6" s="152" t="s">
        <v>179</v>
      </c>
      <c r="B6" s="152" t="s">
        <v>153</v>
      </c>
      <c r="C6" s="149"/>
      <c r="D6" s="149"/>
      <c r="E6" s="149"/>
      <c r="F6" s="149"/>
      <c r="G6" s="149"/>
      <c r="H6" s="149"/>
      <c r="I6" s="149"/>
      <c r="J6" s="149"/>
      <c r="K6" s="149"/>
      <c r="L6" s="149">
        <v>300000</v>
      </c>
      <c r="M6" s="149">
        <v>400000</v>
      </c>
      <c r="N6" s="149">
        <v>400000</v>
      </c>
      <c r="O6" s="149">
        <v>600000</v>
      </c>
      <c r="P6" s="149"/>
      <c r="Q6" s="149"/>
      <c r="R6" s="149"/>
      <c r="S6" s="149"/>
      <c r="T6" s="149"/>
      <c r="U6" s="149"/>
    </row>
    <row r="7" spans="1:21" ht="12.75">
      <c r="A7" s="152" t="s">
        <v>178</v>
      </c>
      <c r="B7" s="152" t="s">
        <v>153</v>
      </c>
      <c r="C7" s="149"/>
      <c r="D7" s="149"/>
      <c r="E7" s="149"/>
      <c r="F7" s="149"/>
      <c r="G7" s="149"/>
      <c r="H7" s="149"/>
      <c r="I7" s="149"/>
      <c r="J7" s="149"/>
      <c r="K7" s="149"/>
      <c r="L7" s="149">
        <v>300000</v>
      </c>
      <c r="M7" s="149">
        <v>400000</v>
      </c>
      <c r="N7" s="149">
        <v>400000</v>
      </c>
      <c r="O7" s="149">
        <v>550000</v>
      </c>
      <c r="P7" s="149"/>
      <c r="Q7" s="149"/>
      <c r="R7" s="149"/>
      <c r="S7" s="149"/>
      <c r="T7" s="149"/>
      <c r="U7" s="149"/>
    </row>
    <row r="8" spans="1:21" ht="12.75">
      <c r="A8" s="152" t="s">
        <v>177</v>
      </c>
      <c r="B8" s="152" t="s">
        <v>153</v>
      </c>
      <c r="C8" s="149">
        <v>550000</v>
      </c>
      <c r="D8" s="149">
        <v>620000</v>
      </c>
      <c r="E8" s="149">
        <v>500000</v>
      </c>
      <c r="F8" s="149">
        <v>600000</v>
      </c>
      <c r="G8" s="149">
        <v>500000</v>
      </c>
      <c r="H8" s="149">
        <v>450000</v>
      </c>
      <c r="I8" s="149">
        <v>650000</v>
      </c>
      <c r="J8" s="149">
        <v>500000</v>
      </c>
      <c r="K8" s="149">
        <v>500000</v>
      </c>
      <c r="L8" s="149">
        <v>550000</v>
      </c>
      <c r="M8" s="149">
        <v>550000</v>
      </c>
      <c r="N8" s="149">
        <v>600000</v>
      </c>
      <c r="O8" s="149">
        <v>750000</v>
      </c>
      <c r="P8" s="149">
        <v>700000</v>
      </c>
      <c r="Q8" s="149">
        <v>480000</v>
      </c>
      <c r="R8" s="149">
        <v>700000</v>
      </c>
      <c r="S8" s="149">
        <v>500000</v>
      </c>
      <c r="T8" s="149">
        <v>800000</v>
      </c>
      <c r="U8" s="149">
        <v>500000</v>
      </c>
    </row>
    <row r="9" spans="1:21" ht="12.75">
      <c r="A9" s="152" t="s">
        <v>176</v>
      </c>
      <c r="B9" s="152" t="s">
        <v>153</v>
      </c>
      <c r="C9" s="149">
        <v>500000</v>
      </c>
      <c r="D9" s="149">
        <v>500000</v>
      </c>
      <c r="E9" s="149">
        <v>450000</v>
      </c>
      <c r="F9" s="149">
        <v>500000</v>
      </c>
      <c r="G9" s="149">
        <v>450000</v>
      </c>
      <c r="H9" s="149">
        <v>450000</v>
      </c>
      <c r="I9" s="149">
        <v>500000</v>
      </c>
      <c r="J9" s="149">
        <v>500000</v>
      </c>
      <c r="K9" s="149">
        <v>550000</v>
      </c>
      <c r="L9" s="149">
        <v>500000</v>
      </c>
      <c r="M9" s="149">
        <v>500000</v>
      </c>
      <c r="N9" s="149">
        <v>550000</v>
      </c>
      <c r="O9" s="149">
        <v>700000</v>
      </c>
      <c r="P9" s="149">
        <v>600000</v>
      </c>
      <c r="Q9" s="149">
        <v>400000</v>
      </c>
      <c r="R9" s="149">
        <v>680000</v>
      </c>
      <c r="S9" s="149">
        <v>450000</v>
      </c>
      <c r="T9" s="149">
        <v>450000</v>
      </c>
      <c r="U9" s="149">
        <v>400000</v>
      </c>
    </row>
    <row r="10" spans="1:21" ht="12.75">
      <c r="A10" s="152" t="s">
        <v>175</v>
      </c>
      <c r="B10" s="152" t="s">
        <v>153</v>
      </c>
      <c r="C10" s="149">
        <v>500000</v>
      </c>
      <c r="D10" s="149">
        <v>450000</v>
      </c>
      <c r="E10" s="149">
        <v>450000</v>
      </c>
      <c r="F10" s="149">
        <v>450000</v>
      </c>
      <c r="G10" s="149">
        <v>450000</v>
      </c>
      <c r="H10" s="149">
        <v>380000</v>
      </c>
      <c r="I10" s="149">
        <v>450000</v>
      </c>
      <c r="J10" s="149">
        <v>450000</v>
      </c>
      <c r="K10" s="149">
        <v>550000</v>
      </c>
      <c r="L10" s="149">
        <v>400000</v>
      </c>
      <c r="M10" s="149">
        <v>500000</v>
      </c>
      <c r="N10" s="149">
        <v>500000</v>
      </c>
      <c r="O10" s="149">
        <v>600000</v>
      </c>
      <c r="P10" s="149">
        <v>500000</v>
      </c>
      <c r="Q10" s="149">
        <v>400000</v>
      </c>
      <c r="R10" s="149">
        <v>550000</v>
      </c>
      <c r="S10" s="149">
        <v>450000</v>
      </c>
      <c r="T10" s="149">
        <v>350000</v>
      </c>
      <c r="U10" s="149">
        <v>400000</v>
      </c>
    </row>
    <row r="11" spans="1:21" ht="12.75">
      <c r="A11" s="152" t="s">
        <v>174</v>
      </c>
      <c r="B11" s="152" t="s">
        <v>153</v>
      </c>
      <c r="C11" s="149">
        <v>280000</v>
      </c>
      <c r="D11" s="149">
        <v>350000</v>
      </c>
      <c r="E11" s="149">
        <v>300000</v>
      </c>
      <c r="F11" s="149">
        <v>350000</v>
      </c>
      <c r="G11" s="149">
        <v>300000</v>
      </c>
      <c r="H11" s="149">
        <v>300000</v>
      </c>
      <c r="I11" s="149">
        <v>400000</v>
      </c>
      <c r="J11" s="149">
        <v>350000</v>
      </c>
      <c r="K11" s="149">
        <v>420000</v>
      </c>
      <c r="L11" s="149">
        <v>300000</v>
      </c>
      <c r="M11" s="149">
        <v>350000</v>
      </c>
      <c r="N11" s="149">
        <v>450000</v>
      </c>
      <c r="O11" s="149">
        <v>550000</v>
      </c>
      <c r="P11" s="149">
        <v>300000</v>
      </c>
      <c r="Q11" s="149">
        <v>300000</v>
      </c>
      <c r="R11" s="149">
        <v>400000</v>
      </c>
      <c r="S11" s="149">
        <v>380000</v>
      </c>
      <c r="T11" s="149">
        <v>320000</v>
      </c>
      <c r="U11" s="149">
        <v>300000</v>
      </c>
    </row>
    <row r="12" spans="1:21" ht="12.75">
      <c r="A12" s="152" t="s">
        <v>173</v>
      </c>
      <c r="B12" s="152" t="s">
        <v>153</v>
      </c>
      <c r="C12" s="149">
        <v>280000</v>
      </c>
      <c r="D12" s="149">
        <v>350000</v>
      </c>
      <c r="E12" s="149">
        <v>300000</v>
      </c>
      <c r="F12" s="149">
        <v>350000</v>
      </c>
      <c r="G12" s="149">
        <v>300000</v>
      </c>
      <c r="H12" s="149">
        <v>250000</v>
      </c>
      <c r="I12" s="149">
        <v>350000</v>
      </c>
      <c r="J12" s="149">
        <v>350000</v>
      </c>
      <c r="K12" s="149">
        <v>400000</v>
      </c>
      <c r="L12" s="149">
        <v>280000</v>
      </c>
      <c r="M12" s="149">
        <v>350000</v>
      </c>
      <c r="N12" s="149">
        <v>450000</v>
      </c>
      <c r="O12" s="149">
        <v>550000</v>
      </c>
      <c r="P12" s="149">
        <v>300000</v>
      </c>
      <c r="Q12" s="149">
        <v>300000</v>
      </c>
      <c r="R12" s="149">
        <v>400000</v>
      </c>
      <c r="S12" s="149">
        <v>380000</v>
      </c>
      <c r="T12" s="149">
        <v>300000</v>
      </c>
      <c r="U12" s="149">
        <v>300000</v>
      </c>
    </row>
    <row r="13" spans="1:21" ht="12.75">
      <c r="A13" s="152" t="s">
        <v>172</v>
      </c>
      <c r="B13" s="152" t="s">
        <v>153</v>
      </c>
      <c r="C13" s="149">
        <v>650000</v>
      </c>
      <c r="D13" s="149">
        <v>700000</v>
      </c>
      <c r="E13" s="149">
        <v>600000</v>
      </c>
      <c r="F13" s="149">
        <v>600000</v>
      </c>
      <c r="G13" s="149">
        <v>600000</v>
      </c>
      <c r="H13" s="149">
        <v>500000</v>
      </c>
      <c r="I13" s="149">
        <v>650000</v>
      </c>
      <c r="J13" s="149">
        <v>500000</v>
      </c>
      <c r="K13" s="149">
        <v>600000</v>
      </c>
      <c r="L13" s="149">
        <v>600000</v>
      </c>
      <c r="M13" s="149">
        <v>700000</v>
      </c>
      <c r="N13" s="149">
        <v>500000</v>
      </c>
      <c r="O13" s="149">
        <v>800000</v>
      </c>
      <c r="P13" s="149">
        <v>850000</v>
      </c>
      <c r="Q13" s="149">
        <v>550000</v>
      </c>
      <c r="R13" s="149">
        <v>800000</v>
      </c>
      <c r="S13" s="149">
        <v>800000</v>
      </c>
      <c r="T13" s="149">
        <v>700000</v>
      </c>
      <c r="U13" s="149">
        <v>650000</v>
      </c>
    </row>
    <row r="14" spans="1:21" ht="12.75">
      <c r="A14" s="152" t="s">
        <v>171</v>
      </c>
      <c r="B14" s="152" t="s">
        <v>153</v>
      </c>
      <c r="C14" s="149">
        <v>800000</v>
      </c>
      <c r="D14" s="149">
        <v>650000</v>
      </c>
      <c r="E14" s="149">
        <v>800000</v>
      </c>
      <c r="F14" s="149">
        <v>500000</v>
      </c>
      <c r="G14" s="149">
        <v>600000</v>
      </c>
      <c r="H14" s="149">
        <v>700000</v>
      </c>
      <c r="I14" s="149">
        <v>500000</v>
      </c>
      <c r="J14" s="149">
        <v>650000</v>
      </c>
      <c r="K14" s="149">
        <v>800000</v>
      </c>
      <c r="L14" s="149">
        <v>800000</v>
      </c>
      <c r="M14" s="149">
        <v>650000</v>
      </c>
      <c r="N14" s="149">
        <v>700000</v>
      </c>
      <c r="O14" s="149">
        <v>800000</v>
      </c>
      <c r="P14" s="149">
        <v>800000</v>
      </c>
      <c r="Q14" s="149">
        <v>450000</v>
      </c>
      <c r="R14" s="149">
        <v>750000</v>
      </c>
      <c r="S14" s="149">
        <v>800000</v>
      </c>
      <c r="T14" s="149">
        <v>600000</v>
      </c>
      <c r="U14" s="149">
        <v>480000</v>
      </c>
    </row>
    <row r="15" spans="1:21" ht="12.75">
      <c r="A15" s="152" t="s">
        <v>170</v>
      </c>
      <c r="B15" s="152" t="s">
        <v>153</v>
      </c>
      <c r="C15" s="149">
        <v>550000</v>
      </c>
      <c r="D15" s="149">
        <v>500000</v>
      </c>
      <c r="E15" s="149">
        <v>450000</v>
      </c>
      <c r="F15" s="149">
        <v>500000</v>
      </c>
      <c r="G15" s="149">
        <v>450000</v>
      </c>
      <c r="H15" s="149">
        <v>500000</v>
      </c>
      <c r="I15" s="149">
        <v>450000</v>
      </c>
      <c r="J15" s="149">
        <v>500000</v>
      </c>
      <c r="K15" s="149">
        <v>500000</v>
      </c>
      <c r="L15" s="149">
        <v>500000</v>
      </c>
      <c r="M15" s="149">
        <v>550000</v>
      </c>
      <c r="N15" s="149">
        <v>550000</v>
      </c>
      <c r="O15" s="149">
        <v>650000</v>
      </c>
      <c r="P15" s="149">
        <v>750000</v>
      </c>
      <c r="Q15" s="149">
        <v>450000</v>
      </c>
      <c r="R15" s="149">
        <v>600000</v>
      </c>
      <c r="S15" s="149">
        <v>800000</v>
      </c>
      <c r="T15" s="149">
        <v>450000</v>
      </c>
      <c r="U15" s="149">
        <v>500000</v>
      </c>
    </row>
    <row r="16" spans="1:21" ht="12.75">
      <c r="A16" s="152" t="s">
        <v>169</v>
      </c>
      <c r="B16" s="152" t="s">
        <v>153</v>
      </c>
      <c r="C16" s="149">
        <v>300000</v>
      </c>
      <c r="D16" s="149">
        <v>400000</v>
      </c>
      <c r="E16" s="149">
        <v>350000</v>
      </c>
      <c r="F16" s="149">
        <v>450000</v>
      </c>
      <c r="G16" s="149">
        <v>300000</v>
      </c>
      <c r="H16" s="149">
        <v>350000</v>
      </c>
      <c r="I16" s="149">
        <v>450000</v>
      </c>
      <c r="J16" s="149">
        <v>400000</v>
      </c>
      <c r="K16" s="149">
        <v>450000</v>
      </c>
      <c r="L16" s="149">
        <v>400000</v>
      </c>
      <c r="M16" s="149">
        <v>500000</v>
      </c>
      <c r="N16" s="149">
        <v>400000</v>
      </c>
      <c r="O16" s="149">
        <v>500000</v>
      </c>
      <c r="P16" s="149">
        <v>400000</v>
      </c>
      <c r="Q16" s="149">
        <v>400000</v>
      </c>
      <c r="R16" s="149">
        <v>500000</v>
      </c>
      <c r="S16" s="149">
        <v>400000</v>
      </c>
      <c r="T16" s="149">
        <v>380000</v>
      </c>
      <c r="U16" s="149">
        <v>300000</v>
      </c>
    </row>
    <row r="17" spans="1:21" ht="12.75">
      <c r="A17" s="152" t="s">
        <v>168</v>
      </c>
      <c r="B17" s="152" t="s">
        <v>153</v>
      </c>
      <c r="C17" s="149">
        <v>300000</v>
      </c>
      <c r="D17" s="149">
        <v>400000</v>
      </c>
      <c r="E17" s="149">
        <v>350000</v>
      </c>
      <c r="F17" s="149">
        <v>400000</v>
      </c>
      <c r="G17" s="149">
        <v>300000</v>
      </c>
      <c r="H17" s="149">
        <v>350000</v>
      </c>
      <c r="I17" s="149">
        <v>400000</v>
      </c>
      <c r="J17" s="149">
        <v>400000</v>
      </c>
      <c r="K17" s="149">
        <v>450000</v>
      </c>
      <c r="L17" s="149">
        <v>400000</v>
      </c>
      <c r="M17" s="149">
        <v>500000</v>
      </c>
      <c r="N17" s="149">
        <v>400000</v>
      </c>
      <c r="O17" s="149">
        <v>450000</v>
      </c>
      <c r="P17" s="149">
        <v>400000</v>
      </c>
      <c r="Q17" s="149">
        <v>400000</v>
      </c>
      <c r="R17" s="149">
        <v>480000</v>
      </c>
      <c r="S17" s="149">
        <v>400000</v>
      </c>
      <c r="T17" s="149">
        <v>350000</v>
      </c>
      <c r="U17" s="149">
        <v>300000</v>
      </c>
    </row>
    <row r="18" spans="1:21" ht="12.75">
      <c r="A18" s="152" t="s">
        <v>167</v>
      </c>
      <c r="B18" s="152" t="s">
        <v>153</v>
      </c>
      <c r="C18" s="149">
        <v>140000</v>
      </c>
      <c r="D18" s="149">
        <v>130000</v>
      </c>
      <c r="E18" s="149">
        <v>150000</v>
      </c>
      <c r="F18" s="149">
        <v>150000</v>
      </c>
      <c r="G18" s="149">
        <v>120000</v>
      </c>
      <c r="H18" s="149">
        <v>80000</v>
      </c>
      <c r="I18" s="149">
        <v>150000</v>
      </c>
      <c r="J18" s="149">
        <v>100000</v>
      </c>
      <c r="K18" s="149">
        <v>180000</v>
      </c>
      <c r="L18" s="149">
        <v>130000</v>
      </c>
      <c r="M18" s="149">
        <v>100000</v>
      </c>
      <c r="N18" s="149">
        <v>70000</v>
      </c>
      <c r="O18" s="149">
        <v>120000</v>
      </c>
      <c r="P18" s="149">
        <v>200000</v>
      </c>
      <c r="Q18" s="149">
        <v>220000</v>
      </c>
      <c r="R18" s="149">
        <v>190000</v>
      </c>
      <c r="S18" s="149">
        <v>150000</v>
      </c>
      <c r="T18" s="149">
        <v>150000</v>
      </c>
      <c r="U18" s="149">
        <v>130000</v>
      </c>
    </row>
    <row r="19" spans="1:21" ht="12.75">
      <c r="A19" s="152" t="s">
        <v>166</v>
      </c>
      <c r="B19" s="152" t="s">
        <v>153</v>
      </c>
      <c r="C19" s="149">
        <v>150000</v>
      </c>
      <c r="D19" s="149">
        <v>120000</v>
      </c>
      <c r="E19" s="149">
        <v>130000</v>
      </c>
      <c r="F19" s="149">
        <v>150000</v>
      </c>
      <c r="G19" s="149">
        <v>130000</v>
      </c>
      <c r="H19" s="149">
        <v>80000</v>
      </c>
      <c r="I19" s="149">
        <v>100000</v>
      </c>
      <c r="J19" s="149">
        <v>130000</v>
      </c>
      <c r="K19" s="149">
        <v>150000</v>
      </c>
      <c r="L19" s="149">
        <v>130000</v>
      </c>
      <c r="M19" s="149">
        <v>100000</v>
      </c>
      <c r="N19" s="149">
        <v>80000</v>
      </c>
      <c r="O19" s="149">
        <v>150000</v>
      </c>
      <c r="P19" s="149">
        <v>180000</v>
      </c>
      <c r="Q19" s="149">
        <v>180000</v>
      </c>
      <c r="R19" s="149">
        <v>180000</v>
      </c>
      <c r="S19" s="149">
        <v>140000</v>
      </c>
      <c r="T19" s="149">
        <v>150000</v>
      </c>
      <c r="U19" s="149">
        <v>120000</v>
      </c>
    </row>
    <row r="20" spans="1:21" ht="12.75">
      <c r="A20" s="152" t="s">
        <v>165</v>
      </c>
      <c r="B20" s="152" t="s">
        <v>153</v>
      </c>
      <c r="C20" s="149">
        <v>100000</v>
      </c>
      <c r="D20" s="149">
        <v>80000</v>
      </c>
      <c r="E20" s="149">
        <v>100000</v>
      </c>
      <c r="F20" s="149">
        <v>130000</v>
      </c>
      <c r="G20" s="149">
        <v>80000</v>
      </c>
      <c r="H20" s="149">
        <v>60000</v>
      </c>
      <c r="I20" s="149">
        <v>80000</v>
      </c>
      <c r="J20" s="149">
        <v>100000</v>
      </c>
      <c r="K20" s="149">
        <v>120000</v>
      </c>
      <c r="L20" s="149">
        <v>100000</v>
      </c>
      <c r="M20" s="149">
        <v>90000</v>
      </c>
      <c r="N20" s="149">
        <v>70000</v>
      </c>
      <c r="O20" s="149">
        <v>110000</v>
      </c>
      <c r="P20" s="149">
        <v>120000</v>
      </c>
      <c r="Q20" s="149">
        <v>150000</v>
      </c>
      <c r="R20" s="149">
        <v>140000</v>
      </c>
      <c r="S20" s="149">
        <v>130000</v>
      </c>
      <c r="T20" s="149">
        <v>130000</v>
      </c>
      <c r="U20" s="149">
        <v>90000</v>
      </c>
    </row>
    <row r="21" spans="1:21" ht="12.75">
      <c r="A21" s="152" t="s">
        <v>164</v>
      </c>
      <c r="B21" s="152" t="s">
        <v>153</v>
      </c>
      <c r="C21" s="149">
        <v>70000</v>
      </c>
      <c r="D21" s="149">
        <v>70000</v>
      </c>
      <c r="E21" s="149">
        <v>60000</v>
      </c>
      <c r="F21" s="149">
        <v>60000</v>
      </c>
      <c r="G21" s="149">
        <v>60000</v>
      </c>
      <c r="H21" s="149">
        <v>40000</v>
      </c>
      <c r="I21" s="149">
        <v>50000</v>
      </c>
      <c r="J21" s="149">
        <v>50000</v>
      </c>
      <c r="K21" s="149">
        <v>60000</v>
      </c>
      <c r="L21" s="149">
        <v>50000</v>
      </c>
      <c r="M21" s="149">
        <v>50000</v>
      </c>
      <c r="N21" s="149">
        <v>50000</v>
      </c>
      <c r="O21" s="149">
        <v>90000</v>
      </c>
      <c r="P21" s="149">
        <v>80000</v>
      </c>
      <c r="Q21" s="149">
        <v>50000</v>
      </c>
      <c r="R21" s="149">
        <v>70000</v>
      </c>
      <c r="S21" s="149">
        <v>80000</v>
      </c>
      <c r="T21" s="149">
        <v>65000</v>
      </c>
      <c r="U21" s="149">
        <v>45000</v>
      </c>
    </row>
    <row r="22" spans="1:21" ht="12.75">
      <c r="A22" s="152" t="s">
        <v>163</v>
      </c>
      <c r="B22" s="152" t="s">
        <v>153</v>
      </c>
      <c r="C22" s="149">
        <v>70000</v>
      </c>
      <c r="D22" s="149">
        <v>70000</v>
      </c>
      <c r="E22" s="149">
        <v>60000</v>
      </c>
      <c r="F22" s="149">
        <v>60000</v>
      </c>
      <c r="G22" s="149">
        <v>60000</v>
      </c>
      <c r="H22" s="149">
        <v>40000</v>
      </c>
      <c r="I22" s="149">
        <v>50000</v>
      </c>
      <c r="J22" s="149">
        <v>50000</v>
      </c>
      <c r="K22" s="149">
        <v>60000</v>
      </c>
      <c r="L22" s="149">
        <v>50000</v>
      </c>
      <c r="M22" s="149">
        <v>50000</v>
      </c>
      <c r="N22" s="149">
        <v>50000</v>
      </c>
      <c r="O22" s="149">
        <v>90000</v>
      </c>
      <c r="P22" s="149">
        <v>80000</v>
      </c>
      <c r="Q22" s="149">
        <v>50000</v>
      </c>
      <c r="R22" s="149">
        <v>70000</v>
      </c>
      <c r="S22" s="149">
        <v>80000</v>
      </c>
      <c r="T22" s="149">
        <v>60000</v>
      </c>
      <c r="U22" s="149">
        <v>45000</v>
      </c>
    </row>
    <row r="23" spans="1:21" ht="12.75">
      <c r="A23" s="152" t="s">
        <v>162</v>
      </c>
      <c r="B23" s="152" t="s">
        <v>153</v>
      </c>
      <c r="C23" s="149">
        <v>100000</v>
      </c>
      <c r="D23" s="149">
        <v>100000</v>
      </c>
      <c r="E23" s="149">
        <v>100000</v>
      </c>
      <c r="F23" s="149">
        <v>120000</v>
      </c>
      <c r="G23" s="149">
        <v>60000</v>
      </c>
      <c r="H23" s="149">
        <v>60000</v>
      </c>
      <c r="I23" s="149">
        <v>90000</v>
      </c>
      <c r="J23" s="149">
        <v>80000</v>
      </c>
      <c r="K23" s="149">
        <v>130000</v>
      </c>
      <c r="L23" s="149">
        <v>100000</v>
      </c>
      <c r="M23" s="149">
        <v>120000</v>
      </c>
      <c r="N23" s="149">
        <v>60000</v>
      </c>
      <c r="O23" s="149">
        <v>120000</v>
      </c>
      <c r="P23" s="149">
        <v>120000</v>
      </c>
      <c r="Q23" s="149">
        <v>140000</v>
      </c>
      <c r="R23" s="149">
        <v>130000</v>
      </c>
      <c r="S23" s="149">
        <v>150000</v>
      </c>
      <c r="T23" s="149">
        <v>120000</v>
      </c>
      <c r="U23" s="149">
        <v>120000</v>
      </c>
    </row>
    <row r="24" spans="1:21" ht="12.75">
      <c r="A24" s="152" t="s">
        <v>161</v>
      </c>
      <c r="B24" s="152" t="s">
        <v>153</v>
      </c>
      <c r="C24" s="149">
        <v>80000</v>
      </c>
      <c r="D24" s="149">
        <v>100000</v>
      </c>
      <c r="E24" s="149">
        <v>100000</v>
      </c>
      <c r="F24" s="149">
        <v>85000</v>
      </c>
      <c r="G24" s="149">
        <v>80000</v>
      </c>
      <c r="H24" s="149">
        <v>50000</v>
      </c>
      <c r="I24" s="149">
        <v>80000</v>
      </c>
      <c r="J24" s="149">
        <v>80000</v>
      </c>
      <c r="K24" s="149">
        <v>65000</v>
      </c>
      <c r="L24" s="149">
        <v>80000</v>
      </c>
      <c r="M24" s="149">
        <v>90000</v>
      </c>
      <c r="N24" s="149">
        <v>60000</v>
      </c>
      <c r="O24" s="149">
        <v>90000</v>
      </c>
      <c r="P24" s="149">
        <v>100000</v>
      </c>
      <c r="Q24" s="149">
        <v>90000</v>
      </c>
      <c r="R24" s="149">
        <v>110000</v>
      </c>
      <c r="S24" s="149">
        <v>80000</v>
      </c>
      <c r="T24" s="149">
        <v>90000</v>
      </c>
      <c r="U24" s="149">
        <v>75000</v>
      </c>
    </row>
    <row r="25" spans="1:21" ht="12.75">
      <c r="A25" s="152" t="s">
        <v>160</v>
      </c>
      <c r="B25" s="152" t="s">
        <v>153</v>
      </c>
      <c r="C25" s="149">
        <v>60000</v>
      </c>
      <c r="D25" s="149">
        <v>80000</v>
      </c>
      <c r="E25" s="149">
        <v>80000</v>
      </c>
      <c r="F25" s="149">
        <v>70000</v>
      </c>
      <c r="G25" s="149">
        <v>60000</v>
      </c>
      <c r="H25" s="149">
        <v>45000</v>
      </c>
      <c r="I25" s="149">
        <v>60000</v>
      </c>
      <c r="J25" s="149">
        <v>60000</v>
      </c>
      <c r="K25" s="149">
        <v>60000</v>
      </c>
      <c r="L25" s="149">
        <v>60000</v>
      </c>
      <c r="M25" s="149">
        <v>70000</v>
      </c>
      <c r="N25" s="149">
        <v>55000</v>
      </c>
      <c r="O25" s="149">
        <v>80000</v>
      </c>
      <c r="P25" s="149">
        <v>80000</v>
      </c>
      <c r="Q25" s="149">
        <v>60000</v>
      </c>
      <c r="R25" s="149">
        <v>90000</v>
      </c>
      <c r="S25" s="149">
        <v>70000</v>
      </c>
      <c r="T25" s="149">
        <v>60000</v>
      </c>
      <c r="U25" s="149">
        <v>60000</v>
      </c>
    </row>
    <row r="26" spans="1:21" ht="12.75">
      <c r="A26" s="149" t="s">
        <v>159</v>
      </c>
      <c r="B26" s="149" t="s">
        <v>153</v>
      </c>
      <c r="C26" s="149">
        <v>45000</v>
      </c>
      <c r="D26" s="149">
        <v>60000</v>
      </c>
      <c r="E26" s="149">
        <v>50000</v>
      </c>
      <c r="F26" s="149">
        <v>40000</v>
      </c>
      <c r="G26" s="149">
        <v>40000</v>
      </c>
      <c r="H26" s="149">
        <v>35000</v>
      </c>
      <c r="I26" s="149">
        <v>50000</v>
      </c>
      <c r="J26" s="149">
        <v>40000</v>
      </c>
      <c r="K26" s="149">
        <v>30000</v>
      </c>
      <c r="L26" s="149">
        <v>38000</v>
      </c>
      <c r="M26" s="149">
        <v>40000</v>
      </c>
      <c r="N26" s="149">
        <v>45000</v>
      </c>
      <c r="O26" s="149">
        <v>60000</v>
      </c>
      <c r="P26" s="149">
        <v>45000</v>
      </c>
      <c r="Q26" s="149">
        <v>35000</v>
      </c>
      <c r="R26" s="149">
        <v>50000</v>
      </c>
      <c r="S26" s="149">
        <v>50000</v>
      </c>
      <c r="T26" s="149">
        <v>50000</v>
      </c>
      <c r="U26" s="149">
        <v>40000</v>
      </c>
    </row>
    <row r="27" spans="1:21" ht="12.75">
      <c r="A27" s="149" t="s">
        <v>158</v>
      </c>
      <c r="B27" s="149" t="s">
        <v>153</v>
      </c>
      <c r="C27" s="149">
        <v>45000</v>
      </c>
      <c r="D27" s="149">
        <v>60000</v>
      </c>
      <c r="E27" s="149">
        <v>50000</v>
      </c>
      <c r="F27" s="149">
        <v>40000</v>
      </c>
      <c r="G27" s="149">
        <v>40000</v>
      </c>
      <c r="H27" s="149">
        <v>35000</v>
      </c>
      <c r="I27" s="149">
        <v>40000</v>
      </c>
      <c r="J27" s="149">
        <v>40000</v>
      </c>
      <c r="K27" s="149">
        <v>30000</v>
      </c>
      <c r="L27" s="149">
        <v>38000</v>
      </c>
      <c r="M27" s="149">
        <v>40000</v>
      </c>
      <c r="N27" s="149">
        <v>45000</v>
      </c>
      <c r="O27" s="149">
        <v>60000</v>
      </c>
      <c r="P27" s="149">
        <v>45000</v>
      </c>
      <c r="Q27" s="149">
        <v>35000</v>
      </c>
      <c r="R27" s="149">
        <v>50000</v>
      </c>
      <c r="S27" s="149">
        <v>50000</v>
      </c>
      <c r="T27" s="149">
        <v>45000</v>
      </c>
      <c r="U27" s="149">
        <v>40000</v>
      </c>
    </row>
    <row r="28" spans="1:21" ht="12.75">
      <c r="A28" s="152" t="s">
        <v>157</v>
      </c>
      <c r="B28" s="152" t="s">
        <v>153</v>
      </c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>
        <v>350000</v>
      </c>
      <c r="U28" s="149"/>
    </row>
    <row r="29" spans="1:21" ht="12.75">
      <c r="A29" s="152" t="s">
        <v>156</v>
      </c>
      <c r="B29" s="152" t="s">
        <v>153</v>
      </c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>
        <v>280000</v>
      </c>
      <c r="U29" s="149"/>
    </row>
    <row r="30" spans="1:21" ht="12.75">
      <c r="A30" s="152" t="s">
        <v>155</v>
      </c>
      <c r="B30" s="152" t="s">
        <v>153</v>
      </c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>
        <v>70000</v>
      </c>
      <c r="U30" s="149"/>
    </row>
    <row r="31" spans="1:21" ht="12.75">
      <c r="A31" s="152" t="s">
        <v>154</v>
      </c>
      <c r="B31" s="152" t="s">
        <v>153</v>
      </c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>
        <v>15000</v>
      </c>
      <c r="U31" s="149"/>
    </row>
    <row r="32" spans="1:21" ht="12.75">
      <c r="A32" s="153" t="s">
        <v>152</v>
      </c>
      <c r="B32" s="152" t="s">
        <v>151</v>
      </c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>
        <v>400000</v>
      </c>
      <c r="S32" s="149"/>
      <c r="T32" s="149"/>
      <c r="U32" s="149"/>
    </row>
    <row r="33" spans="1:21" ht="12.75">
      <c r="A33" s="151" t="s">
        <v>150</v>
      </c>
      <c r="B33" s="150" t="s">
        <v>149</v>
      </c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>
        <v>3</v>
      </c>
      <c r="S33" s="149"/>
      <c r="T33" s="149"/>
      <c r="U33" s="149"/>
    </row>
    <row r="34" spans="1:21" ht="12.75">
      <c r="A34" s="148" t="s">
        <v>148</v>
      </c>
      <c r="B34" s="148" t="s">
        <v>147</v>
      </c>
      <c r="C34" s="147">
        <v>15000</v>
      </c>
      <c r="D34" s="147">
        <v>5500</v>
      </c>
      <c r="E34" s="147">
        <v>15000</v>
      </c>
      <c r="F34" s="147">
        <v>20000</v>
      </c>
      <c r="G34" s="147">
        <v>12000</v>
      </c>
      <c r="H34" s="147">
        <v>13500</v>
      </c>
      <c r="I34" s="147">
        <v>10000</v>
      </c>
      <c r="J34" s="147">
        <v>18700</v>
      </c>
      <c r="K34" s="147">
        <v>15000</v>
      </c>
      <c r="L34" s="147">
        <v>18500</v>
      </c>
      <c r="M34" s="147">
        <v>25000</v>
      </c>
      <c r="N34" s="147">
        <v>37500</v>
      </c>
      <c r="O34" s="147">
        <v>43000</v>
      </c>
      <c r="P34" s="147">
        <v>17500</v>
      </c>
      <c r="Q34" s="147">
        <v>22000</v>
      </c>
      <c r="R34" s="147">
        <v>12000</v>
      </c>
      <c r="S34" s="147">
        <v>14000</v>
      </c>
      <c r="T34" s="147">
        <v>25000</v>
      </c>
      <c r="U34" s="147">
        <v>15000</v>
      </c>
    </row>
    <row r="35" spans="3:21" ht="12.75">
      <c r="C35" s="191" t="s">
        <v>253</v>
      </c>
      <c r="D35" s="191" t="s">
        <v>253</v>
      </c>
      <c r="E35" t="s">
        <v>254</v>
      </c>
      <c r="F35" s="191" t="s">
        <v>253</v>
      </c>
      <c r="G35" t="s">
        <v>254</v>
      </c>
      <c r="H35" s="191" t="s">
        <v>253</v>
      </c>
      <c r="I35" s="191" t="s">
        <v>253</v>
      </c>
      <c r="J35" s="191" t="s">
        <v>253</v>
      </c>
      <c r="K35" s="191" t="s">
        <v>253</v>
      </c>
      <c r="L35" s="191" t="s">
        <v>253</v>
      </c>
      <c r="M35" t="s">
        <v>255</v>
      </c>
      <c r="N35" s="191" t="s">
        <v>253</v>
      </c>
      <c r="O35" t="s">
        <v>255</v>
      </c>
      <c r="P35" t="s">
        <v>255</v>
      </c>
      <c r="Q35" s="191" t="s">
        <v>253</v>
      </c>
      <c r="R35" s="191" t="s">
        <v>253</v>
      </c>
      <c r="S35" t="s">
        <v>242</v>
      </c>
      <c r="T35" s="191" t="s">
        <v>253</v>
      </c>
      <c r="U35" t="s">
        <v>255</v>
      </c>
    </row>
  </sheetData>
  <sheetProtection/>
  <printOptions/>
  <pageMargins left="0.2" right="0.2" top="0.75" bottom="0.75" header="0.3" footer="0.3"/>
  <pageSetup horizontalDpi="600" verticalDpi="600" orientation="landscape" r:id="rId1"/>
  <headerFooter>
    <oddHeader>&amp;R&amp;8&amp;UÁ¿ëýã 4. ¯íý</oddHeader>
    <oddFooter>&amp;R&amp;18 20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Q119"/>
  <sheetViews>
    <sheetView zoomScalePageLayoutView="0" workbookViewId="0" topLeftCell="A25">
      <selection activeCell="A1" sqref="A1:Q119"/>
    </sheetView>
  </sheetViews>
  <sheetFormatPr defaultColWidth="9.140625" defaultRowHeight="12.75"/>
  <cols>
    <col min="1" max="1" width="12.421875" style="0" customWidth="1"/>
  </cols>
  <sheetData>
    <row r="1" spans="1:17" ht="12.75">
      <c r="A1" s="475"/>
      <c r="B1" s="44" t="s">
        <v>405</v>
      </c>
      <c r="C1" s="44"/>
      <c r="D1" s="44"/>
      <c r="E1" s="44"/>
      <c r="F1" s="4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12.75">
      <c r="A2" s="475"/>
      <c r="B2" s="47" t="s">
        <v>406</v>
      </c>
      <c r="C2" s="44"/>
      <c r="D2" s="44"/>
      <c r="E2" s="44"/>
      <c r="F2" s="4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2.75">
      <c r="A3" s="475"/>
      <c r="B3" s="47"/>
      <c r="C3" s="44"/>
      <c r="D3" s="3" t="s">
        <v>407</v>
      </c>
      <c r="E3" s="44"/>
      <c r="F3" s="4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2.75">
      <c r="A4" s="476"/>
      <c r="B4" s="477"/>
      <c r="C4" s="5"/>
      <c r="D4" s="5"/>
      <c r="E4" s="5"/>
      <c r="F4" s="5"/>
      <c r="G4" s="5"/>
      <c r="H4" s="5"/>
      <c r="I4" s="5"/>
      <c r="J4" s="5"/>
      <c r="K4" s="5" t="s">
        <v>408</v>
      </c>
      <c r="L4" s="5"/>
      <c r="M4" s="477"/>
      <c r="N4" s="477"/>
      <c r="O4" s="477"/>
      <c r="P4" s="477"/>
      <c r="Q4" s="3"/>
    </row>
    <row r="5" spans="1:17" ht="12.75">
      <c r="A5" s="475"/>
      <c r="B5" s="111"/>
      <c r="C5" s="478" t="s">
        <v>409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22"/>
    </row>
    <row r="6" spans="1:17" ht="12.75">
      <c r="A6" s="479"/>
      <c r="B6" s="19"/>
      <c r="C6" s="480"/>
      <c r="D6" s="111" t="s">
        <v>410</v>
      </c>
      <c r="E6" s="24" t="s">
        <v>411</v>
      </c>
      <c r="F6" s="24" t="s">
        <v>412</v>
      </c>
      <c r="G6" s="24" t="s">
        <v>413</v>
      </c>
      <c r="H6" s="8" t="s">
        <v>414</v>
      </c>
      <c r="I6" s="481" t="s">
        <v>415</v>
      </c>
      <c r="J6" s="24" t="s">
        <v>416</v>
      </c>
      <c r="K6" s="24" t="s">
        <v>417</v>
      </c>
      <c r="L6" s="24" t="s">
        <v>418</v>
      </c>
      <c r="M6" s="24" t="s">
        <v>22</v>
      </c>
      <c r="N6" s="104" t="s">
        <v>419</v>
      </c>
      <c r="O6" s="482" t="s">
        <v>420</v>
      </c>
      <c r="P6" s="196" t="s">
        <v>421</v>
      </c>
      <c r="Q6" s="32" t="s">
        <v>422</v>
      </c>
    </row>
    <row r="7" spans="1:17" ht="12.75">
      <c r="A7" s="479"/>
      <c r="B7" s="19"/>
      <c r="C7" s="480"/>
      <c r="D7" s="30" t="s">
        <v>423</v>
      </c>
      <c r="E7" s="30" t="s">
        <v>424</v>
      </c>
      <c r="F7" s="30" t="s">
        <v>425</v>
      </c>
      <c r="G7" s="483" t="s">
        <v>426</v>
      </c>
      <c r="H7" s="484" t="s">
        <v>427</v>
      </c>
      <c r="I7" s="485" t="s">
        <v>428</v>
      </c>
      <c r="J7" s="21" t="s">
        <v>429</v>
      </c>
      <c r="K7" s="486" t="s">
        <v>430</v>
      </c>
      <c r="L7" s="483" t="s">
        <v>431</v>
      </c>
      <c r="M7" s="486" t="s">
        <v>432</v>
      </c>
      <c r="N7" s="487"/>
      <c r="O7" s="105" t="s">
        <v>433</v>
      </c>
      <c r="P7" s="488" t="s">
        <v>434</v>
      </c>
      <c r="Q7" s="489" t="s">
        <v>435</v>
      </c>
    </row>
    <row r="8" spans="1:17" ht="12.75">
      <c r="A8" s="479"/>
      <c r="B8" s="19"/>
      <c r="C8" s="480"/>
      <c r="D8" s="19"/>
      <c r="E8" s="490" t="s">
        <v>436</v>
      </c>
      <c r="F8" s="490" t="s">
        <v>436</v>
      </c>
      <c r="G8" s="486" t="s">
        <v>437</v>
      </c>
      <c r="H8" s="491" t="s">
        <v>438</v>
      </c>
      <c r="I8" s="492" t="s">
        <v>439</v>
      </c>
      <c r="J8" s="486" t="s">
        <v>440</v>
      </c>
      <c r="K8" s="19"/>
      <c r="L8" s="19"/>
      <c r="M8" s="19"/>
      <c r="N8" s="105"/>
      <c r="O8" s="493"/>
      <c r="P8" s="26"/>
      <c r="Q8" s="6"/>
    </row>
    <row r="9" spans="1:17" ht="12.75">
      <c r="A9" s="479"/>
      <c r="B9" s="20"/>
      <c r="C9" s="494"/>
      <c r="D9" s="20"/>
      <c r="E9" s="20"/>
      <c r="F9" s="20"/>
      <c r="G9" s="20"/>
      <c r="H9" s="495" t="s">
        <v>441</v>
      </c>
      <c r="I9" s="496" t="s">
        <v>442</v>
      </c>
      <c r="J9" s="435" t="s">
        <v>443</v>
      </c>
      <c r="K9" s="20"/>
      <c r="L9" s="20"/>
      <c r="M9" s="20"/>
      <c r="N9" s="33"/>
      <c r="O9" s="33"/>
      <c r="P9" s="118"/>
      <c r="Q9" s="6"/>
    </row>
    <row r="10" spans="1:17" ht="36">
      <c r="A10" s="497" t="s">
        <v>444</v>
      </c>
      <c r="B10" s="498" t="s">
        <v>445</v>
      </c>
      <c r="C10" s="123">
        <f>SUM(D10:Q10)</f>
        <v>210384.30000000002</v>
      </c>
      <c r="D10" s="123">
        <v>3454.6</v>
      </c>
      <c r="E10" s="123">
        <v>2583.1</v>
      </c>
      <c r="F10" s="123"/>
      <c r="G10" s="123">
        <v>4810.5</v>
      </c>
      <c r="H10" s="123">
        <v>106073.9</v>
      </c>
      <c r="I10" s="123">
        <v>26626</v>
      </c>
      <c r="J10" s="123">
        <v>384.7</v>
      </c>
      <c r="K10" s="123">
        <v>20789.1</v>
      </c>
      <c r="L10" s="123">
        <v>4850.2</v>
      </c>
      <c r="M10" s="123">
        <v>8949.7</v>
      </c>
      <c r="N10" s="123">
        <v>8074.5</v>
      </c>
      <c r="O10" s="123">
        <v>3522.8</v>
      </c>
      <c r="P10" s="123"/>
      <c r="Q10" s="123">
        <v>20265.2</v>
      </c>
    </row>
    <row r="11" spans="1:17" ht="36">
      <c r="A11" s="499" t="s">
        <v>446</v>
      </c>
      <c r="B11" s="498" t="s">
        <v>447</v>
      </c>
      <c r="C11" s="123">
        <f>SUM(D11:Q11)</f>
        <v>22770.699999999997</v>
      </c>
      <c r="D11" s="123"/>
      <c r="E11" s="123">
        <v>1370.1</v>
      </c>
      <c r="F11" s="123"/>
      <c r="G11" s="123">
        <v>1488</v>
      </c>
      <c r="H11" s="123">
        <v>6666.5</v>
      </c>
      <c r="I11" s="123">
        <v>1007.5</v>
      </c>
      <c r="J11" s="123"/>
      <c r="K11" s="123">
        <v>956.4</v>
      </c>
      <c r="L11" s="123">
        <v>53.4</v>
      </c>
      <c r="M11" s="123">
        <v>3319.7</v>
      </c>
      <c r="N11" s="123">
        <v>3173</v>
      </c>
      <c r="O11" s="123">
        <v>1911</v>
      </c>
      <c r="P11" s="123"/>
      <c r="Q11" s="123">
        <v>2825.1</v>
      </c>
    </row>
    <row r="12" spans="1:17" ht="36">
      <c r="A12" s="499" t="s">
        <v>448</v>
      </c>
      <c r="B12" s="498" t="s">
        <v>449</v>
      </c>
      <c r="C12" s="123">
        <f>SUM(D12:Q12)</f>
        <v>135488.3</v>
      </c>
      <c r="D12" s="125">
        <v>3454.6</v>
      </c>
      <c r="E12" s="125">
        <v>2583.1</v>
      </c>
      <c r="F12" s="125"/>
      <c r="G12" s="125">
        <v>3922.1</v>
      </c>
      <c r="H12" s="125">
        <v>52247.2</v>
      </c>
      <c r="I12" s="125">
        <v>26626</v>
      </c>
      <c r="J12" s="125">
        <v>133.9</v>
      </c>
      <c r="K12" s="125">
        <v>20789.1</v>
      </c>
      <c r="L12" s="125">
        <v>4850.2</v>
      </c>
      <c r="M12" s="125">
        <v>6191.5</v>
      </c>
      <c r="N12" s="125">
        <v>5124.5</v>
      </c>
      <c r="O12" s="125">
        <v>1843.8</v>
      </c>
      <c r="P12" s="125"/>
      <c r="Q12" s="123">
        <v>7722.3</v>
      </c>
    </row>
    <row r="13" spans="1:17" ht="27">
      <c r="A13" s="499" t="s">
        <v>450</v>
      </c>
      <c r="B13" s="498" t="s">
        <v>451</v>
      </c>
      <c r="C13" s="123">
        <f>SUM(D13:Q13)</f>
        <v>97666.69999999998</v>
      </c>
      <c r="D13" s="123">
        <f>D10+D11-D12</f>
        <v>0</v>
      </c>
      <c r="E13" s="123">
        <f>E10+E11-E12</f>
        <v>1370.1</v>
      </c>
      <c r="F13" s="123">
        <f aca="true" t="shared" si="0" ref="F13:Q13">F10+F11-F12</f>
        <v>0</v>
      </c>
      <c r="G13" s="123">
        <f t="shared" si="0"/>
        <v>2376.4</v>
      </c>
      <c r="H13" s="123">
        <f t="shared" si="0"/>
        <v>60493.2</v>
      </c>
      <c r="I13" s="123">
        <f t="shared" si="0"/>
        <v>1007.5</v>
      </c>
      <c r="J13" s="123">
        <f t="shared" si="0"/>
        <v>250.79999999999998</v>
      </c>
      <c r="K13" s="123">
        <f t="shared" si="0"/>
        <v>956.4000000000015</v>
      </c>
      <c r="L13" s="123">
        <f t="shared" si="0"/>
        <v>53.399999999999636</v>
      </c>
      <c r="M13" s="123">
        <f t="shared" si="0"/>
        <v>6077.9000000000015</v>
      </c>
      <c r="N13" s="123">
        <f t="shared" si="0"/>
        <v>6123</v>
      </c>
      <c r="O13" s="123">
        <f t="shared" si="0"/>
        <v>3590</v>
      </c>
      <c r="P13" s="123">
        <f t="shared" si="0"/>
        <v>0</v>
      </c>
      <c r="Q13" s="123">
        <f t="shared" si="0"/>
        <v>15368</v>
      </c>
    </row>
    <row r="14" spans="1:17" ht="12.75">
      <c r="A14" s="499" t="s">
        <v>452</v>
      </c>
      <c r="B14" s="498" t="s">
        <v>453</v>
      </c>
      <c r="C14" s="123">
        <f>D14+E14+F14+G14+H14+J14+K14+M14+Q14+I14+P14+N14+L14+O14</f>
        <v>97666.7</v>
      </c>
      <c r="D14" s="123">
        <f>D13</f>
        <v>0</v>
      </c>
      <c r="E14" s="123">
        <f aca="true" t="shared" si="1" ref="E14:Q14">E13</f>
        <v>1370.1</v>
      </c>
      <c r="F14" s="123">
        <f t="shared" si="1"/>
        <v>0</v>
      </c>
      <c r="G14" s="123">
        <f t="shared" si="1"/>
        <v>2376.4</v>
      </c>
      <c r="H14" s="123">
        <f t="shared" si="1"/>
        <v>60493.2</v>
      </c>
      <c r="I14" s="123">
        <f t="shared" si="1"/>
        <v>1007.5</v>
      </c>
      <c r="J14" s="123">
        <f t="shared" si="1"/>
        <v>250.79999999999998</v>
      </c>
      <c r="K14" s="123">
        <f t="shared" si="1"/>
        <v>956.4000000000015</v>
      </c>
      <c r="L14" s="123">
        <f t="shared" si="1"/>
        <v>53.399999999999636</v>
      </c>
      <c r="M14" s="123">
        <f t="shared" si="1"/>
        <v>6077.9000000000015</v>
      </c>
      <c r="N14" s="123">
        <f t="shared" si="1"/>
        <v>6123</v>
      </c>
      <c r="O14" s="123">
        <f t="shared" si="1"/>
        <v>3590</v>
      </c>
      <c r="P14" s="123">
        <f t="shared" si="1"/>
        <v>0</v>
      </c>
      <c r="Q14" s="123">
        <f t="shared" si="1"/>
        <v>15368</v>
      </c>
    </row>
    <row r="15" spans="1:17" ht="12.75">
      <c r="A15" s="500" t="s">
        <v>454</v>
      </c>
      <c r="B15" s="501" t="s">
        <v>455</v>
      </c>
      <c r="C15" s="502">
        <f>D15+E15+F15+G15+H15+J15+K15+M15+Q15+I15+P15+N15+L15+O15</f>
        <v>0</v>
      </c>
      <c r="D15" s="502"/>
      <c r="E15" s="502"/>
      <c r="F15" s="502"/>
      <c r="G15" s="502"/>
      <c r="H15" s="502"/>
      <c r="I15" s="502"/>
      <c r="J15" s="502"/>
      <c r="K15" s="502"/>
      <c r="L15" s="502"/>
      <c r="M15" s="502"/>
      <c r="N15" s="502"/>
      <c r="O15" s="502"/>
      <c r="P15" s="502"/>
      <c r="Q15" s="502"/>
    </row>
    <row r="16" spans="1:17" ht="12.75">
      <c r="A16" s="499"/>
      <c r="B16" s="498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</row>
    <row r="17" spans="1:17" ht="12.75">
      <c r="A17" s="499"/>
      <c r="B17" s="503"/>
      <c r="C17" s="484"/>
      <c r="D17" s="504" t="s">
        <v>456</v>
      </c>
      <c r="E17" s="505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</row>
    <row r="18" spans="1:17" ht="12.75">
      <c r="A18" s="506"/>
      <c r="B18" s="507"/>
      <c r="C18" s="508"/>
      <c r="D18" s="508"/>
      <c r="E18" s="508"/>
      <c r="F18" s="508"/>
      <c r="G18" s="508"/>
      <c r="H18" s="508"/>
      <c r="I18" s="508"/>
      <c r="J18" s="508"/>
      <c r="K18" s="508"/>
      <c r="L18" s="508"/>
      <c r="M18" s="508"/>
      <c r="N18" s="508"/>
      <c r="O18" s="508"/>
      <c r="P18" s="509"/>
      <c r="Q18" s="509"/>
    </row>
    <row r="19" spans="1:17" ht="12.75">
      <c r="A19" s="510" t="s">
        <v>457</v>
      </c>
      <c r="B19" s="511"/>
      <c r="C19" s="123">
        <f aca="true" t="shared" si="2" ref="C19:C26">SUM(D19:Q19)</f>
        <v>21779.6</v>
      </c>
      <c r="D19" s="512"/>
      <c r="E19" s="513">
        <v>170.1</v>
      </c>
      <c r="F19" s="513"/>
      <c r="G19" s="513"/>
      <c r="H19" s="513">
        <v>14729.5</v>
      </c>
      <c r="I19" s="513"/>
      <c r="J19" s="513"/>
      <c r="K19" s="513"/>
      <c r="L19" s="513"/>
      <c r="M19" s="513"/>
      <c r="N19" s="513"/>
      <c r="O19" s="513">
        <v>485</v>
      </c>
      <c r="P19" s="513"/>
      <c r="Q19" s="513">
        <v>6395</v>
      </c>
    </row>
    <row r="20" spans="1:17" ht="12.75">
      <c r="A20" s="510" t="s">
        <v>458</v>
      </c>
      <c r="B20" s="510"/>
      <c r="C20" s="123">
        <f t="shared" si="2"/>
        <v>0</v>
      </c>
      <c r="D20" s="514"/>
      <c r="E20" s="514"/>
      <c r="F20" s="514"/>
      <c r="G20" s="514"/>
      <c r="H20" s="514"/>
      <c r="I20" s="514"/>
      <c r="J20" s="514"/>
      <c r="K20" s="514"/>
      <c r="L20" s="514"/>
      <c r="M20" s="514"/>
      <c r="N20" s="514"/>
      <c r="O20" s="514"/>
      <c r="P20" s="514"/>
      <c r="Q20" s="514"/>
    </row>
    <row r="21" spans="1:17" ht="12.75">
      <c r="A21" s="510" t="s">
        <v>459</v>
      </c>
      <c r="B21" s="510"/>
      <c r="C21" s="123">
        <f t="shared" si="2"/>
        <v>0</v>
      </c>
      <c r="D21" s="515"/>
      <c r="E21" s="513"/>
      <c r="F21" s="513"/>
      <c r="G21" s="513"/>
      <c r="H21" s="513"/>
      <c r="I21" s="513"/>
      <c r="J21" s="513"/>
      <c r="K21" s="513"/>
      <c r="L21" s="513"/>
      <c r="M21" s="513"/>
      <c r="N21" s="513"/>
      <c r="O21" s="513"/>
      <c r="P21" s="513"/>
      <c r="Q21" s="513"/>
    </row>
    <row r="22" spans="1:17" ht="12.75">
      <c r="A22" s="516" t="s">
        <v>460</v>
      </c>
      <c r="B22" s="516"/>
      <c r="C22" s="123">
        <f t="shared" si="2"/>
        <v>2434.8</v>
      </c>
      <c r="D22" s="514"/>
      <c r="E22" s="514"/>
      <c r="F22" s="514"/>
      <c r="G22" s="514"/>
      <c r="H22" s="514"/>
      <c r="I22" s="514"/>
      <c r="J22" s="514">
        <v>250.8</v>
      </c>
      <c r="K22" s="514"/>
      <c r="L22" s="514"/>
      <c r="M22" s="514"/>
      <c r="N22" s="514"/>
      <c r="O22" s="514">
        <v>2109</v>
      </c>
      <c r="P22" s="514"/>
      <c r="Q22" s="514">
        <v>75</v>
      </c>
    </row>
    <row r="23" spans="1:17" ht="12.75">
      <c r="A23" s="516" t="s">
        <v>461</v>
      </c>
      <c r="B23" s="516"/>
      <c r="C23" s="123">
        <f t="shared" si="2"/>
        <v>0</v>
      </c>
      <c r="D23" s="514"/>
      <c r="E23" s="514"/>
      <c r="F23" s="514"/>
      <c r="G23" s="514"/>
      <c r="H23" s="514"/>
      <c r="I23" s="514"/>
      <c r="J23" s="514"/>
      <c r="K23" s="514"/>
      <c r="L23" s="514"/>
      <c r="M23" s="514"/>
      <c r="N23" s="514"/>
      <c r="O23" s="514"/>
      <c r="P23" s="514"/>
      <c r="Q23" s="514"/>
    </row>
    <row r="24" spans="1:17" ht="12.75">
      <c r="A24" s="516" t="s">
        <v>462</v>
      </c>
      <c r="B24" s="516"/>
      <c r="C24" s="123">
        <f t="shared" si="2"/>
        <v>57970.3</v>
      </c>
      <c r="D24" s="514"/>
      <c r="E24" s="514">
        <v>1200</v>
      </c>
      <c r="F24" s="514"/>
      <c r="G24" s="514">
        <v>2376.4</v>
      </c>
      <c r="H24" s="514">
        <v>45053.7</v>
      </c>
      <c r="I24" s="514">
        <v>1007.5</v>
      </c>
      <c r="J24" s="514"/>
      <c r="K24" s="514">
        <v>956.4</v>
      </c>
      <c r="L24" s="514">
        <v>53.4</v>
      </c>
      <c r="M24" s="514"/>
      <c r="N24" s="514">
        <v>380</v>
      </c>
      <c r="O24" s="514">
        <v>870</v>
      </c>
      <c r="P24" s="514"/>
      <c r="Q24" s="514">
        <v>6072.9</v>
      </c>
    </row>
    <row r="25" spans="1:17" ht="12.75">
      <c r="A25" s="516" t="s">
        <v>463</v>
      </c>
      <c r="B25" s="516"/>
      <c r="C25" s="123">
        <f t="shared" si="2"/>
        <v>15482</v>
      </c>
      <c r="D25" s="514"/>
      <c r="E25" s="514"/>
      <c r="F25" s="514"/>
      <c r="G25" s="514"/>
      <c r="H25" s="514">
        <v>710</v>
      </c>
      <c r="I25" s="514"/>
      <c r="J25" s="514"/>
      <c r="K25" s="514"/>
      <c r="L25" s="514"/>
      <c r="M25" s="514">
        <v>6077.9</v>
      </c>
      <c r="N25" s="514">
        <v>5743</v>
      </c>
      <c r="O25" s="514">
        <v>126</v>
      </c>
      <c r="P25" s="514"/>
      <c r="Q25" s="514">
        <v>2825.1</v>
      </c>
    </row>
    <row r="26" spans="1:17" ht="12.75">
      <c r="A26" s="516" t="s">
        <v>464</v>
      </c>
      <c r="B26" s="516"/>
      <c r="C26" s="123">
        <f t="shared" si="2"/>
        <v>0</v>
      </c>
      <c r="D26" s="514"/>
      <c r="E26" s="514"/>
      <c r="F26" s="514"/>
      <c r="G26" s="514"/>
      <c r="H26" s="514"/>
      <c r="I26" s="514"/>
      <c r="J26" s="514"/>
      <c r="K26" s="514"/>
      <c r="L26" s="514"/>
      <c r="M26" s="514"/>
      <c r="N26" s="514"/>
      <c r="O26" s="514"/>
      <c r="P26" s="514"/>
      <c r="Q26" s="514"/>
    </row>
    <row r="27" spans="1:17" ht="12.75">
      <c r="A27" s="517" t="s">
        <v>465</v>
      </c>
      <c r="B27" s="518"/>
      <c r="C27" s="502">
        <f aca="true" t="shared" si="3" ref="C27:Q27">SUM(C19:C26)</f>
        <v>97666.7</v>
      </c>
      <c r="D27" s="502">
        <f t="shared" si="3"/>
        <v>0</v>
      </c>
      <c r="E27" s="502">
        <f t="shared" si="3"/>
        <v>1370.1</v>
      </c>
      <c r="F27" s="502">
        <f t="shared" si="3"/>
        <v>0</v>
      </c>
      <c r="G27" s="502">
        <f t="shared" si="3"/>
        <v>2376.4</v>
      </c>
      <c r="H27" s="502">
        <f t="shared" si="3"/>
        <v>60493.2</v>
      </c>
      <c r="I27" s="502">
        <f t="shared" si="3"/>
        <v>1007.5</v>
      </c>
      <c r="J27" s="502">
        <f t="shared" si="3"/>
        <v>250.8</v>
      </c>
      <c r="K27" s="502">
        <f t="shared" si="3"/>
        <v>956.4</v>
      </c>
      <c r="L27" s="502">
        <f t="shared" si="3"/>
        <v>53.4</v>
      </c>
      <c r="M27" s="502">
        <f t="shared" si="3"/>
        <v>6077.9</v>
      </c>
      <c r="N27" s="502">
        <f t="shared" si="3"/>
        <v>6123</v>
      </c>
      <c r="O27" s="502">
        <f t="shared" si="3"/>
        <v>3590</v>
      </c>
      <c r="P27" s="502">
        <f t="shared" si="3"/>
        <v>0</v>
      </c>
      <c r="Q27" s="502">
        <f t="shared" si="3"/>
        <v>15368</v>
      </c>
    </row>
    <row r="28" spans="1:17" ht="12.75">
      <c r="A28" s="519"/>
      <c r="B28" s="520"/>
      <c r="C28" s="123"/>
      <c r="D28" s="504" t="s">
        <v>466</v>
      </c>
      <c r="E28" s="484"/>
      <c r="F28" s="484"/>
      <c r="G28" s="484"/>
      <c r="H28" s="484"/>
      <c r="I28" s="484"/>
      <c r="J28" s="484"/>
      <c r="K28" s="484"/>
      <c r="L28" s="484"/>
      <c r="M28" s="484"/>
      <c r="N28" s="484"/>
      <c r="O28" s="484"/>
      <c r="P28" s="484"/>
      <c r="Q28" s="484"/>
    </row>
    <row r="29" spans="1:17" ht="12.75">
      <c r="A29" s="521"/>
      <c r="B29" s="522"/>
      <c r="C29" s="508"/>
      <c r="D29" s="508"/>
      <c r="E29" s="508"/>
      <c r="F29" s="508"/>
      <c r="G29" s="508"/>
      <c r="H29" s="508"/>
      <c r="I29" s="508"/>
      <c r="J29" s="508"/>
      <c r="K29" s="508"/>
      <c r="L29" s="508"/>
      <c r="M29" s="508"/>
      <c r="N29" s="508"/>
      <c r="O29" s="508"/>
      <c r="P29" s="508"/>
      <c r="Q29" s="508"/>
    </row>
    <row r="30" spans="1:17" ht="12.75">
      <c r="A30" s="519" t="s">
        <v>467</v>
      </c>
      <c r="B30" s="520" t="s">
        <v>468</v>
      </c>
      <c r="C30" s="123">
        <f aca="true" t="shared" si="4" ref="C30:C38">D30+E30+F30+G30+H30+X37+J30+K30+M30+Q30+I30+P30+N30+L30+O30</f>
        <v>0</v>
      </c>
      <c r="D30" s="484"/>
      <c r="E30" s="484"/>
      <c r="F30" s="484"/>
      <c r="G30" s="484"/>
      <c r="H30" s="484"/>
      <c r="I30" s="484"/>
      <c r="J30" s="484"/>
      <c r="K30" s="484"/>
      <c r="L30" s="484"/>
      <c r="M30" s="484"/>
      <c r="N30" s="484"/>
      <c r="O30" s="484"/>
      <c r="P30" s="484"/>
      <c r="Q30" s="484"/>
    </row>
    <row r="31" spans="1:17" ht="12.75">
      <c r="A31" s="519" t="s">
        <v>469</v>
      </c>
      <c r="B31" s="520" t="s">
        <v>470</v>
      </c>
      <c r="C31" s="123">
        <f t="shared" si="4"/>
        <v>1784.8</v>
      </c>
      <c r="D31" s="484"/>
      <c r="E31" s="484"/>
      <c r="F31" s="484"/>
      <c r="G31" s="484"/>
      <c r="H31" s="484">
        <v>1238</v>
      </c>
      <c r="I31" s="484"/>
      <c r="J31" s="484"/>
      <c r="K31" s="484"/>
      <c r="L31" s="484">
        <v>389.7</v>
      </c>
      <c r="M31" s="484"/>
      <c r="N31" s="484"/>
      <c r="O31" s="484"/>
      <c r="P31" s="484"/>
      <c r="Q31" s="484">
        <v>157.1</v>
      </c>
    </row>
    <row r="32" spans="1:17" ht="12.75">
      <c r="A32" s="519" t="s">
        <v>471</v>
      </c>
      <c r="B32" s="520" t="s">
        <v>472</v>
      </c>
      <c r="C32" s="123">
        <f t="shared" si="4"/>
        <v>0</v>
      </c>
      <c r="D32" s="484"/>
      <c r="E32" s="484"/>
      <c r="F32" s="484"/>
      <c r="G32" s="484"/>
      <c r="H32" s="484"/>
      <c r="I32" s="484"/>
      <c r="J32" s="484"/>
      <c r="K32" s="484"/>
      <c r="L32" s="484"/>
      <c r="M32" s="484"/>
      <c r="N32" s="484"/>
      <c r="O32" s="484"/>
      <c r="P32" s="484"/>
      <c r="Q32" s="484"/>
    </row>
    <row r="33" spans="1:17" ht="12.75">
      <c r="A33" s="519" t="s">
        <v>473</v>
      </c>
      <c r="B33" s="520" t="s">
        <v>474</v>
      </c>
      <c r="C33" s="123">
        <f t="shared" si="4"/>
        <v>629.7</v>
      </c>
      <c r="D33" s="484"/>
      <c r="E33" s="484"/>
      <c r="F33" s="484"/>
      <c r="G33" s="484"/>
      <c r="H33" s="484"/>
      <c r="I33" s="484"/>
      <c r="J33" s="484"/>
      <c r="K33" s="484"/>
      <c r="L33" s="484"/>
      <c r="M33" s="484"/>
      <c r="N33" s="484">
        <v>629.7</v>
      </c>
      <c r="O33" s="484"/>
      <c r="P33" s="484"/>
      <c r="Q33" s="484"/>
    </row>
    <row r="34" spans="1:17" ht="12.75">
      <c r="A34" s="519"/>
      <c r="B34" s="520"/>
      <c r="C34" s="123"/>
      <c r="D34" s="484"/>
      <c r="E34" s="484"/>
      <c r="F34" s="484"/>
      <c r="G34" s="484"/>
      <c r="H34" s="484"/>
      <c r="I34" s="484"/>
      <c r="J34" s="484"/>
      <c r="K34" s="484"/>
      <c r="L34" s="484"/>
      <c r="M34" s="484"/>
      <c r="N34" s="484"/>
      <c r="O34" s="484"/>
      <c r="P34" s="484"/>
      <c r="Q34" s="484"/>
    </row>
    <row r="35" spans="1:17" ht="12.75">
      <c r="A35" s="519" t="s">
        <v>475</v>
      </c>
      <c r="B35" s="520" t="s">
        <v>476</v>
      </c>
      <c r="C35" s="123">
        <f t="shared" si="4"/>
        <v>0</v>
      </c>
      <c r="D35" s="484"/>
      <c r="E35" s="484"/>
      <c r="F35" s="484"/>
      <c r="G35" s="484"/>
      <c r="H35" s="484"/>
      <c r="I35" s="484"/>
      <c r="J35" s="484"/>
      <c r="K35" s="484"/>
      <c r="L35" s="484"/>
      <c r="M35" s="484"/>
      <c r="N35" s="484"/>
      <c r="O35" s="484"/>
      <c r="P35" s="484"/>
      <c r="Q35" s="484"/>
    </row>
    <row r="36" spans="1:17" ht="18">
      <c r="A36" s="519" t="s">
        <v>477</v>
      </c>
      <c r="B36" s="520" t="s">
        <v>478</v>
      </c>
      <c r="C36" s="123">
        <f t="shared" si="4"/>
        <v>0</v>
      </c>
      <c r="D36" s="484"/>
      <c r="E36" s="484">
        <v>0</v>
      </c>
      <c r="F36" s="484"/>
      <c r="G36" s="484"/>
      <c r="H36" s="484"/>
      <c r="I36" s="484"/>
      <c r="J36" s="484"/>
      <c r="K36" s="484"/>
      <c r="L36" s="484"/>
      <c r="M36" s="484"/>
      <c r="N36" s="484"/>
      <c r="O36" s="484"/>
      <c r="P36" s="484"/>
      <c r="Q36" s="484"/>
    </row>
    <row r="37" spans="1:17" ht="12.75">
      <c r="A37" s="519" t="s">
        <v>479</v>
      </c>
      <c r="B37" s="520" t="s">
        <v>480</v>
      </c>
      <c r="C37" s="123">
        <f t="shared" si="4"/>
        <v>0</v>
      </c>
      <c r="D37" s="484"/>
      <c r="E37" s="484"/>
      <c r="F37" s="484"/>
      <c r="G37" s="484"/>
      <c r="H37" s="484"/>
      <c r="I37" s="484"/>
      <c r="J37" s="484"/>
      <c r="K37" s="484"/>
      <c r="L37" s="484"/>
      <c r="M37" s="484"/>
      <c r="N37" s="484"/>
      <c r="O37" s="484"/>
      <c r="P37" s="484"/>
      <c r="Q37" s="484"/>
    </row>
    <row r="38" spans="1:17" ht="12.75">
      <c r="A38" s="519" t="s">
        <v>481</v>
      </c>
      <c r="B38" s="520" t="s">
        <v>482</v>
      </c>
      <c r="C38" s="123">
        <f t="shared" si="4"/>
        <v>0</v>
      </c>
      <c r="D38" s="484"/>
      <c r="E38" s="484"/>
      <c r="F38" s="484"/>
      <c r="G38" s="484"/>
      <c r="H38" s="484"/>
      <c r="I38" s="484"/>
      <c r="J38" s="484"/>
      <c r="K38" s="484"/>
      <c r="L38" s="484"/>
      <c r="M38" s="484"/>
      <c r="N38" s="484"/>
      <c r="O38" s="484"/>
      <c r="P38" s="484"/>
      <c r="Q38" s="484"/>
    </row>
    <row r="39" spans="1:17" ht="12.75">
      <c r="A39" s="519"/>
      <c r="B39" s="520"/>
      <c r="C39" s="123"/>
      <c r="D39" s="484"/>
      <c r="E39" s="484"/>
      <c r="F39" s="484"/>
      <c r="G39" s="484"/>
      <c r="H39" s="484"/>
      <c r="I39" s="484"/>
      <c r="J39" s="484"/>
      <c r="K39" s="484"/>
      <c r="L39" s="484"/>
      <c r="M39" s="484"/>
      <c r="N39" s="484"/>
      <c r="O39" s="484"/>
      <c r="P39" s="484"/>
      <c r="Q39" s="484"/>
    </row>
    <row r="40" spans="1:17" ht="12.75">
      <c r="A40" s="499" t="s">
        <v>483</v>
      </c>
      <c r="B40" s="523" t="s">
        <v>484</v>
      </c>
      <c r="C40" s="123">
        <f>D40+E40+F40+G40+H40+X46+J40+K40+M40+Q40+I40+P40+N40+L40</f>
        <v>1688</v>
      </c>
      <c r="D40" s="123"/>
      <c r="E40" s="123"/>
      <c r="F40" s="123"/>
      <c r="G40" s="123">
        <v>458</v>
      </c>
      <c r="H40" s="123">
        <v>1230</v>
      </c>
      <c r="I40" s="123"/>
      <c r="J40" s="123"/>
      <c r="K40" s="123"/>
      <c r="L40" s="123"/>
      <c r="M40" s="123"/>
      <c r="N40" s="514"/>
      <c r="O40" s="123"/>
      <c r="P40" s="123"/>
      <c r="Q40" s="123"/>
    </row>
    <row r="41" spans="1:17" ht="12.75">
      <c r="A41" s="519" t="s">
        <v>485</v>
      </c>
      <c r="B41" s="520" t="s">
        <v>486</v>
      </c>
      <c r="C41" s="123">
        <f>D41+E41+F41+G41+H41+X47+J41+K41+M41+Q41+I41+P41+N41+L41</f>
        <v>0</v>
      </c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</row>
    <row r="42" spans="1:17" ht="12.75">
      <c r="A42" s="519" t="s">
        <v>487</v>
      </c>
      <c r="B42" s="520" t="s">
        <v>488</v>
      </c>
      <c r="C42" s="123">
        <f>D42+E42+F42+G42+H42+X48+J42+K42+M42+Q42+I42+P42+N42+L42</f>
        <v>0</v>
      </c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</row>
    <row r="43" spans="1:17" ht="12.75">
      <c r="A43" s="519" t="s">
        <v>489</v>
      </c>
      <c r="B43" s="520" t="s">
        <v>490</v>
      </c>
      <c r="C43" s="123">
        <f>D43+E43+F43+G43+H43+X49+J43+K43+M43+Q43+I43+P43+N43+L43</f>
        <v>0</v>
      </c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</row>
    <row r="44" spans="1:17" ht="12.75">
      <c r="A44" s="519"/>
      <c r="B44" s="520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</row>
    <row r="45" spans="1:17" ht="12.75">
      <c r="A45" s="519" t="s">
        <v>491</v>
      </c>
      <c r="B45" s="520" t="s">
        <v>492</v>
      </c>
      <c r="C45" s="123">
        <f>D45+E45+F45+G45+H45+X51+J45+K45+M45+Q45+I45+P45+N45+L45</f>
        <v>0</v>
      </c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</row>
    <row r="46" spans="1:17" ht="12.75">
      <c r="A46" s="519" t="s">
        <v>493</v>
      </c>
      <c r="B46" s="520" t="s">
        <v>494</v>
      </c>
      <c r="C46" s="123">
        <f>D46+E46+F46+G46+H46+X52+J46+K46+M46+Q46+I46+P46+N46+L46</f>
        <v>1500</v>
      </c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>
        <v>1500</v>
      </c>
      <c r="O46" s="123"/>
      <c r="P46" s="123"/>
      <c r="Q46" s="123"/>
    </row>
    <row r="47" spans="1:17" ht="12.75">
      <c r="A47" s="519" t="s">
        <v>495</v>
      </c>
      <c r="B47" s="520" t="s">
        <v>496</v>
      </c>
      <c r="C47" s="123">
        <f>D47+E47+F47+G47+H47+X53+J47+K47+M47+Q47+I47+P47+N47+L47</f>
        <v>0</v>
      </c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</row>
    <row r="48" spans="1:17" ht="12.75">
      <c r="A48" s="519" t="s">
        <v>497</v>
      </c>
      <c r="B48" s="520" t="s">
        <v>498</v>
      </c>
      <c r="C48" s="123">
        <f>D48+E48+F48+G48+H48+X54+J48+K48+M48+Q48+I48+P48+N48+L48</f>
        <v>1172</v>
      </c>
      <c r="D48" s="123">
        <v>0</v>
      </c>
      <c r="E48" s="123">
        <v>0</v>
      </c>
      <c r="F48" s="123"/>
      <c r="G48" s="123"/>
      <c r="H48" s="123"/>
      <c r="I48" s="123"/>
      <c r="J48" s="123"/>
      <c r="K48" s="123"/>
      <c r="L48" s="123">
        <v>622</v>
      </c>
      <c r="M48" s="123"/>
      <c r="N48" s="123">
        <v>550</v>
      </c>
      <c r="O48" s="123"/>
      <c r="P48" s="123"/>
      <c r="Q48" s="123"/>
    </row>
    <row r="49" spans="1:17" ht="12.75">
      <c r="A49" s="519"/>
      <c r="B49" s="520"/>
      <c r="C49" s="123">
        <f>D49+E49+F49+G49+H49+X81+J49+K49+M49+Q49+I49+P49+N49+L49</f>
        <v>0</v>
      </c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</row>
    <row r="50" spans="1:17" ht="12.75">
      <c r="A50" s="519" t="s">
        <v>499</v>
      </c>
      <c r="B50" s="520" t="s">
        <v>500</v>
      </c>
      <c r="C50" s="123">
        <f>D50+E50+F50+G50+H50+X83+J50+K50+M50+Q50+I50+P50+N50+L50</f>
        <v>0</v>
      </c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</row>
    <row r="51" spans="1:17" ht="18">
      <c r="A51" s="519" t="s">
        <v>501</v>
      </c>
      <c r="B51" s="520" t="s">
        <v>502</v>
      </c>
      <c r="C51" s="123">
        <f>D51+E51+F51+G51+H51+X84+J51+K51+M51+Q51+I51+P51+N51+L51</f>
        <v>4608</v>
      </c>
      <c r="D51" s="123">
        <v>0</v>
      </c>
      <c r="E51" s="123">
        <v>0</v>
      </c>
      <c r="F51" s="123"/>
      <c r="G51" s="123">
        <v>0</v>
      </c>
      <c r="H51" s="123">
        <v>0</v>
      </c>
      <c r="I51" s="123">
        <v>0</v>
      </c>
      <c r="J51" s="123"/>
      <c r="K51" s="123"/>
      <c r="L51" s="123"/>
      <c r="M51" s="123"/>
      <c r="N51" s="123">
        <v>3108</v>
      </c>
      <c r="O51" s="123"/>
      <c r="P51" s="123"/>
      <c r="Q51" s="123">
        <v>1500</v>
      </c>
    </row>
    <row r="52" spans="1:17" ht="12.75">
      <c r="A52" s="519" t="s">
        <v>503</v>
      </c>
      <c r="B52" s="520" t="s">
        <v>504</v>
      </c>
      <c r="C52" s="123">
        <f>D52+E52+F52+G52+H52+X85+J52+K52+M52+Q52+I52+P52+N52+L52</f>
        <v>0</v>
      </c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</row>
    <row r="53" spans="1:17" ht="18">
      <c r="A53" s="498" t="s">
        <v>505</v>
      </c>
      <c r="B53" s="524" t="s">
        <v>505</v>
      </c>
      <c r="C53" s="123">
        <f>SUM(D53:Q53)</f>
        <v>32561.5</v>
      </c>
      <c r="D53" s="123"/>
      <c r="E53" s="123">
        <v>1968.2</v>
      </c>
      <c r="F53" s="123"/>
      <c r="G53" s="123">
        <v>600</v>
      </c>
      <c r="H53" s="123">
        <v>18513.3</v>
      </c>
      <c r="I53" s="123">
        <v>500</v>
      </c>
      <c r="J53" s="123">
        <v>2000</v>
      </c>
      <c r="K53" s="123"/>
      <c r="L53" s="123">
        <v>3000</v>
      </c>
      <c r="M53" s="123"/>
      <c r="N53" s="123">
        <v>1000</v>
      </c>
      <c r="O53" s="123">
        <v>1800</v>
      </c>
      <c r="P53" s="123"/>
      <c r="Q53" s="123">
        <v>3180</v>
      </c>
    </row>
    <row r="54" spans="1:17" ht="12.75">
      <c r="A54" s="500" t="s">
        <v>465</v>
      </c>
      <c r="B54" s="525" t="s">
        <v>70</v>
      </c>
      <c r="C54" s="526">
        <f>SUM(D54:Q54)</f>
        <v>43944</v>
      </c>
      <c r="D54" s="527">
        <f aca="true" t="shared" si="5" ref="D54:Q54">SUM(D30:D53)</f>
        <v>0</v>
      </c>
      <c r="E54" s="527">
        <f t="shared" si="5"/>
        <v>1968.2</v>
      </c>
      <c r="F54" s="527">
        <f t="shared" si="5"/>
        <v>0</v>
      </c>
      <c r="G54" s="527">
        <f t="shared" si="5"/>
        <v>1058</v>
      </c>
      <c r="H54" s="527">
        <f t="shared" si="5"/>
        <v>20981.3</v>
      </c>
      <c r="I54" s="527">
        <f t="shared" si="5"/>
        <v>500</v>
      </c>
      <c r="J54" s="527">
        <f t="shared" si="5"/>
        <v>2000</v>
      </c>
      <c r="K54" s="527">
        <f t="shared" si="5"/>
        <v>0</v>
      </c>
      <c r="L54" s="527">
        <f t="shared" si="5"/>
        <v>4011.7</v>
      </c>
      <c r="M54" s="527">
        <f t="shared" si="5"/>
        <v>0</v>
      </c>
      <c r="N54" s="527">
        <f t="shared" si="5"/>
        <v>6787.7</v>
      </c>
      <c r="O54" s="527">
        <f t="shared" si="5"/>
        <v>1800</v>
      </c>
      <c r="P54" s="527">
        <f t="shared" si="5"/>
        <v>0</v>
      </c>
      <c r="Q54" s="527">
        <f t="shared" si="5"/>
        <v>4837.1</v>
      </c>
    </row>
    <row r="55" spans="1:17" ht="12.75">
      <c r="A55" s="499"/>
      <c r="B55" s="524"/>
      <c r="C55" s="526"/>
      <c r="D55" s="526"/>
      <c r="E55" s="526"/>
      <c r="F55" s="526"/>
      <c r="G55" s="526"/>
      <c r="H55" s="526"/>
      <c r="I55" s="526"/>
      <c r="J55" s="526"/>
      <c r="K55" s="526"/>
      <c r="L55" s="526"/>
      <c r="M55" s="526"/>
      <c r="N55" s="526"/>
      <c r="O55" s="526"/>
      <c r="P55" s="526"/>
      <c r="Q55" s="526"/>
    </row>
    <row r="56" spans="1:17" ht="12.75">
      <c r="A56" s="499"/>
      <c r="B56" s="524"/>
      <c r="C56" s="526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</row>
    <row r="57" spans="1:17" ht="12.75">
      <c r="A57" s="499"/>
      <c r="B57" s="524"/>
      <c r="C57" s="526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</row>
    <row r="58" spans="1:17" ht="12.75">
      <c r="A58" s="499"/>
      <c r="B58" s="524"/>
      <c r="C58" s="526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</row>
    <row r="59" spans="1:17" ht="12.75">
      <c r="A59" s="499"/>
      <c r="B59" s="524"/>
      <c r="C59" s="526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</row>
    <row r="60" spans="1:17" ht="12.75">
      <c r="A60" s="499"/>
      <c r="B60" s="524"/>
      <c r="C60" s="526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</row>
    <row r="61" spans="1:17" ht="12.75">
      <c r="A61" s="499"/>
      <c r="B61" s="524"/>
      <c r="C61" s="526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</row>
    <row r="62" spans="1:17" ht="12.75">
      <c r="A62" s="499"/>
      <c r="B62" s="524"/>
      <c r="C62" s="526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</row>
    <row r="63" spans="1:17" ht="12.75">
      <c r="A63" s="499"/>
      <c r="B63" s="524"/>
      <c r="C63" s="526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</row>
    <row r="64" spans="1:17" ht="12.75">
      <c r="A64" s="499"/>
      <c r="B64" s="524"/>
      <c r="C64" s="526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</row>
    <row r="65" spans="1:17" ht="12.75">
      <c r="A65" s="499"/>
      <c r="B65" s="524"/>
      <c r="C65" s="526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</row>
    <row r="66" spans="1:17" ht="12.75">
      <c r="A66" s="499"/>
      <c r="B66" s="524"/>
      <c r="C66" s="526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</row>
    <row r="67" spans="1:17" ht="12.75">
      <c r="A67" s="499"/>
      <c r="B67" s="524"/>
      <c r="C67" s="526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</row>
    <row r="68" spans="1:17" ht="12.75">
      <c r="A68" s="499"/>
      <c r="B68" s="524"/>
      <c r="C68" s="526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</row>
    <row r="69" spans="1:17" ht="12.75">
      <c r="A69" s="499"/>
      <c r="B69" s="524"/>
      <c r="C69" s="526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</row>
    <row r="70" spans="1:17" ht="12.75">
      <c r="A70" s="499"/>
      <c r="B70" s="524"/>
      <c r="C70" s="526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</row>
    <row r="71" spans="1:17" ht="12.75">
      <c r="A71" s="499"/>
      <c r="B71" s="524"/>
      <c r="C71" s="526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</row>
    <row r="72" spans="1:17" ht="12.75">
      <c r="A72" s="499"/>
      <c r="B72" s="524"/>
      <c r="C72" s="526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</row>
    <row r="73" spans="1:17" ht="12.75">
      <c r="A73" s="499"/>
      <c r="B73" s="524"/>
      <c r="C73" s="526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</row>
    <row r="74" spans="1:17" ht="12.75">
      <c r="A74" s="499"/>
      <c r="B74" s="524"/>
      <c r="C74" s="526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</row>
    <row r="75" spans="1:17" ht="12.75">
      <c r="A75" s="499"/>
      <c r="B75" s="524"/>
      <c r="C75" s="526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</row>
    <row r="76" spans="1:17" ht="12.75">
      <c r="A76" s="499"/>
      <c r="B76" s="524"/>
      <c r="C76" s="526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</row>
    <row r="77" spans="1:17" ht="12.75">
      <c r="A77" s="499"/>
      <c r="B77" s="524"/>
      <c r="C77" s="526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</row>
    <row r="78" spans="1:17" ht="12.75">
      <c r="A78" s="499"/>
      <c r="B78" s="524"/>
      <c r="C78" s="526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</row>
    <row r="79" spans="1:17" ht="12.75">
      <c r="A79" s="499"/>
      <c r="B79" s="524"/>
      <c r="C79" s="526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</row>
    <row r="80" spans="1:17" ht="12.75">
      <c r="A80" s="499"/>
      <c r="B80" s="524"/>
      <c r="C80" s="526"/>
      <c r="D80" s="526"/>
      <c r="E80" s="526"/>
      <c r="F80" s="526"/>
      <c r="G80" s="526"/>
      <c r="H80" s="526"/>
      <c r="I80" s="526"/>
      <c r="J80" s="526"/>
      <c r="K80" s="526"/>
      <c r="L80" s="526"/>
      <c r="M80" s="526"/>
      <c r="N80" s="526"/>
      <c r="O80" s="526"/>
      <c r="P80" s="526"/>
      <c r="Q80" s="526"/>
    </row>
    <row r="81" spans="1:17" ht="12.75">
      <c r="A81" s="528"/>
      <c r="B81" s="529" t="s">
        <v>405</v>
      </c>
      <c r="C81" s="44"/>
      <c r="D81" s="44"/>
      <c r="E81" s="44"/>
      <c r="F81" s="44"/>
      <c r="G81" s="4"/>
      <c r="H81" s="4"/>
      <c r="I81" s="513"/>
      <c r="J81" s="513"/>
      <c r="K81" s="530"/>
      <c r="L81" s="530"/>
      <c r="M81" s="513"/>
      <c r="N81" s="123"/>
      <c r="O81" s="123"/>
      <c r="P81" s="123"/>
      <c r="Q81" s="123"/>
    </row>
    <row r="82" spans="1:17" ht="12.75">
      <c r="A82" s="528"/>
      <c r="B82" s="529"/>
      <c r="C82" s="531"/>
      <c r="D82" s="531"/>
      <c r="E82" s="531"/>
      <c r="F82" s="531"/>
      <c r="G82" s="531"/>
      <c r="H82" s="531"/>
      <c r="I82" s="531"/>
      <c r="J82" s="531"/>
      <c r="K82" s="531"/>
      <c r="L82" s="531"/>
      <c r="M82" s="531"/>
      <c r="N82" s="531"/>
      <c r="O82" s="531"/>
      <c r="P82" s="531"/>
      <c r="Q82" s="531"/>
    </row>
    <row r="83" spans="1:17" ht="12.75">
      <c r="A83" s="528"/>
      <c r="B83" s="532" t="s">
        <v>406</v>
      </c>
      <c r="C83" s="44"/>
      <c r="D83" s="44"/>
      <c r="E83" s="44"/>
      <c r="F83" s="44"/>
      <c r="G83" s="4"/>
      <c r="H83" s="4"/>
      <c r="I83" s="513"/>
      <c r="J83" s="513"/>
      <c r="K83" s="530"/>
      <c r="L83" s="530"/>
      <c r="M83" s="513"/>
      <c r="N83" s="123"/>
      <c r="O83" s="123"/>
      <c r="P83" s="123"/>
      <c r="Q83" s="123"/>
    </row>
    <row r="84" spans="1:17" ht="12.75">
      <c r="A84" s="528"/>
      <c r="B84" s="533"/>
      <c r="C84" s="513"/>
      <c r="D84" s="534" t="s">
        <v>506</v>
      </c>
      <c r="E84" s="534"/>
      <c r="F84" s="534"/>
      <c r="G84" s="534"/>
      <c r="H84" s="513"/>
      <c r="I84" s="513"/>
      <c r="J84" s="513"/>
      <c r="K84" s="530"/>
      <c r="L84" s="530"/>
      <c r="M84" s="513"/>
      <c r="N84" s="123"/>
      <c r="O84" s="123"/>
      <c r="P84" s="123"/>
      <c r="Q84" s="123"/>
    </row>
    <row r="85" spans="1:17" ht="12.75">
      <c r="A85" s="535"/>
      <c r="B85" s="533"/>
      <c r="C85" s="530"/>
      <c r="D85" s="530"/>
      <c r="E85" s="530"/>
      <c r="F85" s="530"/>
      <c r="G85" s="530"/>
      <c r="H85" s="530"/>
      <c r="I85" s="530"/>
      <c r="J85" s="530"/>
      <c r="K85" s="530"/>
      <c r="L85" s="530"/>
      <c r="M85" s="530"/>
      <c r="N85" s="530"/>
      <c r="O85" s="530"/>
      <c r="P85" s="530"/>
      <c r="Q85" s="530"/>
    </row>
    <row r="86" spans="1:17" ht="12.75">
      <c r="A86" s="519"/>
      <c r="B86" s="536"/>
      <c r="C86" s="478" t="s">
        <v>409</v>
      </c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537"/>
    </row>
    <row r="87" spans="1:17" ht="12.75">
      <c r="A87" s="499"/>
      <c r="B87" s="538"/>
      <c r="C87" s="480"/>
      <c r="D87" s="111" t="s">
        <v>410</v>
      </c>
      <c r="E87" s="111" t="s">
        <v>411</v>
      </c>
      <c r="F87" s="111" t="s">
        <v>412</v>
      </c>
      <c r="G87" s="24" t="s">
        <v>413</v>
      </c>
      <c r="H87" s="111" t="s">
        <v>507</v>
      </c>
      <c r="I87" s="111" t="s">
        <v>508</v>
      </c>
      <c r="J87" s="24" t="s">
        <v>416</v>
      </c>
      <c r="K87" s="24" t="s">
        <v>417</v>
      </c>
      <c r="L87" s="24" t="s">
        <v>509</v>
      </c>
      <c r="M87" s="24" t="s">
        <v>22</v>
      </c>
      <c r="N87" s="104" t="s">
        <v>419</v>
      </c>
      <c r="O87" s="482" t="s">
        <v>420</v>
      </c>
      <c r="P87" s="196" t="s">
        <v>510</v>
      </c>
      <c r="Q87" s="32" t="s">
        <v>422</v>
      </c>
    </row>
    <row r="88" spans="1:17" ht="12.75">
      <c r="A88" s="499"/>
      <c r="B88" s="538"/>
      <c r="C88" s="480"/>
      <c r="D88" s="30" t="s">
        <v>423</v>
      </c>
      <c r="E88" s="30" t="s">
        <v>424</v>
      </c>
      <c r="F88" s="30" t="s">
        <v>425</v>
      </c>
      <c r="G88" s="483" t="s">
        <v>426</v>
      </c>
      <c r="H88" s="484" t="s">
        <v>511</v>
      </c>
      <c r="I88" s="493" t="s">
        <v>512</v>
      </c>
      <c r="J88" s="21" t="s">
        <v>429</v>
      </c>
      <c r="K88" s="486" t="s">
        <v>430</v>
      </c>
      <c r="L88" s="486" t="s">
        <v>431</v>
      </c>
      <c r="M88" s="486" t="s">
        <v>432</v>
      </c>
      <c r="N88" s="487" t="s">
        <v>513</v>
      </c>
      <c r="O88" s="105" t="s">
        <v>433</v>
      </c>
      <c r="P88" s="488" t="s">
        <v>514</v>
      </c>
      <c r="Q88" s="489" t="s">
        <v>435</v>
      </c>
    </row>
    <row r="89" spans="1:17" ht="12.75">
      <c r="A89" s="499"/>
      <c r="B89" s="538"/>
      <c r="C89" s="480"/>
      <c r="D89" s="19"/>
      <c r="E89" s="490" t="s">
        <v>436</v>
      </c>
      <c r="F89" s="490" t="s">
        <v>436</v>
      </c>
      <c r="G89" s="486" t="s">
        <v>437</v>
      </c>
      <c r="H89" s="490" t="s">
        <v>515</v>
      </c>
      <c r="I89" s="30"/>
      <c r="J89" s="486" t="s">
        <v>440</v>
      </c>
      <c r="K89" s="21"/>
      <c r="L89" s="21"/>
      <c r="M89" s="21"/>
      <c r="N89" s="116"/>
      <c r="O89" s="105"/>
      <c r="P89" s="26" t="s">
        <v>516</v>
      </c>
      <c r="Q89" s="32"/>
    </row>
    <row r="90" spans="1:17" ht="12.75">
      <c r="A90" s="499"/>
      <c r="B90" s="539"/>
      <c r="C90" s="494"/>
      <c r="D90" s="20"/>
      <c r="E90" s="20"/>
      <c r="F90" s="20"/>
      <c r="G90" s="122"/>
      <c r="H90" s="495" t="s">
        <v>517</v>
      </c>
      <c r="I90" s="121"/>
      <c r="J90" s="435" t="s">
        <v>443</v>
      </c>
      <c r="K90" s="122"/>
      <c r="L90" s="122"/>
      <c r="M90" s="122"/>
      <c r="N90" s="540"/>
      <c r="O90" s="33"/>
      <c r="P90" s="118"/>
      <c r="Q90" s="32"/>
    </row>
    <row r="91" spans="1:17" ht="36">
      <c r="A91" s="541" t="s">
        <v>444</v>
      </c>
      <c r="B91" s="498" t="s">
        <v>445</v>
      </c>
      <c r="C91" s="123">
        <f aca="true" t="shared" si="6" ref="C91:C96">SUM(D91:Q91)</f>
        <v>40117.3</v>
      </c>
      <c r="D91" s="123"/>
      <c r="E91" s="123"/>
      <c r="F91" s="123"/>
      <c r="G91" s="123"/>
      <c r="H91" s="123">
        <v>35685.5</v>
      </c>
      <c r="I91" s="123"/>
      <c r="J91" s="123"/>
      <c r="K91" s="123"/>
      <c r="L91" s="123">
        <v>962.4</v>
      </c>
      <c r="M91" s="123"/>
      <c r="N91" s="123">
        <v>1600</v>
      </c>
      <c r="O91" s="123">
        <v>776.5</v>
      </c>
      <c r="P91" s="123">
        <v>130</v>
      </c>
      <c r="Q91" s="124">
        <v>962.9</v>
      </c>
    </row>
    <row r="92" spans="1:17" ht="36">
      <c r="A92" s="542" t="s">
        <v>446</v>
      </c>
      <c r="B92" s="498" t="s">
        <v>447</v>
      </c>
      <c r="C92" s="123">
        <f t="shared" si="6"/>
        <v>590.2</v>
      </c>
      <c r="D92" s="123"/>
      <c r="E92" s="123"/>
      <c r="F92" s="123"/>
      <c r="G92" s="123"/>
      <c r="H92" s="123"/>
      <c r="I92" s="123"/>
      <c r="J92" s="123"/>
      <c r="K92" s="123"/>
      <c r="L92" s="123">
        <v>256</v>
      </c>
      <c r="M92" s="123"/>
      <c r="N92" s="123"/>
      <c r="O92" s="123"/>
      <c r="P92" s="123"/>
      <c r="Q92" s="123">
        <v>334.2</v>
      </c>
    </row>
    <row r="93" spans="1:17" ht="36">
      <c r="A93" s="542" t="s">
        <v>448</v>
      </c>
      <c r="B93" s="498" t="s">
        <v>449</v>
      </c>
      <c r="C93" s="123">
        <f t="shared" si="6"/>
        <v>33903.3</v>
      </c>
      <c r="D93" s="125"/>
      <c r="E93" s="125"/>
      <c r="F93" s="125"/>
      <c r="G93" s="125"/>
      <c r="H93" s="125">
        <v>32846.9</v>
      </c>
      <c r="I93" s="125"/>
      <c r="J93" s="125"/>
      <c r="K93" s="125"/>
      <c r="L93" s="125">
        <v>962.4</v>
      </c>
      <c r="M93" s="125"/>
      <c r="N93" s="125"/>
      <c r="O93" s="125"/>
      <c r="P93" s="125"/>
      <c r="Q93" s="123">
        <v>94</v>
      </c>
    </row>
    <row r="94" spans="1:17" ht="27">
      <c r="A94" s="542" t="s">
        <v>450</v>
      </c>
      <c r="B94" s="498" t="s">
        <v>451</v>
      </c>
      <c r="C94" s="123">
        <f t="shared" si="6"/>
        <v>6804.199999999999</v>
      </c>
      <c r="D94" s="123">
        <f>D91+D92-D93</f>
        <v>0</v>
      </c>
      <c r="E94" s="123">
        <f aca="true" t="shared" si="7" ref="E94:Q94">E91+E92-E93</f>
        <v>0</v>
      </c>
      <c r="F94" s="123">
        <f t="shared" si="7"/>
        <v>0</v>
      </c>
      <c r="G94" s="123">
        <f t="shared" si="7"/>
        <v>0</v>
      </c>
      <c r="H94" s="123">
        <f t="shared" si="7"/>
        <v>2838.5999999999985</v>
      </c>
      <c r="I94" s="123">
        <f t="shared" si="7"/>
        <v>0</v>
      </c>
      <c r="J94" s="123">
        <f t="shared" si="7"/>
        <v>0</v>
      </c>
      <c r="K94" s="123">
        <f t="shared" si="7"/>
        <v>0</v>
      </c>
      <c r="L94" s="123">
        <f t="shared" si="7"/>
        <v>256.0000000000001</v>
      </c>
      <c r="M94" s="123">
        <f t="shared" si="7"/>
        <v>0</v>
      </c>
      <c r="N94" s="123">
        <f t="shared" si="7"/>
        <v>1600</v>
      </c>
      <c r="O94" s="123">
        <f t="shared" si="7"/>
        <v>776.5</v>
      </c>
      <c r="P94" s="123">
        <f t="shared" si="7"/>
        <v>130</v>
      </c>
      <c r="Q94" s="123">
        <f t="shared" si="7"/>
        <v>1203.1</v>
      </c>
    </row>
    <row r="95" spans="1:17" ht="12.75">
      <c r="A95" s="542" t="s">
        <v>452</v>
      </c>
      <c r="B95" s="498" t="s">
        <v>453</v>
      </c>
      <c r="C95" s="123">
        <f t="shared" si="6"/>
        <v>590.2</v>
      </c>
      <c r="D95" s="123">
        <f>D94</f>
        <v>0</v>
      </c>
      <c r="E95" s="123">
        <f>E94</f>
        <v>0</v>
      </c>
      <c r="F95" s="123">
        <f aca="true" t="shared" si="8" ref="F95:M96">F94</f>
        <v>0</v>
      </c>
      <c r="G95" s="123">
        <f t="shared" si="8"/>
        <v>0</v>
      </c>
      <c r="H95" s="123"/>
      <c r="I95" s="123">
        <f t="shared" si="8"/>
        <v>0</v>
      </c>
      <c r="J95" s="123">
        <f t="shared" si="8"/>
        <v>0</v>
      </c>
      <c r="K95" s="123">
        <f t="shared" si="8"/>
        <v>0</v>
      </c>
      <c r="L95" s="123">
        <v>256</v>
      </c>
      <c r="M95" s="123">
        <f t="shared" si="8"/>
        <v>0</v>
      </c>
      <c r="N95" s="123"/>
      <c r="O95" s="123"/>
      <c r="P95" s="123"/>
      <c r="Q95" s="123">
        <v>334.2</v>
      </c>
    </row>
    <row r="96" spans="1:17" ht="12.75">
      <c r="A96" s="543" t="s">
        <v>454</v>
      </c>
      <c r="B96" s="501" t="s">
        <v>455</v>
      </c>
      <c r="C96" s="502">
        <f t="shared" si="6"/>
        <v>6218</v>
      </c>
      <c r="D96" s="502">
        <f>D95</f>
        <v>0</v>
      </c>
      <c r="E96" s="502">
        <f>E95</f>
        <v>0</v>
      </c>
      <c r="F96" s="502">
        <v>4</v>
      </c>
      <c r="G96" s="502">
        <f t="shared" si="8"/>
        <v>0</v>
      </c>
      <c r="H96" s="502">
        <v>2838.6</v>
      </c>
      <c r="I96" s="502">
        <f t="shared" si="8"/>
        <v>0</v>
      </c>
      <c r="J96" s="502">
        <f t="shared" si="8"/>
        <v>0</v>
      </c>
      <c r="K96" s="502">
        <f t="shared" si="8"/>
        <v>0</v>
      </c>
      <c r="L96" s="502"/>
      <c r="M96" s="502">
        <f t="shared" si="8"/>
        <v>0</v>
      </c>
      <c r="N96" s="502">
        <v>1600</v>
      </c>
      <c r="O96" s="502">
        <v>776.5</v>
      </c>
      <c r="P96" s="502">
        <v>130</v>
      </c>
      <c r="Q96" s="502">
        <v>868.9</v>
      </c>
    </row>
    <row r="97" spans="1:17" ht="12.75">
      <c r="A97" s="544"/>
      <c r="B97" s="545"/>
      <c r="C97" s="484"/>
      <c r="D97" s="484"/>
      <c r="E97" s="546" t="s">
        <v>518</v>
      </c>
      <c r="F97" s="484"/>
      <c r="G97" s="484"/>
      <c r="H97" s="484"/>
      <c r="I97" s="484"/>
      <c r="J97" s="484"/>
      <c r="K97" s="484"/>
      <c r="L97" s="484"/>
      <c r="M97" s="484"/>
      <c r="N97" s="484"/>
      <c r="O97" s="484"/>
      <c r="P97" s="484"/>
      <c r="Q97" s="484"/>
    </row>
    <row r="98" spans="1:17" ht="12.75">
      <c r="A98" s="506" t="s">
        <v>519</v>
      </c>
      <c r="B98" s="507" t="s">
        <v>80</v>
      </c>
      <c r="C98" s="508"/>
      <c r="D98" s="508"/>
      <c r="E98" s="508"/>
      <c r="F98" s="508"/>
      <c r="G98" s="508"/>
      <c r="H98" s="508"/>
      <c r="I98" s="508"/>
      <c r="J98" s="508"/>
      <c r="K98" s="508"/>
      <c r="L98" s="508"/>
      <c r="M98" s="508"/>
      <c r="N98" s="508"/>
      <c r="O98" s="508"/>
      <c r="P98" s="509"/>
      <c r="Q98" s="509"/>
    </row>
    <row r="99" spans="1:17" ht="12.75">
      <c r="A99" s="519" t="s">
        <v>467</v>
      </c>
      <c r="B99" s="520" t="s">
        <v>468</v>
      </c>
      <c r="C99" s="123">
        <f>D99+E99+F99+G99+H99+X105+J99+K99+M99+Q99+I99+P99+N99+L99+O99</f>
        <v>0</v>
      </c>
      <c r="D99" s="514"/>
      <c r="E99" s="514"/>
      <c r="F99" s="514"/>
      <c r="G99" s="514"/>
      <c r="H99" s="514"/>
      <c r="I99" s="514"/>
      <c r="J99" s="514"/>
      <c r="K99" s="514"/>
      <c r="L99" s="514"/>
      <c r="M99" s="514"/>
      <c r="N99" s="514"/>
      <c r="O99" s="514"/>
      <c r="P99" s="514"/>
      <c r="Q99" s="514"/>
    </row>
    <row r="100" spans="1:17" ht="12.75">
      <c r="A100" s="519" t="s">
        <v>469</v>
      </c>
      <c r="B100" s="520" t="s">
        <v>470</v>
      </c>
      <c r="C100" s="123">
        <f>D100+E100+F100+G100+H100+X106+J100+K100+M100+Q100+I100+P100+N100+L100+O100</f>
        <v>0</v>
      </c>
      <c r="D100" s="514"/>
      <c r="E100" s="514"/>
      <c r="F100" s="514"/>
      <c r="G100" s="514"/>
      <c r="H100" s="514"/>
      <c r="I100" s="514"/>
      <c r="J100" s="514"/>
      <c r="K100" s="514"/>
      <c r="L100" s="514"/>
      <c r="M100" s="514"/>
      <c r="N100" s="514"/>
      <c r="O100" s="514"/>
      <c r="P100" s="514"/>
      <c r="Q100" s="514"/>
    </row>
    <row r="101" spans="1:17" ht="12.75">
      <c r="A101" s="519" t="s">
        <v>471</v>
      </c>
      <c r="B101" s="520" t="s">
        <v>472</v>
      </c>
      <c r="C101" s="123">
        <f>D101+E101+F101+G101+H101+X107+J101+K101+M101+Q101+I101+P101+N101+L101+O101</f>
        <v>776.5</v>
      </c>
      <c r="D101" s="514"/>
      <c r="E101" s="514"/>
      <c r="F101" s="514"/>
      <c r="G101" s="514"/>
      <c r="H101" s="514"/>
      <c r="I101" s="514"/>
      <c r="J101" s="514"/>
      <c r="K101" s="514"/>
      <c r="L101" s="514"/>
      <c r="M101" s="514"/>
      <c r="N101" s="514"/>
      <c r="O101" s="514">
        <v>776.5</v>
      </c>
      <c r="P101" s="514"/>
      <c r="Q101" s="514"/>
    </row>
    <row r="102" spans="1:17" ht="12.75">
      <c r="A102" s="519" t="s">
        <v>473</v>
      </c>
      <c r="B102" s="520" t="s">
        <v>474</v>
      </c>
      <c r="C102" s="123">
        <f>D102+E102+F102+G102+H102+X107+J102+K102+M102+Q102+I102+P102+N102+L102+O102</f>
        <v>0</v>
      </c>
      <c r="D102" s="514"/>
      <c r="E102" s="514"/>
      <c r="F102" s="514"/>
      <c r="G102" s="514"/>
      <c r="H102" s="514"/>
      <c r="I102" s="514"/>
      <c r="J102" s="514"/>
      <c r="K102" s="514"/>
      <c r="L102" s="514"/>
      <c r="M102" s="514"/>
      <c r="N102" s="514"/>
      <c r="O102" s="514"/>
      <c r="P102" s="514"/>
      <c r="Q102" s="514"/>
    </row>
    <row r="103" spans="1:17" ht="12.75">
      <c r="A103" s="519" t="s">
        <v>479</v>
      </c>
      <c r="B103" s="520" t="s">
        <v>480</v>
      </c>
      <c r="C103" s="123">
        <f>D103+E103+F103+G103+H103+X109+J103+K103+M103+Q103+I103+P103+N103+L103+O103</f>
        <v>0</v>
      </c>
      <c r="D103" s="514"/>
      <c r="E103" s="514"/>
      <c r="F103" s="514"/>
      <c r="G103" s="514"/>
      <c r="H103" s="514"/>
      <c r="I103" s="514"/>
      <c r="J103" s="514"/>
      <c r="K103" s="514"/>
      <c r="L103" s="514"/>
      <c r="M103" s="514"/>
      <c r="N103" s="514"/>
      <c r="O103" s="514"/>
      <c r="P103" s="514"/>
      <c r="Q103" s="514"/>
    </row>
    <row r="104" spans="1:17" ht="18">
      <c r="A104" s="519" t="s">
        <v>477</v>
      </c>
      <c r="B104" s="520" t="s">
        <v>478</v>
      </c>
      <c r="C104" s="123">
        <f>D104+E104+F104+G104+H104+X110+J104+K104+M104+Q104+I104+P104+N104+L104+O104</f>
        <v>0</v>
      </c>
      <c r="D104" s="514"/>
      <c r="E104" s="514"/>
      <c r="F104" s="514"/>
      <c r="G104" s="514"/>
      <c r="H104" s="514"/>
      <c r="I104" s="514"/>
      <c r="J104" s="514"/>
      <c r="K104" s="514"/>
      <c r="L104" s="514"/>
      <c r="M104" s="514"/>
      <c r="N104" s="514"/>
      <c r="O104" s="514"/>
      <c r="P104" s="514"/>
      <c r="Q104" s="514"/>
    </row>
    <row r="105" spans="1:17" ht="12.75">
      <c r="A105" s="519" t="s">
        <v>479</v>
      </c>
      <c r="B105" s="520" t="s">
        <v>480</v>
      </c>
      <c r="C105" s="123">
        <f>D105+E105+F105+G105+H105+X111+J105+K105+M105+Q105+I105+P105+N105+L105+O105</f>
        <v>0</v>
      </c>
      <c r="D105" s="514"/>
      <c r="E105" s="514"/>
      <c r="F105" s="514"/>
      <c r="G105" s="514"/>
      <c r="H105" s="514"/>
      <c r="I105" s="514"/>
      <c r="J105" s="514"/>
      <c r="K105" s="514"/>
      <c r="L105" s="514"/>
      <c r="M105" s="514"/>
      <c r="N105" s="514"/>
      <c r="O105" s="514"/>
      <c r="P105" s="514"/>
      <c r="Q105" s="514"/>
    </row>
    <row r="106" spans="1:17" ht="12.75">
      <c r="A106" s="519" t="s">
        <v>481</v>
      </c>
      <c r="B106" s="520" t="s">
        <v>482</v>
      </c>
      <c r="C106" s="123">
        <f>D106+E106+F106+G106+H106+X111+J106+K106+M106+Q106+I106+P106+N106+L106+O106</f>
        <v>0</v>
      </c>
      <c r="D106" s="514"/>
      <c r="E106" s="514"/>
      <c r="F106" s="514"/>
      <c r="G106" s="514"/>
      <c r="H106" s="514"/>
      <c r="I106" s="514"/>
      <c r="J106" s="514"/>
      <c r="K106" s="514"/>
      <c r="L106" s="514"/>
      <c r="M106" s="514"/>
      <c r="N106" s="514"/>
      <c r="O106" s="514"/>
      <c r="P106" s="514"/>
      <c r="Q106" s="514"/>
    </row>
    <row r="107" spans="1:17" ht="12.75">
      <c r="A107" s="499" t="s">
        <v>483</v>
      </c>
      <c r="B107" s="523" t="s">
        <v>484</v>
      </c>
      <c r="C107" s="123">
        <f>D107+E107+F107+G107+H107+X113+J107+K107+M107+Q107+I107+P107+N107+L107+O107</f>
        <v>0</v>
      </c>
      <c r="D107" s="123"/>
      <c r="E107" s="123"/>
      <c r="F107" s="123"/>
      <c r="G107" s="123"/>
      <c r="H107" s="123"/>
      <c r="I107" s="123"/>
      <c r="J107" s="123"/>
      <c r="K107" s="123"/>
      <c r="L107" s="123"/>
      <c r="M107" s="123"/>
      <c r="N107" s="514"/>
      <c r="O107" s="123"/>
      <c r="P107" s="123"/>
      <c r="Q107" s="123"/>
    </row>
    <row r="108" spans="1:17" ht="12.75">
      <c r="A108" s="519" t="s">
        <v>485</v>
      </c>
      <c r="B108" s="520" t="s">
        <v>486</v>
      </c>
      <c r="C108" s="123">
        <f>D108+E108+F108+G108+H108+X114+J108+K108+M108+Q108+I108+P108+N108+L108+O108</f>
        <v>0</v>
      </c>
      <c r="D108" s="123"/>
      <c r="E108" s="123"/>
      <c r="F108" s="123"/>
      <c r="G108" s="123"/>
      <c r="H108" s="123"/>
      <c r="I108" s="123"/>
      <c r="J108" s="123"/>
      <c r="K108" s="123"/>
      <c r="L108" s="123"/>
      <c r="M108" s="123"/>
      <c r="N108" s="123"/>
      <c r="O108" s="123"/>
      <c r="P108" s="123"/>
      <c r="Q108" s="123"/>
    </row>
    <row r="109" spans="1:17" ht="12.75">
      <c r="A109" s="519" t="s">
        <v>487</v>
      </c>
      <c r="B109" s="520" t="s">
        <v>488</v>
      </c>
      <c r="C109" s="123">
        <f>D109+E109+F109+G109+H109+X115+J109+K109+M109+Q109+I109+P109+N109+L109+O109</f>
        <v>0</v>
      </c>
      <c r="D109" s="123"/>
      <c r="E109" s="123"/>
      <c r="F109" s="123"/>
      <c r="G109" s="123"/>
      <c r="H109" s="123"/>
      <c r="I109" s="123"/>
      <c r="J109" s="123"/>
      <c r="K109" s="123"/>
      <c r="L109" s="123"/>
      <c r="M109" s="123"/>
      <c r="N109" s="123"/>
      <c r="O109" s="123"/>
      <c r="P109" s="123"/>
      <c r="Q109" s="123"/>
    </row>
    <row r="110" spans="1:17" ht="12.75">
      <c r="A110" s="519" t="s">
        <v>489</v>
      </c>
      <c r="B110" s="520" t="s">
        <v>490</v>
      </c>
      <c r="C110" s="123">
        <f>D110+E110+F110+G110+H110+X115+J110+K110+M110+Q110+I110+P110+N110+L110+O110</f>
        <v>0</v>
      </c>
      <c r="D110" s="123"/>
      <c r="E110" s="123"/>
      <c r="F110" s="123"/>
      <c r="G110" s="123"/>
      <c r="H110" s="123"/>
      <c r="I110" s="123"/>
      <c r="J110" s="123"/>
      <c r="K110" s="123"/>
      <c r="L110" s="123"/>
      <c r="M110" s="123"/>
      <c r="N110" s="123"/>
      <c r="O110" s="123"/>
      <c r="P110" s="123"/>
      <c r="Q110" s="123"/>
    </row>
    <row r="111" spans="1:17" ht="12.75">
      <c r="A111" s="519" t="s">
        <v>491</v>
      </c>
      <c r="B111" s="520" t="s">
        <v>492</v>
      </c>
      <c r="C111" s="123">
        <f>D111+E111+F111+G111+H111+X116+J111+K111+M111+Q111+I111+P111+N111+L111+O111</f>
        <v>868.9</v>
      </c>
      <c r="D111" s="123"/>
      <c r="E111" s="123"/>
      <c r="F111" s="123"/>
      <c r="G111" s="123"/>
      <c r="H111" s="123"/>
      <c r="I111" s="123"/>
      <c r="J111" s="123"/>
      <c r="K111" s="123"/>
      <c r="L111" s="123"/>
      <c r="M111" s="123"/>
      <c r="N111" s="123"/>
      <c r="O111" s="123"/>
      <c r="P111" s="123"/>
      <c r="Q111" s="123">
        <v>868.9</v>
      </c>
    </row>
    <row r="112" spans="1:17" ht="12.75">
      <c r="A112" s="519" t="s">
        <v>493</v>
      </c>
      <c r="B112" s="520" t="s">
        <v>494</v>
      </c>
      <c r="C112" s="123">
        <f>D112+E112+F112+G112+H112+X117+J112+K112+M112+Q112+I112+P112+N112+L112+O112</f>
        <v>0</v>
      </c>
      <c r="D112" s="123"/>
      <c r="E112" s="123"/>
      <c r="F112" s="123"/>
      <c r="G112" s="123"/>
      <c r="H112" s="123"/>
      <c r="I112" s="123"/>
      <c r="J112" s="123"/>
      <c r="K112" s="123"/>
      <c r="L112" s="123"/>
      <c r="M112" s="123"/>
      <c r="N112" s="123"/>
      <c r="O112" s="123"/>
      <c r="P112" s="123"/>
      <c r="Q112" s="123"/>
    </row>
    <row r="113" spans="1:17" ht="12.75">
      <c r="A113" s="519" t="s">
        <v>495</v>
      </c>
      <c r="B113" s="520" t="s">
        <v>496</v>
      </c>
      <c r="C113" s="123">
        <f>D113+E113+F113+G113+H113+X118+J113+K113+M113+Q113+I113+P113+N113+L113+O113</f>
        <v>0</v>
      </c>
      <c r="D113" s="123"/>
      <c r="E113" s="123"/>
      <c r="F113" s="123"/>
      <c r="G113" s="123"/>
      <c r="H113" s="123"/>
      <c r="I113" s="123"/>
      <c r="J113" s="123"/>
      <c r="K113" s="123"/>
      <c r="L113" s="123"/>
      <c r="M113" s="123"/>
      <c r="N113" s="123"/>
      <c r="O113" s="123"/>
      <c r="P113" s="123"/>
      <c r="Q113" s="123"/>
    </row>
    <row r="114" spans="1:17" ht="12.75">
      <c r="A114" s="519" t="s">
        <v>497</v>
      </c>
      <c r="B114" s="520" t="s">
        <v>482</v>
      </c>
      <c r="C114" s="123">
        <f>D114+E114+F114+G114+H114+X119+J114+K114+M114+Q114+I114+P114+N114+L114+O114</f>
        <v>0</v>
      </c>
      <c r="D114" s="123"/>
      <c r="E114" s="123"/>
      <c r="F114" s="123"/>
      <c r="G114" s="123"/>
      <c r="H114" s="123"/>
      <c r="I114" s="123"/>
      <c r="J114" s="123"/>
      <c r="K114" s="123"/>
      <c r="L114" s="123"/>
      <c r="M114" s="123"/>
      <c r="N114" s="123"/>
      <c r="O114" s="123"/>
      <c r="P114" s="123"/>
      <c r="Q114" s="123"/>
    </row>
    <row r="115" spans="1:17" ht="12.75">
      <c r="A115" s="519" t="s">
        <v>499</v>
      </c>
      <c r="B115" s="520" t="s">
        <v>500</v>
      </c>
      <c r="C115" s="123">
        <f>D115+E115+F115+G115+H115+X122+J115+K115+M115+Q115+I115+P115+N115+L115+O115</f>
        <v>0</v>
      </c>
      <c r="D115" s="123"/>
      <c r="E115" s="123"/>
      <c r="F115" s="123"/>
      <c r="G115" s="123"/>
      <c r="H115" s="123"/>
      <c r="I115" s="123"/>
      <c r="J115" s="123"/>
      <c r="K115" s="123"/>
      <c r="L115" s="123"/>
      <c r="M115" s="123"/>
      <c r="N115" s="123"/>
      <c r="O115" s="123"/>
      <c r="P115" s="123"/>
      <c r="Q115" s="123"/>
    </row>
    <row r="116" spans="1:17" ht="18">
      <c r="A116" s="519" t="s">
        <v>520</v>
      </c>
      <c r="B116" s="520" t="s">
        <v>502</v>
      </c>
      <c r="C116" s="123">
        <f>SUM(D116:Q116)</f>
        <v>5158.8</v>
      </c>
      <c r="D116" s="123"/>
      <c r="E116" s="123"/>
      <c r="F116" s="123"/>
      <c r="G116" s="123"/>
      <c r="H116" s="123">
        <v>2838.6</v>
      </c>
      <c r="I116" s="123"/>
      <c r="J116" s="123"/>
      <c r="K116" s="123"/>
      <c r="L116" s="123">
        <v>256</v>
      </c>
      <c r="M116" s="123"/>
      <c r="N116" s="123">
        <v>1600</v>
      </c>
      <c r="O116" s="123"/>
      <c r="P116" s="123">
        <v>130</v>
      </c>
      <c r="Q116" s="123">
        <v>334.2</v>
      </c>
    </row>
    <row r="117" spans="1:17" ht="12.75">
      <c r="A117" s="519" t="s">
        <v>503</v>
      </c>
      <c r="B117" s="520" t="s">
        <v>504</v>
      </c>
      <c r="C117" s="123">
        <f>D117+E117+F117+G117+H117+X124+J117+K117+M117+Q117+I117+P117+N117+L117+O117</f>
        <v>0</v>
      </c>
      <c r="D117" s="123"/>
      <c r="E117" s="123"/>
      <c r="F117" s="123"/>
      <c r="G117" s="123"/>
      <c r="H117" s="123"/>
      <c r="I117" s="123"/>
      <c r="J117" s="123"/>
      <c r="K117" s="123"/>
      <c r="L117" s="123"/>
      <c r="M117" s="123"/>
      <c r="N117" s="123"/>
      <c r="O117" s="123"/>
      <c r="P117" s="123"/>
      <c r="Q117" s="123"/>
    </row>
    <row r="118" spans="1:17" ht="18">
      <c r="A118" s="499" t="s">
        <v>505</v>
      </c>
      <c r="B118" s="524" t="s">
        <v>505</v>
      </c>
      <c r="C118" s="123">
        <f>D118+E118+F118+G118+H118+X125+J118+K118+M118+Q118+I118+P118+N118+L118+O118</f>
        <v>0</v>
      </c>
      <c r="D118" s="123"/>
      <c r="E118" s="123"/>
      <c r="F118" s="123"/>
      <c r="G118" s="123"/>
      <c r="H118" s="123"/>
      <c r="I118" s="123"/>
      <c r="J118" s="123"/>
      <c r="K118" s="123"/>
      <c r="L118" s="123"/>
      <c r="M118" s="123"/>
      <c r="N118" s="123"/>
      <c r="O118" s="123"/>
      <c r="P118" s="123"/>
      <c r="Q118" s="123"/>
    </row>
    <row r="119" spans="1:17" ht="12.75">
      <c r="A119" s="500" t="s">
        <v>465</v>
      </c>
      <c r="B119" s="525" t="s">
        <v>70</v>
      </c>
      <c r="C119" s="502">
        <f>D119+E119+F119+G119+H119+J119+K119+M119+Q119+I119+P119+N119+L119+O119</f>
        <v>6804.2</v>
      </c>
      <c r="D119" s="502">
        <f>SUM(D99:D118)</f>
        <v>0</v>
      </c>
      <c r="E119" s="502">
        <f aca="true" t="shared" si="9" ref="E119:Q119">SUM(E99:E118)</f>
        <v>0</v>
      </c>
      <c r="F119" s="502">
        <f t="shared" si="9"/>
        <v>0</v>
      </c>
      <c r="G119" s="502">
        <f t="shared" si="9"/>
        <v>0</v>
      </c>
      <c r="H119" s="502">
        <f t="shared" si="9"/>
        <v>2838.6</v>
      </c>
      <c r="I119" s="502">
        <f t="shared" si="9"/>
        <v>0</v>
      </c>
      <c r="J119" s="502">
        <f t="shared" si="9"/>
        <v>0</v>
      </c>
      <c r="K119" s="502">
        <f t="shared" si="9"/>
        <v>0</v>
      </c>
      <c r="L119" s="502">
        <f t="shared" si="9"/>
        <v>256</v>
      </c>
      <c r="M119" s="502">
        <f t="shared" si="9"/>
        <v>0</v>
      </c>
      <c r="N119" s="502">
        <f t="shared" si="9"/>
        <v>1600</v>
      </c>
      <c r="O119" s="502">
        <f t="shared" si="9"/>
        <v>776.5</v>
      </c>
      <c r="P119" s="502">
        <f t="shared" si="9"/>
        <v>130</v>
      </c>
      <c r="Q119" s="502">
        <f t="shared" si="9"/>
        <v>1203.1</v>
      </c>
    </row>
  </sheetData>
  <sheetProtection/>
  <mergeCells count="10">
    <mergeCell ref="A24:B24"/>
    <mergeCell ref="A25:B25"/>
    <mergeCell ref="A26:B26"/>
    <mergeCell ref="C86:C90"/>
    <mergeCell ref="C5:C9"/>
    <mergeCell ref="A19:B19"/>
    <mergeCell ref="A20:B20"/>
    <mergeCell ref="A21:B21"/>
    <mergeCell ref="A22:B22"/>
    <mergeCell ref="A23:B2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8"/>
  <sheetViews>
    <sheetView zoomScalePageLayoutView="0" workbookViewId="0" topLeftCell="A1">
      <selection activeCell="F9" sqref="F9"/>
    </sheetView>
  </sheetViews>
  <sheetFormatPr defaultColWidth="9.140625" defaultRowHeight="12.75"/>
  <cols>
    <col min="1" max="1" width="34.00390625" style="0" customWidth="1"/>
    <col min="2" max="2" width="19.140625" style="0" customWidth="1"/>
    <col min="3" max="3" width="21.57421875" style="0" customWidth="1"/>
    <col min="4" max="4" width="10.28125" style="0" customWidth="1"/>
  </cols>
  <sheetData>
    <row r="1" spans="1:4" ht="12.75">
      <c r="A1" s="547" t="s">
        <v>521</v>
      </c>
      <c r="B1" s="547"/>
      <c r="C1" s="4"/>
      <c r="D1" s="4"/>
    </row>
    <row r="2" spans="1:4" ht="12.75">
      <c r="A2" s="548" t="s">
        <v>522</v>
      </c>
      <c r="B2" s="548"/>
      <c r="C2" s="4"/>
      <c r="D2" s="4"/>
    </row>
    <row r="3" spans="1:4" ht="12.75">
      <c r="A3" s="4"/>
      <c r="B3" s="4"/>
      <c r="C3" s="4"/>
      <c r="D3" s="4"/>
    </row>
    <row r="4" spans="1:4" ht="12.75">
      <c r="A4" s="549"/>
      <c r="B4" s="39"/>
      <c r="C4" s="4"/>
      <c r="D4" s="5"/>
    </row>
    <row r="5" spans="1:4" ht="12.75">
      <c r="A5" s="550" t="s">
        <v>523</v>
      </c>
      <c r="B5" s="551" t="s">
        <v>524</v>
      </c>
      <c r="C5" s="552"/>
      <c r="D5" s="4"/>
    </row>
    <row r="6" spans="1:4" ht="12.75">
      <c r="A6" s="5"/>
      <c r="B6" s="43" t="s">
        <v>525</v>
      </c>
      <c r="C6" s="43" t="s">
        <v>526</v>
      </c>
      <c r="D6" s="10"/>
    </row>
    <row r="7" spans="1:4" ht="12.75">
      <c r="A7" s="4" t="s">
        <v>527</v>
      </c>
      <c r="B7" s="125">
        <v>1300577.4</v>
      </c>
      <c r="C7" s="125">
        <v>3317283.9</v>
      </c>
      <c r="D7" s="125">
        <v>255.1</v>
      </c>
    </row>
    <row r="8" spans="1:4" ht="12.75">
      <c r="A8" s="4" t="s">
        <v>528</v>
      </c>
      <c r="B8" s="125">
        <v>858939.4</v>
      </c>
      <c r="C8" s="125">
        <v>2468892.6</v>
      </c>
      <c r="D8" s="125">
        <v>287.4</v>
      </c>
    </row>
    <row r="9" spans="1:4" ht="12.75">
      <c r="A9" s="5" t="s">
        <v>529</v>
      </c>
      <c r="B9" s="502">
        <v>441638</v>
      </c>
      <c r="C9" s="502">
        <v>848391.3</v>
      </c>
      <c r="D9" s="502">
        <v>192.1</v>
      </c>
    </row>
    <row r="10" spans="1:4" ht="12.75">
      <c r="A10" s="553" t="s">
        <v>530</v>
      </c>
      <c r="B10" s="110"/>
      <c r="C10" s="110"/>
      <c r="D10" s="110"/>
    </row>
    <row r="11" spans="1:4" ht="12.75">
      <c r="A11" s="110"/>
      <c r="B11" s="549"/>
      <c r="C11" s="554"/>
      <c r="D11" s="4"/>
    </row>
    <row r="12" spans="1:4" ht="12.75">
      <c r="A12" s="125" t="s">
        <v>531</v>
      </c>
      <c r="B12" s="4"/>
      <c r="C12" s="123">
        <v>550000</v>
      </c>
      <c r="D12" s="555"/>
    </row>
    <row r="13" spans="1:4" ht="12.75">
      <c r="A13" s="125" t="s">
        <v>532</v>
      </c>
      <c r="B13" s="4"/>
      <c r="C13" s="123">
        <v>64000</v>
      </c>
      <c r="D13" s="556"/>
    </row>
    <row r="14" spans="1:4" ht="12.75">
      <c r="A14" s="125" t="s">
        <v>533</v>
      </c>
      <c r="B14" s="4"/>
      <c r="C14" s="123">
        <v>29000</v>
      </c>
      <c r="D14" s="557"/>
    </row>
    <row r="15" spans="1:4" ht="12.75">
      <c r="A15" s="125" t="s">
        <v>534</v>
      </c>
      <c r="B15" s="4"/>
      <c r="C15" s="123">
        <v>100000</v>
      </c>
      <c r="D15" s="558"/>
    </row>
    <row r="16" spans="1:4" ht="12.75">
      <c r="A16" s="125" t="s">
        <v>535</v>
      </c>
      <c r="B16" s="4"/>
      <c r="C16" s="123">
        <v>90000</v>
      </c>
      <c r="D16" s="558"/>
    </row>
    <row r="17" spans="1:4" ht="12.75">
      <c r="A17" s="125" t="s">
        <v>536</v>
      </c>
      <c r="B17" s="4"/>
      <c r="C17" s="123">
        <v>150000</v>
      </c>
      <c r="D17" s="558"/>
    </row>
    <row r="18" spans="1:4" ht="12.75">
      <c r="A18" s="125" t="s">
        <v>537</v>
      </c>
      <c r="B18" s="4"/>
      <c r="C18" s="123">
        <v>91000</v>
      </c>
      <c r="D18" s="558"/>
    </row>
    <row r="19" spans="1:4" ht="12.75">
      <c r="A19" s="125" t="s">
        <v>538</v>
      </c>
      <c r="B19" s="4"/>
      <c r="C19" s="123">
        <v>6000</v>
      </c>
      <c r="D19" s="558"/>
    </row>
    <row r="20" spans="1:4" ht="12.75">
      <c r="A20" s="125" t="s">
        <v>539</v>
      </c>
      <c r="B20" s="4"/>
      <c r="C20" s="123">
        <v>39000</v>
      </c>
      <c r="D20" s="558"/>
    </row>
    <row r="21" spans="1:4" ht="12.75">
      <c r="A21" s="125" t="s">
        <v>540</v>
      </c>
      <c r="B21" s="4"/>
      <c r="C21" s="123">
        <v>12870</v>
      </c>
      <c r="D21" s="558"/>
    </row>
    <row r="22" spans="1:4" ht="12.75">
      <c r="A22" s="125" t="s">
        <v>541</v>
      </c>
      <c r="B22" s="4"/>
      <c r="C22" s="123">
        <v>44950</v>
      </c>
      <c r="D22" s="558"/>
    </row>
    <row r="23" spans="1:4" ht="12.75">
      <c r="A23" s="125" t="s">
        <v>542</v>
      </c>
      <c r="B23" s="4"/>
      <c r="C23" s="123">
        <v>221000</v>
      </c>
      <c r="D23" s="558"/>
    </row>
    <row r="24" spans="1:4" ht="12.75">
      <c r="A24" s="125" t="s">
        <v>543</v>
      </c>
      <c r="B24" s="4"/>
      <c r="C24" s="123">
        <v>189391.3</v>
      </c>
      <c r="D24" s="558"/>
    </row>
    <row r="25" spans="1:4" ht="12.75">
      <c r="A25" s="125" t="s">
        <v>544</v>
      </c>
      <c r="B25" s="4"/>
      <c r="C25" s="123">
        <v>120000</v>
      </c>
      <c r="D25" s="558"/>
    </row>
    <row r="26" spans="1:4" ht="12.75">
      <c r="A26" s="125" t="s">
        <v>545</v>
      </c>
      <c r="B26" s="4"/>
      <c r="C26" s="123">
        <v>160000</v>
      </c>
      <c r="D26" s="558"/>
    </row>
    <row r="27" spans="1:4" ht="12.75">
      <c r="A27" s="125" t="s">
        <v>546</v>
      </c>
      <c r="B27" s="4"/>
      <c r="C27" s="123">
        <v>22000</v>
      </c>
      <c r="D27" s="558"/>
    </row>
    <row r="28" spans="1:4" ht="12.75">
      <c r="A28" s="125" t="s">
        <v>547</v>
      </c>
      <c r="B28" s="4"/>
      <c r="C28" s="123">
        <v>29000</v>
      </c>
      <c r="D28" s="558"/>
    </row>
    <row r="29" spans="1:4" ht="12.75">
      <c r="A29" s="125" t="s">
        <v>548</v>
      </c>
      <c r="B29" s="4"/>
      <c r="C29" s="123">
        <v>80000</v>
      </c>
      <c r="D29" s="558"/>
    </row>
    <row r="30" spans="1:4" ht="12.75">
      <c r="A30" s="125" t="s">
        <v>549</v>
      </c>
      <c r="B30" s="4"/>
      <c r="C30" s="559">
        <v>10000</v>
      </c>
      <c r="D30" s="558"/>
    </row>
    <row r="31" spans="1:4" ht="12.75">
      <c r="A31" s="125" t="s">
        <v>550</v>
      </c>
      <c r="B31" s="4"/>
      <c r="C31" s="559">
        <v>10000</v>
      </c>
      <c r="D31" s="558"/>
    </row>
    <row r="32" spans="1:4" ht="12.75">
      <c r="A32" s="123" t="s">
        <v>536</v>
      </c>
      <c r="B32" s="3"/>
      <c r="C32" s="559">
        <v>230000</v>
      </c>
      <c r="D32" s="558"/>
    </row>
    <row r="33" spans="1:4" ht="12.75">
      <c r="A33" s="123" t="s">
        <v>551</v>
      </c>
      <c r="B33" s="3"/>
      <c r="C33" s="559">
        <v>48604</v>
      </c>
      <c r="D33" s="558"/>
    </row>
    <row r="34" spans="1:4" ht="12.75">
      <c r="A34" s="123" t="s">
        <v>552</v>
      </c>
      <c r="B34" s="3"/>
      <c r="C34" s="559">
        <v>110000</v>
      </c>
      <c r="D34" s="558"/>
    </row>
    <row r="35" spans="1:4" ht="12.75">
      <c r="A35" s="123" t="s">
        <v>553</v>
      </c>
      <c r="B35" s="3"/>
      <c r="C35" s="559">
        <v>60000</v>
      </c>
      <c r="D35" s="558"/>
    </row>
    <row r="36" spans="1:4" ht="12.75">
      <c r="A36" s="123" t="s">
        <v>554</v>
      </c>
      <c r="B36" s="3"/>
      <c r="C36" s="123">
        <v>43000</v>
      </c>
      <c r="D36" s="558"/>
    </row>
    <row r="37" spans="1:4" ht="12.75">
      <c r="A37" s="177" t="s">
        <v>555</v>
      </c>
      <c r="B37" s="177"/>
      <c r="C37" s="123">
        <v>400000</v>
      </c>
      <c r="D37" s="558"/>
    </row>
    <row r="38" spans="1:4" ht="13.5" thickBot="1">
      <c r="A38" s="560" t="s">
        <v>556</v>
      </c>
      <c r="B38" s="560"/>
      <c r="C38" s="561">
        <v>446468.6</v>
      </c>
      <c r="D38" s="558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selection activeCell="A1" sqref="A1:J49"/>
    </sheetView>
  </sheetViews>
  <sheetFormatPr defaultColWidth="9.140625" defaultRowHeight="12.75"/>
  <cols>
    <col min="1" max="1" width="24.28125" style="0" customWidth="1"/>
    <col min="2" max="2" width="17.28125" style="0" customWidth="1"/>
  </cols>
  <sheetData>
    <row r="1" spans="1:10" ht="14.25">
      <c r="A1" s="1"/>
      <c r="B1" s="562"/>
      <c r="C1" s="563" t="s">
        <v>557</v>
      </c>
      <c r="D1" s="563"/>
      <c r="E1" s="564"/>
      <c r="F1" s="564"/>
      <c r="G1" s="564"/>
      <c r="H1" s="564"/>
      <c r="I1" s="564"/>
      <c r="J1" s="564"/>
    </row>
    <row r="2" spans="1:10" ht="14.25">
      <c r="A2" s="1"/>
      <c r="B2" s="562"/>
      <c r="C2" s="563" t="s">
        <v>558</v>
      </c>
      <c r="D2" s="563"/>
      <c r="E2" s="564"/>
      <c r="F2" s="564"/>
      <c r="G2" s="564"/>
      <c r="H2" s="564"/>
      <c r="I2" s="564"/>
      <c r="J2" s="564"/>
    </row>
    <row r="3" spans="1:10" ht="18">
      <c r="A3" s="565"/>
      <c r="B3" s="562"/>
      <c r="C3" s="565"/>
      <c r="D3" s="565"/>
      <c r="E3" s="565"/>
      <c r="F3" s="565"/>
      <c r="G3" s="565"/>
      <c r="H3" s="565"/>
      <c r="I3" s="565"/>
      <c r="J3" s="565"/>
    </row>
    <row r="4" spans="1:10" ht="45">
      <c r="A4" s="566" t="s">
        <v>559</v>
      </c>
      <c r="B4" s="567" t="s">
        <v>560</v>
      </c>
      <c r="C4" s="568" t="s">
        <v>202</v>
      </c>
      <c r="D4" s="568">
        <v>2005.12</v>
      </c>
      <c r="E4" s="569">
        <v>2010.07</v>
      </c>
      <c r="F4" s="569">
        <v>2011.07</v>
      </c>
      <c r="G4" s="569">
        <v>2012.07</v>
      </c>
      <c r="H4" s="570"/>
      <c r="I4" s="197"/>
      <c r="J4" s="197"/>
    </row>
    <row r="5" spans="1:10" ht="12.75">
      <c r="A5" s="3" t="s">
        <v>561</v>
      </c>
      <c r="B5" s="571"/>
      <c r="C5" s="3"/>
      <c r="D5" s="3"/>
      <c r="E5" s="26"/>
      <c r="F5" s="26"/>
      <c r="G5" s="26"/>
      <c r="H5" s="26"/>
      <c r="I5" s="26"/>
      <c r="J5" s="26"/>
    </row>
    <row r="6" spans="1:10" ht="12.75">
      <c r="A6" s="3" t="s">
        <v>562</v>
      </c>
      <c r="B6" s="3" t="s">
        <v>563</v>
      </c>
      <c r="C6" s="26" t="s">
        <v>564</v>
      </c>
      <c r="D6" s="26">
        <v>420</v>
      </c>
      <c r="E6" s="26">
        <v>480</v>
      </c>
      <c r="F6" s="26">
        <v>680</v>
      </c>
      <c r="G6" s="26">
        <v>690</v>
      </c>
      <c r="H6" s="572">
        <f>G6/D6*100</f>
        <v>164.28571428571428</v>
      </c>
      <c r="I6" s="572">
        <f>G6/E6*100</f>
        <v>143.75</v>
      </c>
      <c r="J6" s="572">
        <f>G6/F6*100</f>
        <v>101.47058823529412</v>
      </c>
    </row>
    <row r="7" spans="1:10" ht="12.75">
      <c r="A7" s="3" t="s">
        <v>565</v>
      </c>
      <c r="B7" s="3" t="s">
        <v>566</v>
      </c>
      <c r="C7" s="26" t="s">
        <v>564</v>
      </c>
      <c r="D7" s="26">
        <v>330</v>
      </c>
      <c r="E7" s="26">
        <v>400</v>
      </c>
      <c r="F7" s="26">
        <v>490</v>
      </c>
      <c r="G7" s="26">
        <v>600</v>
      </c>
      <c r="H7" s="572">
        <f>G7/D7*100</f>
        <v>181.8181818181818</v>
      </c>
      <c r="I7" s="572">
        <f>G7/E7*100</f>
        <v>150</v>
      </c>
      <c r="J7" s="572">
        <f aca="true" t="shared" si="0" ref="J7:J49">G7/F7*100</f>
        <v>122.44897959183673</v>
      </c>
    </row>
    <row r="8" spans="1:10" ht="12.75">
      <c r="A8" s="3" t="s">
        <v>567</v>
      </c>
      <c r="B8" s="3" t="s">
        <v>568</v>
      </c>
      <c r="C8" s="26" t="s">
        <v>564</v>
      </c>
      <c r="D8" s="26">
        <v>1400</v>
      </c>
      <c r="E8" s="26">
        <v>1500</v>
      </c>
      <c r="F8" s="26">
        <v>1500</v>
      </c>
      <c r="G8" s="26">
        <v>1500</v>
      </c>
      <c r="H8" s="572">
        <f aca="true" t="shared" si="1" ref="H8:H49">G8/D8*100</f>
        <v>107.14285714285714</v>
      </c>
      <c r="I8" s="572">
        <f aca="true" t="shared" si="2" ref="I8:I49">G8/E8*100</f>
        <v>100</v>
      </c>
      <c r="J8" s="572">
        <f t="shared" si="0"/>
        <v>100</v>
      </c>
    </row>
    <row r="9" spans="1:10" ht="12.75">
      <c r="A9" s="3" t="s">
        <v>569</v>
      </c>
      <c r="B9" s="3" t="s">
        <v>570</v>
      </c>
      <c r="C9" s="26" t="s">
        <v>571</v>
      </c>
      <c r="D9" s="26">
        <v>290</v>
      </c>
      <c r="E9" s="26">
        <v>550</v>
      </c>
      <c r="F9" s="26">
        <v>500</v>
      </c>
      <c r="G9" s="26">
        <v>650</v>
      </c>
      <c r="H9" s="572">
        <f t="shared" si="1"/>
        <v>224.13793103448273</v>
      </c>
      <c r="I9" s="572">
        <f t="shared" si="2"/>
        <v>118.18181818181819</v>
      </c>
      <c r="J9" s="572">
        <f t="shared" si="0"/>
        <v>130</v>
      </c>
    </row>
    <row r="10" spans="1:10" ht="12.75">
      <c r="A10" s="3" t="s">
        <v>572</v>
      </c>
      <c r="B10" s="3" t="s">
        <v>570</v>
      </c>
      <c r="C10" s="26" t="s">
        <v>571</v>
      </c>
      <c r="D10" s="26">
        <v>250</v>
      </c>
      <c r="E10" s="26">
        <v>500</v>
      </c>
      <c r="F10" s="26">
        <v>500</v>
      </c>
      <c r="G10" s="26">
        <v>550</v>
      </c>
      <c r="H10" s="572">
        <f t="shared" si="1"/>
        <v>220.00000000000003</v>
      </c>
      <c r="I10" s="572">
        <f t="shared" si="2"/>
        <v>110.00000000000001</v>
      </c>
      <c r="J10" s="572">
        <f t="shared" si="0"/>
        <v>110.00000000000001</v>
      </c>
    </row>
    <row r="11" spans="1:10" ht="12.75">
      <c r="A11" s="3" t="s">
        <v>573</v>
      </c>
      <c r="B11" s="3" t="s">
        <v>574</v>
      </c>
      <c r="C11" s="26" t="s">
        <v>575</v>
      </c>
      <c r="D11" s="26">
        <v>150</v>
      </c>
      <c r="E11" s="26">
        <v>320</v>
      </c>
      <c r="F11" s="26">
        <v>320</v>
      </c>
      <c r="G11" s="26">
        <v>320</v>
      </c>
      <c r="H11" s="572">
        <f t="shared" si="1"/>
        <v>213.33333333333334</v>
      </c>
      <c r="I11" s="572">
        <f t="shared" si="2"/>
        <v>100</v>
      </c>
      <c r="J11" s="572">
        <f t="shared" si="0"/>
        <v>100</v>
      </c>
    </row>
    <row r="12" spans="1:10" ht="12.75">
      <c r="A12" s="3" t="s">
        <v>576</v>
      </c>
      <c r="B12" s="3" t="s">
        <v>577</v>
      </c>
      <c r="C12" s="26" t="s">
        <v>571</v>
      </c>
      <c r="D12" s="26">
        <v>110</v>
      </c>
      <c r="E12" s="26">
        <v>200</v>
      </c>
      <c r="F12" s="26">
        <v>250</v>
      </c>
      <c r="G12" s="26">
        <v>300</v>
      </c>
      <c r="H12" s="572">
        <f t="shared" si="1"/>
        <v>272.7272727272727</v>
      </c>
      <c r="I12" s="572">
        <f t="shared" si="2"/>
        <v>150</v>
      </c>
      <c r="J12" s="572">
        <f t="shared" si="0"/>
        <v>120</v>
      </c>
    </row>
    <row r="13" spans="1:10" ht="12.75">
      <c r="A13" s="3" t="s">
        <v>578</v>
      </c>
      <c r="B13" s="3" t="s">
        <v>579</v>
      </c>
      <c r="C13" s="26" t="s">
        <v>564</v>
      </c>
      <c r="D13" s="26">
        <v>600</v>
      </c>
      <c r="E13" s="26">
        <v>1700</v>
      </c>
      <c r="F13" s="26">
        <v>1700</v>
      </c>
      <c r="G13" s="26">
        <v>1700</v>
      </c>
      <c r="H13" s="572">
        <f t="shared" si="1"/>
        <v>283.33333333333337</v>
      </c>
      <c r="I13" s="572">
        <f t="shared" si="2"/>
        <v>100</v>
      </c>
      <c r="J13" s="572">
        <f t="shared" si="0"/>
        <v>100</v>
      </c>
    </row>
    <row r="14" spans="1:10" ht="12.75">
      <c r="A14" s="3" t="s">
        <v>580</v>
      </c>
      <c r="B14" s="3" t="s">
        <v>581</v>
      </c>
      <c r="C14" s="26" t="s">
        <v>564</v>
      </c>
      <c r="D14" s="26">
        <v>600</v>
      </c>
      <c r="E14" s="26">
        <v>1100</v>
      </c>
      <c r="F14" s="26">
        <v>1700</v>
      </c>
      <c r="G14" s="26">
        <v>1700</v>
      </c>
      <c r="H14" s="572">
        <f t="shared" si="1"/>
        <v>283.33333333333337</v>
      </c>
      <c r="I14" s="572">
        <f t="shared" si="2"/>
        <v>154.54545454545453</v>
      </c>
      <c r="J14" s="572">
        <f t="shared" si="0"/>
        <v>100</v>
      </c>
    </row>
    <row r="15" spans="1:10" ht="12.75">
      <c r="A15" s="3" t="s">
        <v>582</v>
      </c>
      <c r="B15" s="3" t="s">
        <v>583</v>
      </c>
      <c r="C15" s="26" t="s">
        <v>564</v>
      </c>
      <c r="D15" s="26">
        <v>2600</v>
      </c>
      <c r="E15" s="26">
        <v>4500</v>
      </c>
      <c r="F15" s="26">
        <v>4200</v>
      </c>
      <c r="G15" s="26">
        <v>7500</v>
      </c>
      <c r="H15" s="572">
        <f t="shared" si="1"/>
        <v>288.46153846153845</v>
      </c>
      <c r="I15" s="572">
        <f t="shared" si="2"/>
        <v>166.66666666666669</v>
      </c>
      <c r="J15" s="572">
        <f t="shared" si="0"/>
        <v>178.57142857142858</v>
      </c>
    </row>
    <row r="16" spans="1:10" ht="12.75">
      <c r="A16" s="3" t="s">
        <v>584</v>
      </c>
      <c r="B16" s="3" t="s">
        <v>585</v>
      </c>
      <c r="C16" s="26" t="s">
        <v>564</v>
      </c>
      <c r="D16" s="26">
        <v>2500</v>
      </c>
      <c r="E16" s="26">
        <v>3500</v>
      </c>
      <c r="F16" s="26">
        <v>3800</v>
      </c>
      <c r="G16" s="26">
        <v>7300</v>
      </c>
      <c r="H16" s="572">
        <f t="shared" si="1"/>
        <v>292</v>
      </c>
      <c r="I16" s="572">
        <f t="shared" si="2"/>
        <v>208.57142857142858</v>
      </c>
      <c r="J16" s="572">
        <f t="shared" si="0"/>
        <v>192.10526315789474</v>
      </c>
    </row>
    <row r="17" spans="1:10" ht="12.75">
      <c r="A17" s="3" t="s">
        <v>586</v>
      </c>
      <c r="B17" s="3" t="s">
        <v>587</v>
      </c>
      <c r="C17" s="26" t="s">
        <v>564</v>
      </c>
      <c r="D17" s="26">
        <v>1800</v>
      </c>
      <c r="E17" s="26">
        <v>3000</v>
      </c>
      <c r="F17" s="26">
        <v>3300</v>
      </c>
      <c r="G17" s="26">
        <v>6500</v>
      </c>
      <c r="H17" s="572">
        <f t="shared" si="1"/>
        <v>361.11111111111114</v>
      </c>
      <c r="I17" s="572">
        <f t="shared" si="2"/>
        <v>216.66666666666666</v>
      </c>
      <c r="J17" s="572">
        <f t="shared" si="0"/>
        <v>196.96969696969697</v>
      </c>
    </row>
    <row r="18" spans="1:10" ht="12.75">
      <c r="A18" s="3" t="s">
        <v>588</v>
      </c>
      <c r="B18" s="3" t="s">
        <v>589</v>
      </c>
      <c r="C18" s="26" t="s">
        <v>564</v>
      </c>
      <c r="D18" s="26">
        <v>2200</v>
      </c>
      <c r="E18" s="26">
        <v>3000</v>
      </c>
      <c r="F18" s="26">
        <v>3000</v>
      </c>
      <c r="G18" s="26">
        <v>6500</v>
      </c>
      <c r="H18" s="572">
        <f t="shared" si="1"/>
        <v>295.45454545454544</v>
      </c>
      <c r="I18" s="572">
        <f t="shared" si="2"/>
        <v>216.66666666666666</v>
      </c>
      <c r="J18" s="572">
        <f t="shared" si="0"/>
        <v>216.66666666666666</v>
      </c>
    </row>
    <row r="19" spans="1:10" ht="12.75">
      <c r="A19" s="3" t="s">
        <v>590</v>
      </c>
      <c r="B19" s="3" t="s">
        <v>591</v>
      </c>
      <c r="C19" s="26" t="s">
        <v>564</v>
      </c>
      <c r="D19" s="26">
        <v>2800</v>
      </c>
      <c r="E19" s="26">
        <v>4800</v>
      </c>
      <c r="F19" s="26">
        <v>5000</v>
      </c>
      <c r="G19" s="26">
        <v>5800</v>
      </c>
      <c r="H19" s="572">
        <f t="shared" si="1"/>
        <v>207.14285714285717</v>
      </c>
      <c r="I19" s="572">
        <f t="shared" si="2"/>
        <v>120.83333333333333</v>
      </c>
      <c r="J19" s="572">
        <f t="shared" si="0"/>
        <v>115.99999999999999</v>
      </c>
    </row>
    <row r="20" spans="1:10" ht="12.75">
      <c r="A20" s="3" t="s">
        <v>592</v>
      </c>
      <c r="B20" s="3" t="s">
        <v>593</v>
      </c>
      <c r="C20" s="26" t="s">
        <v>564</v>
      </c>
      <c r="D20" s="26">
        <v>1000</v>
      </c>
      <c r="E20" s="26">
        <v>1200</v>
      </c>
      <c r="F20" s="26">
        <v>1100</v>
      </c>
      <c r="G20" s="26">
        <v>1000</v>
      </c>
      <c r="H20" s="572">
        <f t="shared" si="1"/>
        <v>100</v>
      </c>
      <c r="I20" s="572">
        <f t="shared" si="2"/>
        <v>83.33333333333334</v>
      </c>
      <c r="J20" s="572">
        <f t="shared" si="0"/>
        <v>90.9090909090909</v>
      </c>
    </row>
    <row r="21" spans="1:10" ht="12.75">
      <c r="A21" s="3" t="s">
        <v>594</v>
      </c>
      <c r="B21" s="3" t="s">
        <v>595</v>
      </c>
      <c r="C21" s="26" t="s">
        <v>564</v>
      </c>
      <c r="D21" s="26">
        <v>3000</v>
      </c>
      <c r="E21" s="26">
        <v>6500</v>
      </c>
      <c r="F21" s="26">
        <v>7000</v>
      </c>
      <c r="G21" s="26">
        <v>8000</v>
      </c>
      <c r="H21" s="572">
        <f t="shared" si="1"/>
        <v>266.66666666666663</v>
      </c>
      <c r="I21" s="572">
        <f t="shared" si="2"/>
        <v>123.07692307692308</v>
      </c>
      <c r="J21" s="572">
        <f t="shared" si="0"/>
        <v>114.28571428571428</v>
      </c>
    </row>
    <row r="22" spans="1:10" ht="12.75">
      <c r="A22" s="3" t="s">
        <v>596</v>
      </c>
      <c r="B22" s="3" t="s">
        <v>597</v>
      </c>
      <c r="C22" s="26" t="s">
        <v>598</v>
      </c>
      <c r="D22" s="26">
        <v>900</v>
      </c>
      <c r="E22" s="26">
        <v>1200</v>
      </c>
      <c r="F22" s="26">
        <v>1000</v>
      </c>
      <c r="G22" s="26">
        <v>1000</v>
      </c>
      <c r="H22" s="572">
        <f t="shared" si="1"/>
        <v>111.11111111111111</v>
      </c>
      <c r="I22" s="572">
        <f t="shared" si="2"/>
        <v>83.33333333333334</v>
      </c>
      <c r="J22" s="572">
        <f t="shared" si="0"/>
        <v>100</v>
      </c>
    </row>
    <row r="23" spans="1:10" ht="12.75">
      <c r="A23" s="3" t="s">
        <v>599</v>
      </c>
      <c r="B23" s="3" t="s">
        <v>600</v>
      </c>
      <c r="C23" s="26" t="s">
        <v>564</v>
      </c>
      <c r="D23" s="26">
        <v>1600</v>
      </c>
      <c r="E23" s="26">
        <v>3000</v>
      </c>
      <c r="F23" s="26">
        <v>3800</v>
      </c>
      <c r="G23" s="26">
        <v>5000</v>
      </c>
      <c r="H23" s="572">
        <f t="shared" si="1"/>
        <v>312.5</v>
      </c>
      <c r="I23" s="572">
        <f t="shared" si="2"/>
        <v>166.66666666666669</v>
      </c>
      <c r="J23" s="572">
        <f t="shared" si="0"/>
        <v>131.57894736842107</v>
      </c>
    </row>
    <row r="24" spans="1:10" ht="12.75">
      <c r="A24" s="3" t="s">
        <v>601</v>
      </c>
      <c r="B24" s="3" t="s">
        <v>602</v>
      </c>
      <c r="C24" s="26" t="s">
        <v>564</v>
      </c>
      <c r="D24" s="26">
        <v>950</v>
      </c>
      <c r="E24" s="26">
        <v>1500</v>
      </c>
      <c r="F24" s="26">
        <v>1700</v>
      </c>
      <c r="G24" s="26">
        <v>1800</v>
      </c>
      <c r="H24" s="572">
        <f t="shared" si="1"/>
        <v>189.4736842105263</v>
      </c>
      <c r="I24" s="572">
        <f t="shared" si="2"/>
        <v>120</v>
      </c>
      <c r="J24" s="572">
        <f t="shared" si="0"/>
        <v>105.88235294117648</v>
      </c>
    </row>
    <row r="25" spans="1:10" ht="12.75">
      <c r="A25" s="3" t="s">
        <v>603</v>
      </c>
      <c r="B25" s="3" t="s">
        <v>604</v>
      </c>
      <c r="C25" s="26" t="s">
        <v>605</v>
      </c>
      <c r="D25" s="26">
        <v>2800</v>
      </c>
      <c r="E25" s="26">
        <v>3500</v>
      </c>
      <c r="F25" s="26">
        <v>3500</v>
      </c>
      <c r="G25" s="26">
        <v>3500</v>
      </c>
      <c r="H25" s="572">
        <f t="shared" si="1"/>
        <v>125</v>
      </c>
      <c r="I25" s="572">
        <f t="shared" si="2"/>
        <v>100</v>
      </c>
      <c r="J25" s="572">
        <f t="shared" si="0"/>
        <v>100</v>
      </c>
    </row>
    <row r="26" spans="1:10" ht="12.75">
      <c r="A26" s="3" t="s">
        <v>606</v>
      </c>
      <c r="B26" s="3" t="s">
        <v>607</v>
      </c>
      <c r="C26" s="26" t="s">
        <v>564</v>
      </c>
      <c r="D26" s="26">
        <v>500</v>
      </c>
      <c r="E26" s="26">
        <v>1000</v>
      </c>
      <c r="F26" s="26">
        <v>950</v>
      </c>
      <c r="G26" s="26">
        <v>1000</v>
      </c>
      <c r="H26" s="572">
        <f t="shared" si="1"/>
        <v>200</v>
      </c>
      <c r="I26" s="572">
        <f t="shared" si="2"/>
        <v>100</v>
      </c>
      <c r="J26" s="572">
        <f t="shared" si="0"/>
        <v>105.26315789473684</v>
      </c>
    </row>
    <row r="27" spans="1:10" ht="12.75">
      <c r="A27" s="3" t="s">
        <v>608</v>
      </c>
      <c r="B27" s="3" t="s">
        <v>609</v>
      </c>
      <c r="C27" s="26" t="s">
        <v>564</v>
      </c>
      <c r="D27" s="26">
        <v>450</v>
      </c>
      <c r="E27" s="26">
        <v>800</v>
      </c>
      <c r="F27" s="26">
        <v>800</v>
      </c>
      <c r="G27" s="26">
        <v>800</v>
      </c>
      <c r="H27" s="572">
        <f t="shared" si="1"/>
        <v>177.77777777777777</v>
      </c>
      <c r="I27" s="572">
        <f t="shared" si="2"/>
        <v>100</v>
      </c>
      <c r="J27" s="572">
        <f t="shared" si="0"/>
        <v>100</v>
      </c>
    </row>
    <row r="28" spans="1:10" ht="12.75">
      <c r="A28" s="3" t="s">
        <v>228</v>
      </c>
      <c r="B28" s="3" t="s">
        <v>610</v>
      </c>
      <c r="C28" s="26" t="s">
        <v>564</v>
      </c>
      <c r="D28" s="26">
        <v>600</v>
      </c>
      <c r="E28" s="26">
        <v>1200</v>
      </c>
      <c r="F28" s="26">
        <v>1000</v>
      </c>
      <c r="G28" s="26">
        <v>1200</v>
      </c>
      <c r="H28" s="572">
        <f t="shared" si="1"/>
        <v>200</v>
      </c>
      <c r="I28" s="572">
        <f>G28/E28*100</f>
        <v>100</v>
      </c>
      <c r="J28" s="572">
        <f t="shared" si="0"/>
        <v>120</v>
      </c>
    </row>
    <row r="29" spans="1:10" ht="12.75">
      <c r="A29" s="357" t="s">
        <v>611</v>
      </c>
      <c r="B29" s="3" t="s">
        <v>612</v>
      </c>
      <c r="C29" s="573" t="s">
        <v>564</v>
      </c>
      <c r="D29" s="573">
        <v>600</v>
      </c>
      <c r="E29" s="26">
        <v>900</v>
      </c>
      <c r="F29" s="26">
        <v>1000</v>
      </c>
      <c r="G29" s="26">
        <v>1800</v>
      </c>
      <c r="H29" s="572">
        <f t="shared" si="1"/>
        <v>300</v>
      </c>
      <c r="I29" s="572">
        <f t="shared" si="2"/>
        <v>200</v>
      </c>
      <c r="J29" s="572">
        <f t="shared" si="0"/>
        <v>180</v>
      </c>
    </row>
    <row r="30" spans="1:10" ht="12.75">
      <c r="A30" s="3" t="s">
        <v>613</v>
      </c>
      <c r="B30" s="3" t="s">
        <v>614</v>
      </c>
      <c r="C30" s="26" t="s">
        <v>564</v>
      </c>
      <c r="D30" s="26">
        <v>600</v>
      </c>
      <c r="E30" s="26">
        <v>900</v>
      </c>
      <c r="F30" s="26">
        <v>1000</v>
      </c>
      <c r="G30" s="26">
        <v>1200</v>
      </c>
      <c r="H30" s="572">
        <f t="shared" si="1"/>
        <v>200</v>
      </c>
      <c r="I30" s="572">
        <f t="shared" si="2"/>
        <v>133.33333333333331</v>
      </c>
      <c r="J30" s="572">
        <f t="shared" si="0"/>
        <v>120</v>
      </c>
    </row>
    <row r="31" spans="1:10" ht="12.75">
      <c r="A31" s="3" t="s">
        <v>615</v>
      </c>
      <c r="B31" s="3" t="s">
        <v>616</v>
      </c>
      <c r="C31" s="26" t="s">
        <v>564</v>
      </c>
      <c r="D31" s="26">
        <v>700</v>
      </c>
      <c r="E31" s="26">
        <v>1200</v>
      </c>
      <c r="F31" s="26">
        <v>1300</v>
      </c>
      <c r="G31" s="26">
        <v>1100</v>
      </c>
      <c r="H31" s="572">
        <f t="shared" si="1"/>
        <v>157.14285714285714</v>
      </c>
      <c r="I31" s="572">
        <f t="shared" si="2"/>
        <v>91.66666666666666</v>
      </c>
      <c r="J31" s="572">
        <f t="shared" si="0"/>
        <v>84.61538461538461</v>
      </c>
    </row>
    <row r="32" spans="1:10" ht="12.75">
      <c r="A32" s="3" t="s">
        <v>617</v>
      </c>
      <c r="B32" s="3" t="s">
        <v>618</v>
      </c>
      <c r="C32" s="26" t="s">
        <v>564</v>
      </c>
      <c r="D32" s="26">
        <v>250</v>
      </c>
      <c r="E32" s="26">
        <v>500</v>
      </c>
      <c r="F32" s="26">
        <v>400</v>
      </c>
      <c r="G32" s="26">
        <v>400</v>
      </c>
      <c r="H32" s="572">
        <f t="shared" si="1"/>
        <v>160</v>
      </c>
      <c r="I32" s="572">
        <f t="shared" si="2"/>
        <v>80</v>
      </c>
      <c r="J32" s="572">
        <f t="shared" si="0"/>
        <v>100</v>
      </c>
    </row>
    <row r="33" spans="1:10" ht="12.75">
      <c r="A33" s="3" t="s">
        <v>619</v>
      </c>
      <c r="B33" s="3" t="s">
        <v>620</v>
      </c>
      <c r="C33" s="26" t="s">
        <v>564</v>
      </c>
      <c r="D33" s="26">
        <v>150</v>
      </c>
      <c r="E33" s="26">
        <v>500</v>
      </c>
      <c r="F33" s="26">
        <v>450</v>
      </c>
      <c r="G33" s="26">
        <v>450</v>
      </c>
      <c r="H33" s="572">
        <f t="shared" si="1"/>
        <v>300</v>
      </c>
      <c r="I33" s="572">
        <f t="shared" si="2"/>
        <v>90</v>
      </c>
      <c r="J33" s="572">
        <f t="shared" si="0"/>
        <v>100</v>
      </c>
    </row>
    <row r="34" spans="1:10" ht="12.75">
      <c r="A34" s="3" t="s">
        <v>621</v>
      </c>
      <c r="B34" s="3" t="s">
        <v>622</v>
      </c>
      <c r="C34" s="26" t="s">
        <v>564</v>
      </c>
      <c r="D34" s="26">
        <v>1500</v>
      </c>
      <c r="E34" s="26">
        <v>3500</v>
      </c>
      <c r="F34" s="26">
        <v>3500</v>
      </c>
      <c r="G34" s="26">
        <v>3500</v>
      </c>
      <c r="H34" s="572">
        <f t="shared" si="1"/>
        <v>233.33333333333334</v>
      </c>
      <c r="I34" s="572">
        <f t="shared" si="2"/>
        <v>100</v>
      </c>
      <c r="J34" s="572">
        <f t="shared" si="0"/>
        <v>100</v>
      </c>
    </row>
    <row r="35" spans="1:10" ht="12.75">
      <c r="A35" s="3" t="s">
        <v>623</v>
      </c>
      <c r="B35" s="3" t="s">
        <v>624</v>
      </c>
      <c r="C35" s="26" t="s">
        <v>571</v>
      </c>
      <c r="D35" s="26">
        <v>1500</v>
      </c>
      <c r="E35" s="26">
        <v>2400</v>
      </c>
      <c r="F35" s="26">
        <v>2900</v>
      </c>
      <c r="G35" s="26">
        <v>3150</v>
      </c>
      <c r="H35" s="572">
        <f t="shared" si="1"/>
        <v>210</v>
      </c>
      <c r="I35" s="572">
        <f t="shared" si="2"/>
        <v>131.25</v>
      </c>
      <c r="J35" s="572">
        <f t="shared" si="0"/>
        <v>108.62068965517241</v>
      </c>
    </row>
    <row r="36" spans="1:10" ht="12.75">
      <c r="A36" s="3" t="s">
        <v>625</v>
      </c>
      <c r="B36" s="3" t="s">
        <v>626</v>
      </c>
      <c r="C36" s="26" t="s">
        <v>571</v>
      </c>
      <c r="D36" s="26">
        <v>170</v>
      </c>
      <c r="E36" s="26">
        <v>260</v>
      </c>
      <c r="F36" s="26">
        <v>250</v>
      </c>
      <c r="G36" s="26">
        <v>300</v>
      </c>
      <c r="H36" s="572">
        <f t="shared" si="1"/>
        <v>176.47058823529412</v>
      </c>
      <c r="I36" s="572">
        <f t="shared" si="2"/>
        <v>115.38461538461537</v>
      </c>
      <c r="J36" s="572">
        <f t="shared" si="0"/>
        <v>120</v>
      </c>
    </row>
    <row r="37" spans="1:10" ht="12.75">
      <c r="A37" s="3" t="s">
        <v>627</v>
      </c>
      <c r="B37" s="3"/>
      <c r="C37" s="26"/>
      <c r="D37" s="26"/>
      <c r="E37" s="26"/>
      <c r="F37" s="26"/>
      <c r="G37" s="26"/>
      <c r="H37" s="26"/>
      <c r="I37" s="572"/>
      <c r="J37" s="572"/>
    </row>
    <row r="38" spans="1:10" ht="12.75">
      <c r="A38" s="3" t="s">
        <v>628</v>
      </c>
      <c r="B38" s="3" t="s">
        <v>629</v>
      </c>
      <c r="C38" s="26" t="s">
        <v>571</v>
      </c>
      <c r="D38" s="26">
        <v>200</v>
      </c>
      <c r="E38" s="26">
        <v>400</v>
      </c>
      <c r="F38" s="26">
        <v>410</v>
      </c>
      <c r="G38" s="26">
        <v>530</v>
      </c>
      <c r="H38" s="572">
        <f t="shared" si="1"/>
        <v>265</v>
      </c>
      <c r="I38" s="572">
        <f t="shared" si="2"/>
        <v>132.5</v>
      </c>
      <c r="J38" s="572">
        <f t="shared" si="0"/>
        <v>129.26829268292684</v>
      </c>
    </row>
    <row r="39" spans="1:10" ht="12.75">
      <c r="A39" s="3" t="s">
        <v>630</v>
      </c>
      <c r="B39" s="3" t="s">
        <v>631</v>
      </c>
      <c r="C39" s="26" t="s">
        <v>571</v>
      </c>
      <c r="D39" s="26">
        <v>200</v>
      </c>
      <c r="E39" s="26">
        <v>350</v>
      </c>
      <c r="F39" s="26">
        <v>350</v>
      </c>
      <c r="G39" s="26">
        <v>400</v>
      </c>
      <c r="H39" s="572">
        <f t="shared" si="1"/>
        <v>200</v>
      </c>
      <c r="I39" s="572">
        <f t="shared" si="2"/>
        <v>114.28571428571428</v>
      </c>
      <c r="J39" s="572">
        <f t="shared" si="0"/>
        <v>114.28571428571428</v>
      </c>
    </row>
    <row r="40" spans="1:10" ht="12.75">
      <c r="A40" s="3" t="s">
        <v>632</v>
      </c>
      <c r="B40" s="3" t="s">
        <v>633</v>
      </c>
      <c r="C40" s="26" t="s">
        <v>634</v>
      </c>
      <c r="D40" s="26">
        <v>350</v>
      </c>
      <c r="E40" s="26">
        <v>500</v>
      </c>
      <c r="F40" s="26">
        <v>500</v>
      </c>
      <c r="G40" s="26">
        <v>550</v>
      </c>
      <c r="H40" s="572">
        <f t="shared" si="1"/>
        <v>157.14285714285714</v>
      </c>
      <c r="I40" s="572">
        <f t="shared" si="2"/>
        <v>110.00000000000001</v>
      </c>
      <c r="J40" s="572">
        <f t="shared" si="0"/>
        <v>110.00000000000001</v>
      </c>
    </row>
    <row r="41" spans="1:10" ht="12.75">
      <c r="A41" s="3" t="s">
        <v>635</v>
      </c>
      <c r="B41" s="3" t="s">
        <v>636</v>
      </c>
      <c r="C41" s="26" t="s">
        <v>571</v>
      </c>
      <c r="D41" s="26">
        <v>20</v>
      </c>
      <c r="E41" s="26">
        <v>40</v>
      </c>
      <c r="F41" s="26">
        <v>40</v>
      </c>
      <c r="G41" s="26">
        <v>50</v>
      </c>
      <c r="H41" s="572">
        <f t="shared" si="1"/>
        <v>250</v>
      </c>
      <c r="I41" s="572">
        <f t="shared" si="2"/>
        <v>125</v>
      </c>
      <c r="J41" s="572">
        <f t="shared" si="0"/>
        <v>125</v>
      </c>
    </row>
    <row r="42" spans="1:10" ht="12.75">
      <c r="A42" s="3" t="s">
        <v>637</v>
      </c>
      <c r="B42" s="3" t="s">
        <v>638</v>
      </c>
      <c r="C42" s="26" t="s">
        <v>571</v>
      </c>
      <c r="D42" s="26">
        <v>350</v>
      </c>
      <c r="E42" s="26">
        <v>500</v>
      </c>
      <c r="F42" s="26">
        <v>500</v>
      </c>
      <c r="G42" s="26">
        <v>500</v>
      </c>
      <c r="H42" s="572">
        <f t="shared" si="1"/>
        <v>142.85714285714286</v>
      </c>
      <c r="I42" s="572">
        <f t="shared" si="2"/>
        <v>100</v>
      </c>
      <c r="J42" s="572">
        <f t="shared" si="0"/>
        <v>100</v>
      </c>
    </row>
    <row r="43" spans="1:10" ht="12.75">
      <c r="A43" s="3" t="s">
        <v>639</v>
      </c>
      <c r="B43" s="3" t="s">
        <v>640</v>
      </c>
      <c r="C43" s="26" t="s">
        <v>571</v>
      </c>
      <c r="D43" s="26">
        <v>70</v>
      </c>
      <c r="E43" s="26">
        <v>70</v>
      </c>
      <c r="F43" s="26">
        <v>200</v>
      </c>
      <c r="G43" s="26">
        <v>200</v>
      </c>
      <c r="H43" s="572">
        <f t="shared" si="1"/>
        <v>285.7142857142857</v>
      </c>
      <c r="I43" s="572">
        <f t="shared" si="2"/>
        <v>285.7142857142857</v>
      </c>
      <c r="J43" s="572">
        <f t="shared" si="0"/>
        <v>100</v>
      </c>
    </row>
    <row r="44" spans="1:10" ht="12.75">
      <c r="A44" s="3" t="s">
        <v>641</v>
      </c>
      <c r="B44" s="3" t="s">
        <v>642</v>
      </c>
      <c r="C44" s="26" t="s">
        <v>149</v>
      </c>
      <c r="D44" s="26">
        <v>5000</v>
      </c>
      <c r="E44" s="26">
        <v>7000</v>
      </c>
      <c r="F44" s="26">
        <v>6500</v>
      </c>
      <c r="G44" s="26">
        <v>7000</v>
      </c>
      <c r="H44" s="572">
        <f t="shared" si="1"/>
        <v>140</v>
      </c>
      <c r="I44" s="572">
        <f t="shared" si="2"/>
        <v>100</v>
      </c>
      <c r="J44" s="572">
        <f t="shared" si="0"/>
        <v>107.6923076923077</v>
      </c>
    </row>
    <row r="45" spans="1:10" ht="12.75">
      <c r="A45" s="3" t="s">
        <v>643</v>
      </c>
      <c r="B45" s="3" t="s">
        <v>644</v>
      </c>
      <c r="C45" s="26" t="s">
        <v>149</v>
      </c>
      <c r="D45" s="26">
        <v>4400</v>
      </c>
      <c r="E45" s="26">
        <v>6000</v>
      </c>
      <c r="F45" s="26">
        <v>6000</v>
      </c>
      <c r="G45" s="26">
        <v>6000</v>
      </c>
      <c r="H45" s="572">
        <f t="shared" si="1"/>
        <v>136.36363636363635</v>
      </c>
      <c r="I45" s="572">
        <f t="shared" si="2"/>
        <v>100</v>
      </c>
      <c r="J45" s="572">
        <f>G45/F45*100</f>
        <v>100</v>
      </c>
    </row>
    <row r="46" spans="1:10" ht="12.75">
      <c r="A46" s="3" t="s">
        <v>645</v>
      </c>
      <c r="B46" s="3" t="s">
        <v>646</v>
      </c>
      <c r="C46" s="26" t="s">
        <v>564</v>
      </c>
      <c r="D46" s="26">
        <v>1200</v>
      </c>
      <c r="E46" s="26">
        <v>2200</v>
      </c>
      <c r="F46" s="26">
        <v>2300</v>
      </c>
      <c r="G46" s="26">
        <v>2200</v>
      </c>
      <c r="H46" s="572">
        <f t="shared" si="1"/>
        <v>183.33333333333331</v>
      </c>
      <c r="I46" s="572">
        <f t="shared" si="2"/>
        <v>100</v>
      </c>
      <c r="J46" s="572">
        <f t="shared" si="0"/>
        <v>95.65217391304348</v>
      </c>
    </row>
    <row r="47" spans="1:10" ht="12.75">
      <c r="A47" s="3" t="s">
        <v>647</v>
      </c>
      <c r="B47" s="3" t="s">
        <v>648</v>
      </c>
      <c r="C47" s="26" t="s">
        <v>564</v>
      </c>
      <c r="D47" s="26">
        <v>1800</v>
      </c>
      <c r="E47" s="26">
        <v>3000</v>
      </c>
      <c r="F47" s="26">
        <v>3000</v>
      </c>
      <c r="G47" s="26">
        <v>3000</v>
      </c>
      <c r="H47" s="572">
        <f t="shared" si="1"/>
        <v>166.66666666666669</v>
      </c>
      <c r="I47" s="572">
        <f t="shared" si="2"/>
        <v>100</v>
      </c>
      <c r="J47" s="572">
        <f t="shared" si="0"/>
        <v>100</v>
      </c>
    </row>
    <row r="48" spans="1:10" ht="12.75">
      <c r="A48" s="3" t="s">
        <v>649</v>
      </c>
      <c r="B48" s="3" t="s">
        <v>650</v>
      </c>
      <c r="C48" s="26" t="s">
        <v>571</v>
      </c>
      <c r="D48" s="26">
        <v>3500</v>
      </c>
      <c r="E48" s="26">
        <v>6500</v>
      </c>
      <c r="F48" s="26">
        <v>6500</v>
      </c>
      <c r="G48" s="26">
        <v>6500</v>
      </c>
      <c r="H48" s="572">
        <f t="shared" si="1"/>
        <v>185.71428571428572</v>
      </c>
      <c r="I48" s="572">
        <f t="shared" si="2"/>
        <v>100</v>
      </c>
      <c r="J48" s="572">
        <f t="shared" si="0"/>
        <v>100</v>
      </c>
    </row>
    <row r="49" spans="1:10" ht="12.75">
      <c r="A49" s="5" t="s">
        <v>651</v>
      </c>
      <c r="B49" s="5" t="s">
        <v>652</v>
      </c>
      <c r="C49" s="118" t="s">
        <v>564</v>
      </c>
      <c r="D49" s="118">
        <v>120</v>
      </c>
      <c r="E49" s="118">
        <v>180</v>
      </c>
      <c r="F49" s="118">
        <v>180</v>
      </c>
      <c r="G49" s="118">
        <v>180</v>
      </c>
      <c r="H49" s="574">
        <f t="shared" si="1"/>
        <v>150</v>
      </c>
      <c r="I49" s="574">
        <f t="shared" si="2"/>
        <v>100</v>
      </c>
      <c r="J49" s="574">
        <f t="shared" si="0"/>
        <v>100</v>
      </c>
    </row>
  </sheetData>
  <sheetProtection/>
  <printOptions/>
  <pageMargins left="0.7" right="0.7" top="0.75" bottom="0.75" header="0.3" footer="0.3"/>
  <pageSetup orientation="portrait" paperSize="9"/>
  <legacyDrawing r:id="rId4"/>
  <oleObjects>
    <oleObject progId="Equation.3" shapeId="1246664" r:id="rId1"/>
    <oleObject progId="Equation.3" shapeId="1246665" r:id="rId2"/>
    <oleObject progId="Equation.3" shapeId="1246666" r:id="rId3"/>
  </oleObjects>
</worksheet>
</file>

<file path=xl/worksheets/sheet13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A1" sqref="A1:M37"/>
    </sheetView>
  </sheetViews>
  <sheetFormatPr defaultColWidth="9.140625" defaultRowHeight="12.75"/>
  <sheetData>
    <row r="1" spans="1:13" ht="12.75">
      <c r="A1" s="575"/>
      <c r="B1" s="575"/>
      <c r="C1" s="576" t="s">
        <v>653</v>
      </c>
      <c r="D1" s="576"/>
      <c r="E1" s="576"/>
      <c r="F1" s="576"/>
      <c r="G1" s="576"/>
      <c r="H1" s="576"/>
      <c r="I1" s="576"/>
      <c r="J1" s="576"/>
      <c r="K1" s="576"/>
      <c r="L1" s="577"/>
      <c r="M1" s="575"/>
    </row>
    <row r="2" spans="1:13" ht="12.75">
      <c r="A2" s="575"/>
      <c r="B2" s="578" t="s">
        <v>654</v>
      </c>
      <c r="C2" s="578"/>
      <c r="D2" s="578"/>
      <c r="E2" s="578"/>
      <c r="F2" s="578"/>
      <c r="G2" s="578"/>
      <c r="H2" s="578"/>
      <c r="I2" s="578"/>
      <c r="J2" s="578"/>
      <c r="K2" s="578"/>
      <c r="L2" s="577"/>
      <c r="M2" s="577"/>
    </row>
    <row r="3" spans="1:13" ht="12.75">
      <c r="A3" s="579"/>
      <c r="B3" s="575"/>
      <c r="C3" s="575"/>
      <c r="D3" s="575"/>
      <c r="E3" s="575"/>
      <c r="F3" s="575"/>
      <c r="G3" s="575"/>
      <c r="H3" s="575"/>
      <c r="I3" s="575"/>
      <c r="J3" s="575"/>
      <c r="K3" s="575"/>
      <c r="L3" s="575"/>
      <c r="M3" s="529"/>
    </row>
    <row r="4" spans="1:13" ht="12.75">
      <c r="A4" s="580"/>
      <c r="B4" s="581" t="s">
        <v>655</v>
      </c>
      <c r="C4" s="201"/>
      <c r="D4" s="201"/>
      <c r="E4" s="582"/>
      <c r="F4" s="583" t="s">
        <v>656</v>
      </c>
      <c r="G4" s="584"/>
      <c r="H4" s="433" t="s">
        <v>657</v>
      </c>
      <c r="I4" s="433" t="s">
        <v>658</v>
      </c>
      <c r="J4" s="433" t="s">
        <v>659</v>
      </c>
      <c r="K4" s="433" t="s">
        <v>659</v>
      </c>
      <c r="L4" s="433" t="s">
        <v>660</v>
      </c>
      <c r="M4" s="433" t="s">
        <v>661</v>
      </c>
    </row>
    <row r="5" spans="1:13" ht="12.75">
      <c r="A5" s="585"/>
      <c r="B5" s="586" t="s">
        <v>662</v>
      </c>
      <c r="C5" s="587"/>
      <c r="D5" s="587"/>
      <c r="E5" s="588"/>
      <c r="F5" s="589" t="s">
        <v>663</v>
      </c>
      <c r="G5" s="590"/>
      <c r="H5" s="32" t="s">
        <v>664</v>
      </c>
      <c r="I5" s="32" t="s">
        <v>665</v>
      </c>
      <c r="J5" s="32" t="s">
        <v>666</v>
      </c>
      <c r="K5" s="32" t="s">
        <v>667</v>
      </c>
      <c r="L5" s="32" t="s">
        <v>668</v>
      </c>
      <c r="M5" s="32" t="s">
        <v>669</v>
      </c>
    </row>
    <row r="6" spans="1:13" ht="12.75">
      <c r="A6" s="105"/>
      <c r="B6" s="591" t="s">
        <v>72</v>
      </c>
      <c r="C6" s="6" t="s">
        <v>670</v>
      </c>
      <c r="D6" s="591" t="s">
        <v>671</v>
      </c>
      <c r="E6" s="591" t="s">
        <v>672</v>
      </c>
      <c r="F6" s="6" t="s">
        <v>673</v>
      </c>
      <c r="G6" s="8" t="s">
        <v>674</v>
      </c>
      <c r="H6" s="115" t="s">
        <v>675</v>
      </c>
      <c r="I6" s="115" t="s">
        <v>676</v>
      </c>
      <c r="J6" s="32" t="s">
        <v>677</v>
      </c>
      <c r="K6" s="32" t="s">
        <v>678</v>
      </c>
      <c r="L6" s="32" t="s">
        <v>679</v>
      </c>
      <c r="M6" s="32" t="s">
        <v>680</v>
      </c>
    </row>
    <row r="7" spans="1:13" ht="12.75">
      <c r="A7" s="3" t="s">
        <v>681</v>
      </c>
      <c r="B7" s="592"/>
      <c r="C7" s="6" t="s">
        <v>682</v>
      </c>
      <c r="D7" s="592"/>
      <c r="E7" s="592"/>
      <c r="F7" s="6" t="s">
        <v>683</v>
      </c>
      <c r="G7" s="6" t="s">
        <v>684</v>
      </c>
      <c r="H7" s="115" t="s">
        <v>685</v>
      </c>
      <c r="I7" s="115" t="s">
        <v>686</v>
      </c>
      <c r="J7" s="115" t="s">
        <v>687</v>
      </c>
      <c r="K7" s="115" t="s">
        <v>688</v>
      </c>
      <c r="L7" s="115" t="s">
        <v>689</v>
      </c>
      <c r="M7" s="32" t="s">
        <v>690</v>
      </c>
    </row>
    <row r="8" spans="1:13" ht="12.75">
      <c r="A8" s="106" t="s">
        <v>691</v>
      </c>
      <c r="B8" s="592"/>
      <c r="C8" s="6" t="s">
        <v>692</v>
      </c>
      <c r="D8" s="592"/>
      <c r="E8" s="592"/>
      <c r="F8" s="6" t="s">
        <v>693</v>
      </c>
      <c r="G8" s="31" t="s">
        <v>694</v>
      </c>
      <c r="H8" s="115" t="s">
        <v>686</v>
      </c>
      <c r="I8" s="32"/>
      <c r="J8" s="115" t="s">
        <v>695</v>
      </c>
      <c r="K8" s="115" t="s">
        <v>695</v>
      </c>
      <c r="L8" s="115" t="s">
        <v>696</v>
      </c>
      <c r="M8" s="115" t="s">
        <v>697</v>
      </c>
    </row>
    <row r="9" spans="1:13" ht="12.75">
      <c r="A9" s="105"/>
      <c r="B9" s="592"/>
      <c r="C9" s="31" t="s">
        <v>698</v>
      </c>
      <c r="D9" s="592"/>
      <c r="E9" s="592"/>
      <c r="F9" s="6" t="s">
        <v>686</v>
      </c>
      <c r="G9" s="31" t="s">
        <v>686</v>
      </c>
      <c r="H9" s="6"/>
      <c r="I9" s="6"/>
      <c r="J9" s="115" t="s">
        <v>699</v>
      </c>
      <c r="K9" s="115" t="s">
        <v>699</v>
      </c>
      <c r="L9" s="115" t="s">
        <v>700</v>
      </c>
      <c r="M9" s="115" t="s">
        <v>701</v>
      </c>
    </row>
    <row r="10" spans="1:13" ht="12.75">
      <c r="A10" s="105"/>
      <c r="B10" s="592"/>
      <c r="C10" s="31" t="s">
        <v>702</v>
      </c>
      <c r="D10" s="592"/>
      <c r="E10" s="592"/>
      <c r="F10" s="6"/>
      <c r="G10" s="6"/>
      <c r="H10" s="6"/>
      <c r="I10" s="6"/>
      <c r="J10" s="32"/>
      <c r="K10" s="32"/>
      <c r="L10" s="115" t="s">
        <v>703</v>
      </c>
      <c r="M10" s="115" t="s">
        <v>704</v>
      </c>
    </row>
    <row r="11" spans="1:13" ht="12.75">
      <c r="A11" s="33"/>
      <c r="B11" s="593"/>
      <c r="C11" s="120" t="s">
        <v>705</v>
      </c>
      <c r="D11" s="593"/>
      <c r="E11" s="593"/>
      <c r="F11" s="10"/>
      <c r="G11" s="10"/>
      <c r="H11" s="10"/>
      <c r="I11" s="10"/>
      <c r="J11" s="10"/>
      <c r="K11" s="10"/>
      <c r="L11" s="10"/>
      <c r="M11" s="119"/>
    </row>
    <row r="12" spans="1:13" ht="12.75">
      <c r="A12" s="3" t="s">
        <v>706</v>
      </c>
      <c r="B12" s="3">
        <v>416</v>
      </c>
      <c r="C12" s="3"/>
      <c r="D12" s="3">
        <v>19</v>
      </c>
      <c r="E12" s="3">
        <v>41</v>
      </c>
      <c r="F12" s="3">
        <v>74</v>
      </c>
      <c r="G12" s="3">
        <v>94</v>
      </c>
      <c r="H12" s="3">
        <v>1290</v>
      </c>
      <c r="I12" s="3">
        <v>117</v>
      </c>
      <c r="J12" s="3">
        <v>138</v>
      </c>
      <c r="K12" s="3">
        <v>36</v>
      </c>
      <c r="L12" s="3">
        <v>276.2</v>
      </c>
      <c r="M12" s="3">
        <v>150</v>
      </c>
    </row>
    <row r="13" spans="1:13" ht="12.75">
      <c r="A13" s="3" t="s">
        <v>707</v>
      </c>
      <c r="B13" s="3">
        <v>399</v>
      </c>
      <c r="C13" s="3"/>
      <c r="D13" s="3">
        <v>19</v>
      </c>
      <c r="E13" s="3">
        <v>33</v>
      </c>
      <c r="F13" s="3">
        <v>61</v>
      </c>
      <c r="G13" s="3">
        <v>89</v>
      </c>
      <c r="H13" s="3">
        <v>1412</v>
      </c>
      <c r="I13" s="3">
        <v>95</v>
      </c>
      <c r="J13" s="3">
        <v>148</v>
      </c>
      <c r="K13" s="3">
        <v>31</v>
      </c>
      <c r="L13" s="3">
        <v>122.4</v>
      </c>
      <c r="M13" s="3">
        <v>162</v>
      </c>
    </row>
    <row r="14" spans="1:13" ht="12.75">
      <c r="A14" s="3" t="s">
        <v>708</v>
      </c>
      <c r="B14" s="3">
        <v>447</v>
      </c>
      <c r="C14" s="3">
        <v>2</v>
      </c>
      <c r="D14" s="3">
        <v>13</v>
      </c>
      <c r="E14" s="3">
        <v>47</v>
      </c>
      <c r="F14" s="3">
        <v>86</v>
      </c>
      <c r="G14" s="3">
        <v>83</v>
      </c>
      <c r="H14" s="3">
        <v>1493</v>
      </c>
      <c r="I14" s="3">
        <v>185</v>
      </c>
      <c r="J14" s="3">
        <v>139</v>
      </c>
      <c r="K14" s="3">
        <v>29</v>
      </c>
      <c r="L14" s="3">
        <v>190.4</v>
      </c>
      <c r="M14" s="3">
        <v>118</v>
      </c>
    </row>
    <row r="15" spans="1:13" ht="12.75">
      <c r="A15" s="3" t="s">
        <v>709</v>
      </c>
      <c r="B15" s="3">
        <v>464</v>
      </c>
      <c r="C15" s="3"/>
      <c r="D15" s="3">
        <v>17</v>
      </c>
      <c r="E15" s="3">
        <v>33</v>
      </c>
      <c r="F15" s="3">
        <v>92</v>
      </c>
      <c r="G15" s="3">
        <v>57</v>
      </c>
      <c r="H15" s="3">
        <v>1405</v>
      </c>
      <c r="I15" s="3">
        <v>155</v>
      </c>
      <c r="J15" s="3">
        <v>107</v>
      </c>
      <c r="K15" s="3">
        <v>17</v>
      </c>
      <c r="L15" s="3">
        <v>326.3</v>
      </c>
      <c r="M15" s="3">
        <v>107</v>
      </c>
    </row>
    <row r="16" spans="1:13" ht="12.75">
      <c r="A16" s="3" t="s">
        <v>710</v>
      </c>
      <c r="B16" s="3">
        <v>444</v>
      </c>
      <c r="C16" s="3"/>
      <c r="D16" s="3">
        <v>13</v>
      </c>
      <c r="E16" s="3">
        <v>50</v>
      </c>
      <c r="F16" s="3">
        <v>74</v>
      </c>
      <c r="G16" s="3">
        <v>98</v>
      </c>
      <c r="H16" s="3">
        <v>1478</v>
      </c>
      <c r="I16" s="3">
        <v>208</v>
      </c>
      <c r="J16" s="3">
        <v>145</v>
      </c>
      <c r="K16" s="3">
        <v>45</v>
      </c>
      <c r="L16" s="3">
        <v>422.5</v>
      </c>
      <c r="M16" s="3">
        <v>101</v>
      </c>
    </row>
    <row r="17" spans="1:13" ht="12.75">
      <c r="A17" s="3" t="s">
        <v>711</v>
      </c>
      <c r="B17" s="3">
        <v>517</v>
      </c>
      <c r="C17" s="3"/>
      <c r="D17" s="3">
        <v>30</v>
      </c>
      <c r="E17" s="3">
        <v>50</v>
      </c>
      <c r="F17" s="3">
        <v>74</v>
      </c>
      <c r="G17" s="3">
        <v>164</v>
      </c>
      <c r="H17" s="3">
        <v>1488</v>
      </c>
      <c r="I17" s="3">
        <v>236</v>
      </c>
      <c r="J17" s="3">
        <v>166</v>
      </c>
      <c r="K17" s="3">
        <v>60</v>
      </c>
      <c r="L17" s="123">
        <v>329</v>
      </c>
      <c r="M17" s="3">
        <v>98</v>
      </c>
    </row>
    <row r="18" spans="1:13" ht="12.75">
      <c r="A18" s="3" t="s">
        <v>712</v>
      </c>
      <c r="B18" s="3">
        <v>444</v>
      </c>
      <c r="C18" s="3"/>
      <c r="D18" s="3">
        <v>13</v>
      </c>
      <c r="E18" s="3">
        <v>50</v>
      </c>
      <c r="F18" s="3">
        <v>74</v>
      </c>
      <c r="G18" s="3">
        <v>98</v>
      </c>
      <c r="H18" s="3">
        <v>1478</v>
      </c>
      <c r="I18" s="3">
        <v>208</v>
      </c>
      <c r="J18" s="3">
        <v>145</v>
      </c>
      <c r="K18" s="3">
        <v>45</v>
      </c>
      <c r="L18" s="3">
        <v>422.5</v>
      </c>
      <c r="M18" s="3">
        <v>101</v>
      </c>
    </row>
    <row r="19" spans="1:13" ht="12.75">
      <c r="A19" s="3" t="s">
        <v>713</v>
      </c>
      <c r="B19" s="3">
        <v>467</v>
      </c>
      <c r="C19" s="3"/>
      <c r="D19" s="3">
        <v>26</v>
      </c>
      <c r="E19" s="3">
        <v>20</v>
      </c>
      <c r="F19" s="3">
        <v>91</v>
      </c>
      <c r="G19" s="3">
        <v>125</v>
      </c>
      <c r="H19" s="3">
        <v>1337</v>
      </c>
      <c r="I19" s="3">
        <v>223</v>
      </c>
      <c r="J19" s="3">
        <v>159</v>
      </c>
      <c r="K19" s="3">
        <v>29</v>
      </c>
      <c r="L19" s="3">
        <v>896.4</v>
      </c>
      <c r="M19" s="3">
        <v>37</v>
      </c>
    </row>
    <row r="20" spans="1:13" ht="12.75">
      <c r="A20" s="3" t="s">
        <v>714</v>
      </c>
      <c r="B20" s="3">
        <v>486</v>
      </c>
      <c r="C20" s="3"/>
      <c r="D20" s="3">
        <v>34</v>
      </c>
      <c r="E20" s="3">
        <v>32</v>
      </c>
      <c r="F20" s="3">
        <v>79</v>
      </c>
      <c r="G20" s="3">
        <v>131</v>
      </c>
      <c r="H20" s="3">
        <v>1149</v>
      </c>
      <c r="I20" s="3">
        <v>202</v>
      </c>
      <c r="J20" s="3">
        <v>185</v>
      </c>
      <c r="K20" s="3">
        <v>42</v>
      </c>
      <c r="L20" s="3">
        <v>528.8</v>
      </c>
      <c r="M20" s="3">
        <v>23</v>
      </c>
    </row>
    <row r="21" spans="1:13" ht="12.75">
      <c r="A21" s="3" t="s">
        <v>715</v>
      </c>
      <c r="B21" s="3">
        <v>400</v>
      </c>
      <c r="C21" s="3"/>
      <c r="D21" s="3">
        <v>28</v>
      </c>
      <c r="E21" s="3">
        <v>17</v>
      </c>
      <c r="F21" s="3">
        <v>50</v>
      </c>
      <c r="G21" s="3">
        <v>109</v>
      </c>
      <c r="H21" s="3">
        <v>1212</v>
      </c>
      <c r="I21" s="3">
        <v>385</v>
      </c>
      <c r="J21" s="3">
        <v>154</v>
      </c>
      <c r="K21" s="3">
        <v>31</v>
      </c>
      <c r="L21" s="3">
        <v>572.4</v>
      </c>
      <c r="M21" s="3">
        <v>4</v>
      </c>
    </row>
    <row r="22" spans="1:13" ht="12.75">
      <c r="A22" s="9" t="s">
        <v>716</v>
      </c>
      <c r="B22" s="9">
        <v>32</v>
      </c>
      <c r="C22" s="9"/>
      <c r="D22" s="9">
        <v>3</v>
      </c>
      <c r="E22" s="9">
        <v>3</v>
      </c>
      <c r="F22" s="9">
        <v>4</v>
      </c>
      <c r="G22" s="9">
        <v>11</v>
      </c>
      <c r="H22" s="9">
        <v>140</v>
      </c>
      <c r="I22" s="9">
        <v>37</v>
      </c>
      <c r="J22" s="9">
        <v>12</v>
      </c>
      <c r="K22" s="9">
        <v>5</v>
      </c>
      <c r="L22" s="9">
        <v>102.3</v>
      </c>
      <c r="M22" s="9">
        <v>2</v>
      </c>
    </row>
    <row r="23" spans="1:13" ht="12.75">
      <c r="A23" s="3" t="s">
        <v>717</v>
      </c>
      <c r="B23" s="3">
        <v>82</v>
      </c>
      <c r="C23" s="3"/>
      <c r="D23" s="3">
        <v>4</v>
      </c>
      <c r="E23" s="3">
        <v>4</v>
      </c>
      <c r="F23" s="3">
        <v>9</v>
      </c>
      <c r="G23" s="3">
        <v>25</v>
      </c>
      <c r="H23" s="3">
        <v>295</v>
      </c>
      <c r="I23" s="3">
        <v>71</v>
      </c>
      <c r="J23" s="3">
        <v>30</v>
      </c>
      <c r="K23" s="3">
        <v>9</v>
      </c>
      <c r="L23" s="3">
        <v>102.3</v>
      </c>
      <c r="M23" s="3">
        <v>4</v>
      </c>
    </row>
    <row r="24" spans="1:13" ht="12.75">
      <c r="A24" s="3" t="s">
        <v>718</v>
      </c>
      <c r="B24" s="3">
        <v>129</v>
      </c>
      <c r="C24" s="3"/>
      <c r="D24" s="3">
        <v>4</v>
      </c>
      <c r="E24" s="3">
        <v>5</v>
      </c>
      <c r="F24" s="3">
        <v>13</v>
      </c>
      <c r="G24" s="3">
        <v>35</v>
      </c>
      <c r="H24" s="3">
        <v>382</v>
      </c>
      <c r="I24" s="3">
        <v>107</v>
      </c>
      <c r="J24" s="3">
        <v>44</v>
      </c>
      <c r="K24" s="3">
        <v>14</v>
      </c>
      <c r="L24" s="3">
        <v>137.8</v>
      </c>
      <c r="M24" s="3">
        <v>4</v>
      </c>
    </row>
    <row r="25" spans="1:13" ht="12.75">
      <c r="A25" s="3" t="s">
        <v>719</v>
      </c>
      <c r="B25" s="3">
        <v>154</v>
      </c>
      <c r="C25" s="3"/>
      <c r="D25" s="3">
        <v>6</v>
      </c>
      <c r="E25" s="3">
        <v>5</v>
      </c>
      <c r="F25" s="3">
        <v>14</v>
      </c>
      <c r="G25" s="3">
        <v>44</v>
      </c>
      <c r="H25" s="3">
        <v>512</v>
      </c>
      <c r="I25" s="3">
        <v>159</v>
      </c>
      <c r="J25" s="3">
        <v>54</v>
      </c>
      <c r="K25" s="3">
        <v>14</v>
      </c>
      <c r="L25" s="3">
        <v>170.2</v>
      </c>
      <c r="M25" s="3">
        <v>4</v>
      </c>
    </row>
    <row r="26" spans="1:13" ht="12.75">
      <c r="A26" s="3" t="s">
        <v>720</v>
      </c>
      <c r="B26" s="3">
        <v>187</v>
      </c>
      <c r="C26" s="3"/>
      <c r="D26" s="3">
        <v>7</v>
      </c>
      <c r="E26" s="3">
        <v>7</v>
      </c>
      <c r="F26" s="3">
        <v>24</v>
      </c>
      <c r="G26" s="3">
        <v>51</v>
      </c>
      <c r="H26" s="3">
        <v>658</v>
      </c>
      <c r="I26" s="3">
        <v>205</v>
      </c>
      <c r="J26" s="3">
        <v>68</v>
      </c>
      <c r="K26" s="3">
        <v>15</v>
      </c>
      <c r="L26" s="123">
        <v>228</v>
      </c>
      <c r="M26" s="3">
        <v>4</v>
      </c>
    </row>
    <row r="27" spans="1:13" ht="12.75">
      <c r="A27" s="3" t="s">
        <v>721</v>
      </c>
      <c r="B27" s="3">
        <v>214</v>
      </c>
      <c r="C27" s="3"/>
      <c r="D27" s="3">
        <v>7</v>
      </c>
      <c r="E27" s="3">
        <v>7</v>
      </c>
      <c r="F27" s="3">
        <v>29</v>
      </c>
      <c r="G27" s="3">
        <v>55</v>
      </c>
      <c r="H27" s="3">
        <v>707</v>
      </c>
      <c r="I27" s="3">
        <v>300</v>
      </c>
      <c r="J27" s="3">
        <v>77</v>
      </c>
      <c r="K27" s="3">
        <v>15</v>
      </c>
      <c r="L27" s="3">
        <v>269.8</v>
      </c>
      <c r="M27" s="3">
        <v>4</v>
      </c>
    </row>
    <row r="28" spans="1:13" ht="12.75">
      <c r="A28" s="5" t="s">
        <v>525</v>
      </c>
      <c r="B28" s="5">
        <v>233</v>
      </c>
      <c r="C28" s="5"/>
      <c r="D28" s="5">
        <v>9</v>
      </c>
      <c r="E28" s="5">
        <v>7</v>
      </c>
      <c r="F28" s="5">
        <v>29</v>
      </c>
      <c r="G28" s="5">
        <v>66</v>
      </c>
      <c r="H28" s="5">
        <v>804</v>
      </c>
      <c r="I28" s="5">
        <v>300</v>
      </c>
      <c r="J28" s="5">
        <v>88</v>
      </c>
      <c r="K28" s="5">
        <v>17</v>
      </c>
      <c r="L28" s="5">
        <v>282.9</v>
      </c>
      <c r="M28" s="5">
        <v>4</v>
      </c>
    </row>
    <row r="29" spans="1:13" ht="12.75">
      <c r="A29" s="3" t="s">
        <v>722</v>
      </c>
      <c r="B29" s="3">
        <v>49</v>
      </c>
      <c r="C29" s="3"/>
      <c r="D29" s="3">
        <v>2</v>
      </c>
      <c r="E29" s="3">
        <v>9</v>
      </c>
      <c r="F29" s="3">
        <v>16</v>
      </c>
      <c r="G29" s="3">
        <v>12</v>
      </c>
      <c r="H29" s="3">
        <v>87</v>
      </c>
      <c r="I29" s="3">
        <v>18</v>
      </c>
      <c r="J29" s="3">
        <v>12</v>
      </c>
      <c r="K29" s="3">
        <v>7</v>
      </c>
      <c r="L29" s="3">
        <v>58.4</v>
      </c>
      <c r="M29" s="3">
        <v>3</v>
      </c>
    </row>
    <row r="30" spans="1:13" ht="12.75">
      <c r="A30" s="3" t="s">
        <v>723</v>
      </c>
      <c r="B30" s="3">
        <v>57</v>
      </c>
      <c r="C30" s="3"/>
      <c r="D30" s="3">
        <v>3</v>
      </c>
      <c r="E30" s="3">
        <v>9</v>
      </c>
      <c r="F30" s="3">
        <v>20</v>
      </c>
      <c r="G30" s="3">
        <v>20</v>
      </c>
      <c r="H30" s="3">
        <v>148</v>
      </c>
      <c r="I30" s="3">
        <v>40</v>
      </c>
      <c r="J30" s="3">
        <v>21</v>
      </c>
      <c r="K30" s="3">
        <v>12</v>
      </c>
      <c r="L30" s="3">
        <v>114.5</v>
      </c>
      <c r="M30" s="3">
        <v>5</v>
      </c>
    </row>
    <row r="31" spans="1:13" ht="12.75">
      <c r="A31" s="3" t="s">
        <v>724</v>
      </c>
      <c r="B31" s="3">
        <v>103</v>
      </c>
      <c r="C31" s="3"/>
      <c r="D31" s="3">
        <v>4</v>
      </c>
      <c r="E31" s="3">
        <v>11</v>
      </c>
      <c r="F31" s="3">
        <v>29</v>
      </c>
      <c r="G31" s="3">
        <v>24</v>
      </c>
      <c r="H31" s="3">
        <v>211</v>
      </c>
      <c r="I31" s="3">
        <v>94</v>
      </c>
      <c r="J31" s="3">
        <v>29</v>
      </c>
      <c r="K31" s="3">
        <v>12</v>
      </c>
      <c r="L31" s="3">
        <v>171.7</v>
      </c>
      <c r="M31" s="3">
        <v>6</v>
      </c>
    </row>
    <row r="32" spans="1:13" ht="12.75">
      <c r="A32" s="3" t="s">
        <v>725</v>
      </c>
      <c r="B32" s="3">
        <v>129</v>
      </c>
      <c r="C32" s="3"/>
      <c r="D32" s="3">
        <v>7</v>
      </c>
      <c r="E32" s="3">
        <v>16</v>
      </c>
      <c r="F32" s="3">
        <v>37</v>
      </c>
      <c r="G32" s="3">
        <v>34</v>
      </c>
      <c r="H32" s="3">
        <v>313</v>
      </c>
      <c r="I32" s="3">
        <v>149</v>
      </c>
      <c r="J32" s="3">
        <v>41</v>
      </c>
      <c r="K32" s="3">
        <v>12</v>
      </c>
      <c r="L32" s="3">
        <v>199.5</v>
      </c>
      <c r="M32" s="3">
        <v>6</v>
      </c>
    </row>
    <row r="33" spans="1:13" ht="12.75">
      <c r="A33" s="3" t="s">
        <v>726</v>
      </c>
      <c r="B33" s="3">
        <v>179</v>
      </c>
      <c r="C33" s="3"/>
      <c r="D33" s="3">
        <v>10</v>
      </c>
      <c r="E33" s="3">
        <v>18</v>
      </c>
      <c r="F33" s="3">
        <v>48</v>
      </c>
      <c r="G33" s="3">
        <v>48</v>
      </c>
      <c r="H33" s="3">
        <v>416</v>
      </c>
      <c r="I33" s="3">
        <v>218</v>
      </c>
      <c r="J33" s="3">
        <v>62</v>
      </c>
      <c r="K33" s="3">
        <v>14</v>
      </c>
      <c r="L33" s="3">
        <v>230.4</v>
      </c>
      <c r="M33" s="3">
        <v>6</v>
      </c>
    </row>
    <row r="34" spans="1:13" ht="12.75">
      <c r="A34" s="3" t="s">
        <v>727</v>
      </c>
      <c r="B34" s="3">
        <v>205</v>
      </c>
      <c r="C34" s="3"/>
      <c r="D34" s="3">
        <v>11</v>
      </c>
      <c r="E34" s="3">
        <v>18</v>
      </c>
      <c r="F34" s="3">
        <v>48</v>
      </c>
      <c r="G34" s="3">
        <v>60</v>
      </c>
      <c r="H34" s="3">
        <v>453</v>
      </c>
      <c r="I34" s="3">
        <v>267</v>
      </c>
      <c r="J34" s="3">
        <v>75</v>
      </c>
      <c r="K34" s="3">
        <v>14</v>
      </c>
      <c r="L34" s="3">
        <v>253.6</v>
      </c>
      <c r="M34" s="3">
        <v>6</v>
      </c>
    </row>
    <row r="35" spans="1:13" ht="12.75">
      <c r="A35" s="5" t="s">
        <v>526</v>
      </c>
      <c r="B35" s="5">
        <v>263</v>
      </c>
      <c r="C35" s="5"/>
      <c r="D35" s="5">
        <v>12</v>
      </c>
      <c r="E35" s="5">
        <v>22</v>
      </c>
      <c r="F35" s="5">
        <v>48</v>
      </c>
      <c r="G35" s="5">
        <v>78</v>
      </c>
      <c r="H35" s="5">
        <v>533</v>
      </c>
      <c r="I35" s="5">
        <v>309</v>
      </c>
      <c r="J35" s="5">
        <v>88</v>
      </c>
      <c r="K35" s="5">
        <v>33</v>
      </c>
      <c r="L35" s="5">
        <v>304.8</v>
      </c>
      <c r="M35" s="5">
        <v>6</v>
      </c>
    </row>
    <row r="36" spans="1:13" ht="12.75">
      <c r="A36" s="594"/>
      <c r="B36" s="594"/>
      <c r="C36" s="594"/>
      <c r="D36" s="594"/>
      <c r="E36" s="4"/>
      <c r="F36" s="4"/>
      <c r="G36" s="549" t="s">
        <v>728</v>
      </c>
      <c r="H36" s="549"/>
      <c r="I36" s="4"/>
      <c r="J36" s="594"/>
      <c r="K36" s="594"/>
      <c r="L36" s="594"/>
      <c r="M36" s="594"/>
    </row>
    <row r="37" spans="1:13" ht="12.75">
      <c r="A37" s="594"/>
      <c r="B37" s="594"/>
      <c r="C37" s="594"/>
      <c r="D37" s="594"/>
      <c r="E37" s="3"/>
      <c r="F37" s="110" t="s">
        <v>729</v>
      </c>
      <c r="G37" s="4"/>
      <c r="H37" s="3"/>
      <c r="I37" s="4"/>
      <c r="J37" s="594"/>
      <c r="K37" s="594"/>
      <c r="L37" s="594"/>
      <c r="M37" s="594"/>
    </row>
  </sheetData>
  <sheetProtection/>
  <mergeCells count="7">
    <mergeCell ref="C1:K1"/>
    <mergeCell ref="B2:K2"/>
    <mergeCell ref="B4:E4"/>
    <mergeCell ref="B5:E5"/>
    <mergeCell ref="B6:B11"/>
    <mergeCell ref="D6:D11"/>
    <mergeCell ref="E6:E11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48"/>
  <sheetViews>
    <sheetView zoomScalePageLayoutView="0" workbookViewId="0" topLeftCell="A31">
      <selection activeCell="J61" sqref="J61"/>
    </sheetView>
  </sheetViews>
  <sheetFormatPr defaultColWidth="9.140625" defaultRowHeight="12.75"/>
  <cols>
    <col min="2" max="2" width="21.140625" style="0" customWidth="1"/>
    <col min="3" max="3" width="18.421875" style="0" customWidth="1"/>
    <col min="8" max="8" width="7.57421875" style="0" customWidth="1"/>
    <col min="9" max="9" width="8.140625" style="0" customWidth="1"/>
    <col min="10" max="10" width="7.7109375" style="0" customWidth="1"/>
  </cols>
  <sheetData>
    <row r="1" spans="1:12" ht="12.75">
      <c r="A1" s="562"/>
      <c r="B1" s="562"/>
      <c r="C1" s="595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562"/>
      <c r="B2" s="562"/>
      <c r="C2" s="575"/>
      <c r="D2" s="577"/>
      <c r="E2" s="596" t="s">
        <v>730</v>
      </c>
      <c r="F2" s="1"/>
      <c r="G2" s="577"/>
      <c r="H2" s="577"/>
      <c r="I2" s="577"/>
      <c r="J2" s="577"/>
      <c r="K2" s="575" t="s">
        <v>68</v>
      </c>
      <c r="L2" s="575"/>
    </row>
    <row r="3" spans="1:12" ht="12.75">
      <c r="A3" s="562"/>
      <c r="B3" s="562"/>
      <c r="C3" s="575"/>
      <c r="D3" s="575"/>
      <c r="E3" s="597" t="s">
        <v>731</v>
      </c>
      <c r="F3" s="1"/>
      <c r="G3" s="575"/>
      <c r="H3" s="575"/>
      <c r="I3" s="575"/>
      <c r="J3" s="575"/>
      <c r="K3" s="575"/>
      <c r="L3" s="575"/>
    </row>
    <row r="4" spans="1:12" ht="12.75">
      <c r="A4" s="562"/>
      <c r="B4" s="562"/>
      <c r="C4" s="598" t="s">
        <v>732</v>
      </c>
      <c r="D4" s="598"/>
      <c r="E4" s="598"/>
      <c r="F4" s="598"/>
      <c r="G4" s="598"/>
      <c r="H4" s="598"/>
      <c r="I4" s="598"/>
      <c r="J4" s="598"/>
      <c r="K4" s="598"/>
      <c r="L4" s="598"/>
    </row>
    <row r="5" spans="1:12" ht="12.75">
      <c r="A5" s="562"/>
      <c r="B5" s="562"/>
      <c r="C5" s="599" t="s">
        <v>733</v>
      </c>
      <c r="D5" s="599"/>
      <c r="E5" s="599"/>
      <c r="F5" s="599"/>
      <c r="G5" s="599"/>
      <c r="H5" s="599"/>
      <c r="I5" s="599"/>
      <c r="J5" s="599"/>
      <c r="K5" s="599"/>
      <c r="L5" s="599"/>
    </row>
    <row r="6" spans="1:12" ht="12.75">
      <c r="A6" s="562"/>
      <c r="B6" s="562"/>
      <c r="C6" s="595"/>
      <c r="D6" s="1"/>
      <c r="E6" s="1"/>
      <c r="F6" s="1"/>
      <c r="G6" s="1"/>
      <c r="H6" s="1"/>
      <c r="I6" s="1"/>
      <c r="J6" s="1"/>
      <c r="K6" s="1"/>
      <c r="L6" s="1"/>
    </row>
    <row r="7" spans="1:12" ht="12.75">
      <c r="A7" s="600" t="s">
        <v>734</v>
      </c>
      <c r="B7" s="600"/>
      <c r="C7" s="600" t="s">
        <v>735</v>
      </c>
      <c r="D7" s="601" t="s">
        <v>736</v>
      </c>
      <c r="E7" s="602"/>
      <c r="F7" s="602"/>
      <c r="G7" s="603"/>
      <c r="H7" s="581" t="s">
        <v>737</v>
      </c>
      <c r="I7" s="201"/>
      <c r="J7" s="582"/>
      <c r="K7" s="604" t="s">
        <v>738</v>
      </c>
      <c r="L7" s="604" t="s">
        <v>739</v>
      </c>
    </row>
    <row r="8" spans="1:12" ht="12.75">
      <c r="A8" s="605"/>
      <c r="B8" s="605"/>
      <c r="C8" s="605"/>
      <c r="D8" s="32">
        <v>2007</v>
      </c>
      <c r="E8" s="32">
        <v>2008</v>
      </c>
      <c r="F8" s="32">
        <v>2009</v>
      </c>
      <c r="G8" s="606">
        <v>2010</v>
      </c>
      <c r="H8" s="587" t="s">
        <v>740</v>
      </c>
      <c r="I8" s="587"/>
      <c r="J8" s="588"/>
      <c r="K8" s="607" t="s">
        <v>741</v>
      </c>
      <c r="L8" s="607" t="s">
        <v>741</v>
      </c>
    </row>
    <row r="9" spans="1:12" ht="12.75">
      <c r="A9" s="608"/>
      <c r="B9" s="608"/>
      <c r="C9" s="608"/>
      <c r="D9" s="119" t="s">
        <v>742</v>
      </c>
      <c r="E9" s="119" t="s">
        <v>742</v>
      </c>
      <c r="F9" s="119" t="s">
        <v>742</v>
      </c>
      <c r="G9" s="122" t="s">
        <v>742</v>
      </c>
      <c r="H9" s="609">
        <v>2010</v>
      </c>
      <c r="I9" s="610">
        <v>2011</v>
      </c>
      <c r="J9" s="610">
        <v>2012</v>
      </c>
      <c r="K9" s="611" t="s">
        <v>743</v>
      </c>
      <c r="L9" s="611" t="s">
        <v>743</v>
      </c>
    </row>
    <row r="10" spans="1:12" ht="12.75">
      <c r="A10" s="612" t="s">
        <v>744</v>
      </c>
      <c r="B10" s="612"/>
      <c r="C10" s="613" t="s">
        <v>745</v>
      </c>
      <c r="D10" s="4">
        <f>SUM(D11+D17+D19+D21+D23+D30+D31+D32+D33+D34+D35+D37+D38+D39+D40+D41)</f>
        <v>526</v>
      </c>
      <c r="E10" s="4">
        <f>SUM(E11+E17+E19+E21+E23+E30+E31+E32+E33+E34+E35+E37+E38+E39+E40+E41)</f>
        <v>431</v>
      </c>
      <c r="F10" s="4">
        <f>SUM(F11+F17+F19+F21+F23+F30+F31+F32+F33+F34+F35+F37+F38+F39+F40+F41)</f>
        <v>458</v>
      </c>
      <c r="G10" s="4">
        <f>SUM(G11+G17+G19+G21+G23+G30+G31+G32+G33+G34+G35+G37+G38+G39+G40+G41)</f>
        <v>385</v>
      </c>
      <c r="H10" s="4">
        <v>271</v>
      </c>
      <c r="I10" s="4">
        <v>232</v>
      </c>
      <c r="J10" s="4">
        <v>239</v>
      </c>
      <c r="K10" s="572">
        <f>J10/H10*100</f>
        <v>88.19188191881919</v>
      </c>
      <c r="L10" s="572">
        <f>J10/I10*100</f>
        <v>103.01724137931035</v>
      </c>
    </row>
    <row r="11" spans="1:12" ht="63.75">
      <c r="A11" s="614" t="s">
        <v>746</v>
      </c>
      <c r="B11" s="614"/>
      <c r="C11" s="615" t="s">
        <v>747</v>
      </c>
      <c r="D11" s="616">
        <v>202</v>
      </c>
      <c r="E11" s="616">
        <v>132</v>
      </c>
      <c r="F11" s="616">
        <v>162</v>
      </c>
      <c r="G11" s="616">
        <v>116</v>
      </c>
      <c r="H11" s="616">
        <v>111</v>
      </c>
      <c r="I11" s="616">
        <v>69</v>
      </c>
      <c r="J11" s="616">
        <v>81</v>
      </c>
      <c r="K11" s="572">
        <f aca="true" t="shared" si="0" ref="K11:K45">J11/H11*100</f>
        <v>72.97297297297297</v>
      </c>
      <c r="L11" s="572">
        <f aca="true" t="shared" si="1" ref="L11:L45">J11/I11*100</f>
        <v>117.3913043478261</v>
      </c>
    </row>
    <row r="12" spans="1:12" ht="12.75">
      <c r="A12" s="562" t="s">
        <v>748</v>
      </c>
      <c r="B12" s="562"/>
      <c r="C12" s="595" t="s">
        <v>749</v>
      </c>
      <c r="D12" s="617"/>
      <c r="E12" s="617"/>
      <c r="F12" s="617"/>
      <c r="G12" s="617"/>
      <c r="H12" s="617"/>
      <c r="I12" s="617"/>
      <c r="J12" s="617"/>
      <c r="K12" s="572"/>
      <c r="L12" s="572"/>
    </row>
    <row r="13" spans="1:12" ht="12.75">
      <c r="A13" s="562"/>
      <c r="B13" s="562" t="s">
        <v>750</v>
      </c>
      <c r="C13" s="618" t="s">
        <v>751</v>
      </c>
      <c r="D13" s="4">
        <v>3</v>
      </c>
      <c r="E13" s="4">
        <v>8</v>
      </c>
      <c r="F13" s="4">
        <v>4</v>
      </c>
      <c r="G13" s="4">
        <v>11</v>
      </c>
      <c r="H13" s="4">
        <v>4</v>
      </c>
      <c r="I13" s="4">
        <v>6</v>
      </c>
      <c r="J13" s="4">
        <v>3</v>
      </c>
      <c r="K13" s="572">
        <f t="shared" si="0"/>
        <v>75</v>
      </c>
      <c r="L13" s="572">
        <f t="shared" si="1"/>
        <v>50</v>
      </c>
    </row>
    <row r="14" spans="1:12" ht="12.75">
      <c r="A14" s="562"/>
      <c r="B14" s="562" t="s">
        <v>752</v>
      </c>
      <c r="C14" s="618" t="s">
        <v>753</v>
      </c>
      <c r="D14" s="4">
        <v>2</v>
      </c>
      <c r="E14" s="4">
        <v>1</v>
      </c>
      <c r="F14" s="4">
        <v>1</v>
      </c>
      <c r="G14" s="4">
        <v>1</v>
      </c>
      <c r="H14" s="4">
        <v>1</v>
      </c>
      <c r="I14" s="4">
        <v>2</v>
      </c>
      <c r="J14" s="4"/>
      <c r="K14" s="572">
        <f t="shared" si="0"/>
        <v>0</v>
      </c>
      <c r="L14" s="572">
        <f t="shared" si="1"/>
        <v>0</v>
      </c>
    </row>
    <row r="15" spans="1:12" ht="117">
      <c r="A15" s="562"/>
      <c r="B15" s="619" t="s">
        <v>754</v>
      </c>
      <c r="C15" s="620" t="s">
        <v>755</v>
      </c>
      <c r="D15" s="4">
        <v>145</v>
      </c>
      <c r="E15" s="4">
        <v>117</v>
      </c>
      <c r="F15" s="4">
        <v>126</v>
      </c>
      <c r="G15" s="4">
        <v>99</v>
      </c>
      <c r="H15" s="4">
        <v>85</v>
      </c>
      <c r="I15" s="4">
        <v>56</v>
      </c>
      <c r="J15" s="4">
        <v>67</v>
      </c>
      <c r="K15" s="572">
        <f t="shared" si="0"/>
        <v>78.82352941176471</v>
      </c>
      <c r="L15" s="572">
        <f t="shared" si="1"/>
        <v>119.64285714285714</v>
      </c>
    </row>
    <row r="16" spans="1:12" ht="12.75">
      <c r="A16" s="562"/>
      <c r="B16" s="562" t="s">
        <v>756</v>
      </c>
      <c r="C16" s="618" t="s">
        <v>757</v>
      </c>
      <c r="D16" s="4">
        <v>52</v>
      </c>
      <c r="E16" s="4">
        <v>6</v>
      </c>
      <c r="F16" s="4">
        <v>30</v>
      </c>
      <c r="G16" s="4">
        <v>5</v>
      </c>
      <c r="H16" s="4">
        <v>21</v>
      </c>
      <c r="I16" s="4">
        <v>5</v>
      </c>
      <c r="J16" s="4">
        <v>11</v>
      </c>
      <c r="K16" s="572">
        <f t="shared" si="0"/>
        <v>52.38095238095239</v>
      </c>
      <c r="L16" s="572">
        <f t="shared" si="1"/>
        <v>220.00000000000003</v>
      </c>
    </row>
    <row r="17" spans="1:12" ht="12.75">
      <c r="A17" s="562" t="s">
        <v>758</v>
      </c>
      <c r="B17" s="562"/>
      <c r="C17" s="595" t="s">
        <v>759</v>
      </c>
      <c r="D17" s="4">
        <v>1</v>
      </c>
      <c r="E17" s="4">
        <v>1</v>
      </c>
      <c r="F17" s="4">
        <v>3</v>
      </c>
      <c r="G17" s="4">
        <v>2</v>
      </c>
      <c r="H17" s="4">
        <v>3</v>
      </c>
      <c r="I17" s="4">
        <v>2</v>
      </c>
      <c r="J17" s="4"/>
      <c r="K17" s="572">
        <f t="shared" si="0"/>
        <v>0</v>
      </c>
      <c r="L17" s="572">
        <f t="shared" si="1"/>
        <v>0</v>
      </c>
    </row>
    <row r="18" spans="1:12" ht="12.75">
      <c r="A18" s="562" t="s">
        <v>760</v>
      </c>
      <c r="B18" s="562"/>
      <c r="C18" s="595" t="s">
        <v>761</v>
      </c>
      <c r="D18" s="4"/>
      <c r="E18" s="4"/>
      <c r="F18" s="4"/>
      <c r="G18" s="4"/>
      <c r="H18" s="4"/>
      <c r="I18" s="4"/>
      <c r="J18" s="4"/>
      <c r="K18" s="572"/>
      <c r="L18" s="572"/>
    </row>
    <row r="19" spans="1:12" ht="12.75">
      <c r="A19" s="562" t="s">
        <v>762</v>
      </c>
      <c r="B19" s="562"/>
      <c r="C19" s="595" t="s">
        <v>763</v>
      </c>
      <c r="D19" s="4">
        <v>11</v>
      </c>
      <c r="E19" s="4">
        <v>2</v>
      </c>
      <c r="F19" s="4">
        <v>3</v>
      </c>
      <c r="G19" s="4">
        <v>11</v>
      </c>
      <c r="H19" s="4">
        <v>2</v>
      </c>
      <c r="I19" s="4">
        <v>8</v>
      </c>
      <c r="J19" s="4">
        <v>2</v>
      </c>
      <c r="K19" s="572">
        <f t="shared" si="0"/>
        <v>100</v>
      </c>
      <c r="L19" s="572">
        <f t="shared" si="1"/>
        <v>25</v>
      </c>
    </row>
    <row r="20" spans="1:12" ht="12.75">
      <c r="A20" s="562" t="s">
        <v>764</v>
      </c>
      <c r="B20" s="562"/>
      <c r="C20" s="595" t="s">
        <v>765</v>
      </c>
      <c r="D20" s="4"/>
      <c r="E20" s="4"/>
      <c r="F20" s="4"/>
      <c r="G20" s="4"/>
      <c r="H20" s="4"/>
      <c r="I20" s="4"/>
      <c r="J20" s="4"/>
      <c r="K20" s="572"/>
      <c r="L20" s="572"/>
    </row>
    <row r="21" spans="1:12" ht="12.75">
      <c r="A21" s="562" t="s">
        <v>766</v>
      </c>
      <c r="B21" s="562"/>
      <c r="C21" s="595" t="s">
        <v>767</v>
      </c>
      <c r="D21" s="4">
        <v>1</v>
      </c>
      <c r="E21" s="4"/>
      <c r="F21" s="4"/>
      <c r="G21" s="4"/>
      <c r="H21" s="4"/>
      <c r="I21" s="4"/>
      <c r="J21" s="4"/>
      <c r="K21" s="572"/>
      <c r="L21" s="572"/>
    </row>
    <row r="22" spans="1:12" ht="12.75">
      <c r="A22" s="562" t="s">
        <v>768</v>
      </c>
      <c r="B22" s="562"/>
      <c r="C22" s="595" t="s">
        <v>769</v>
      </c>
      <c r="D22" s="4"/>
      <c r="E22" s="4"/>
      <c r="F22" s="4"/>
      <c r="G22" s="4"/>
      <c r="H22" s="4"/>
      <c r="I22" s="4"/>
      <c r="J22" s="4"/>
      <c r="K22" s="572"/>
      <c r="L22" s="572"/>
    </row>
    <row r="23" spans="1:12" ht="12.75">
      <c r="A23" s="562" t="s">
        <v>770</v>
      </c>
      <c r="B23" s="562"/>
      <c r="C23" s="595" t="s">
        <v>771</v>
      </c>
      <c r="D23" s="4">
        <f>SUM(D24:D29)</f>
        <v>232</v>
      </c>
      <c r="E23" s="4">
        <v>217</v>
      </c>
      <c r="F23" s="4">
        <v>211</v>
      </c>
      <c r="G23" s="4">
        <f>SUM(G24:G29)</f>
        <v>179</v>
      </c>
      <c r="H23" s="4">
        <v>112</v>
      </c>
      <c r="I23" s="4">
        <v>108</v>
      </c>
      <c r="J23" s="4">
        <v>118</v>
      </c>
      <c r="K23" s="572">
        <f t="shared" si="0"/>
        <v>105.35714285714286</v>
      </c>
      <c r="L23" s="572">
        <f t="shared" si="1"/>
        <v>109.25925925925925</v>
      </c>
    </row>
    <row r="24" spans="1:12" ht="12.75">
      <c r="A24" s="562" t="s">
        <v>748</v>
      </c>
      <c r="B24" s="562"/>
      <c r="C24" s="595" t="s">
        <v>749</v>
      </c>
      <c r="D24" s="4"/>
      <c r="E24" s="4"/>
      <c r="F24" s="4"/>
      <c r="G24" s="4"/>
      <c r="H24" s="4"/>
      <c r="I24" s="4"/>
      <c r="J24" s="4"/>
      <c r="K24" s="572"/>
      <c r="L24" s="572"/>
    </row>
    <row r="25" spans="1:12" ht="12.75">
      <c r="A25" s="562"/>
      <c r="B25" s="562" t="s">
        <v>772</v>
      </c>
      <c r="C25" s="618" t="s">
        <v>773</v>
      </c>
      <c r="D25" s="4">
        <v>209</v>
      </c>
      <c r="E25" s="4">
        <v>191</v>
      </c>
      <c r="F25" s="4">
        <v>189</v>
      </c>
      <c r="G25" s="4">
        <v>167</v>
      </c>
      <c r="H25" s="4">
        <v>97</v>
      </c>
      <c r="I25" s="4">
        <v>99</v>
      </c>
      <c r="J25" s="4">
        <v>108</v>
      </c>
      <c r="K25" s="572">
        <f t="shared" si="0"/>
        <v>111.34020618556701</v>
      </c>
      <c r="L25" s="572">
        <f t="shared" si="1"/>
        <v>109.09090909090908</v>
      </c>
    </row>
    <row r="26" spans="1:12" ht="12.75">
      <c r="A26" s="562"/>
      <c r="B26" s="562" t="s">
        <v>774</v>
      </c>
      <c r="C26" s="618" t="s">
        <v>775</v>
      </c>
      <c r="D26" s="4"/>
      <c r="E26" s="4">
        <v>2</v>
      </c>
      <c r="F26" s="4">
        <v>1</v>
      </c>
      <c r="G26" s="4">
        <v>2</v>
      </c>
      <c r="H26" s="4">
        <v>1</v>
      </c>
      <c r="I26" s="4">
        <v>1</v>
      </c>
      <c r="J26" s="4"/>
      <c r="K26" s="572"/>
      <c r="L26" s="572"/>
    </row>
    <row r="27" spans="1:12" ht="12.75">
      <c r="A27" s="562"/>
      <c r="B27" s="562" t="s">
        <v>776</v>
      </c>
      <c r="C27" s="618" t="s">
        <v>777</v>
      </c>
      <c r="D27" s="4">
        <v>7</v>
      </c>
      <c r="E27" s="4">
        <v>3</v>
      </c>
      <c r="F27" s="4">
        <v>4</v>
      </c>
      <c r="G27" s="4">
        <v>2</v>
      </c>
      <c r="H27" s="4">
        <v>4</v>
      </c>
      <c r="I27" s="4">
        <v>1</v>
      </c>
      <c r="J27" s="4">
        <v>2</v>
      </c>
      <c r="K27" s="572">
        <f t="shared" si="0"/>
        <v>50</v>
      </c>
      <c r="L27" s="572">
        <f t="shared" si="1"/>
        <v>200</v>
      </c>
    </row>
    <row r="28" spans="1:12" ht="12.75">
      <c r="A28" s="562"/>
      <c r="B28" s="562" t="s">
        <v>778</v>
      </c>
      <c r="C28" s="618" t="s">
        <v>779</v>
      </c>
      <c r="D28" s="4">
        <v>2</v>
      </c>
      <c r="E28" s="4">
        <v>3</v>
      </c>
      <c r="F28" s="4">
        <v>11</v>
      </c>
      <c r="G28" s="4">
        <v>2</v>
      </c>
      <c r="H28" s="4">
        <v>6</v>
      </c>
      <c r="I28" s="4">
        <v>1</v>
      </c>
      <c r="J28" s="4">
        <v>4</v>
      </c>
      <c r="K28" s="572">
        <f t="shared" si="0"/>
        <v>66.66666666666666</v>
      </c>
      <c r="L28" s="572">
        <f t="shared" si="1"/>
        <v>400</v>
      </c>
    </row>
    <row r="29" spans="1:12" ht="12.75">
      <c r="A29" s="562"/>
      <c r="B29" s="562" t="s">
        <v>780</v>
      </c>
      <c r="C29" s="618" t="s">
        <v>781</v>
      </c>
      <c r="D29" s="4">
        <v>14</v>
      </c>
      <c r="E29" s="4">
        <v>18</v>
      </c>
      <c r="F29" s="4">
        <v>6</v>
      </c>
      <c r="G29" s="4">
        <v>6</v>
      </c>
      <c r="H29" s="4">
        <v>4</v>
      </c>
      <c r="I29" s="4">
        <v>6</v>
      </c>
      <c r="J29" s="4">
        <v>1</v>
      </c>
      <c r="K29" s="572">
        <f t="shared" si="0"/>
        <v>25</v>
      </c>
      <c r="L29" s="572">
        <f t="shared" si="1"/>
        <v>16.666666666666664</v>
      </c>
    </row>
    <row r="30" spans="1:12" ht="12.75">
      <c r="A30" s="562" t="s">
        <v>782</v>
      </c>
      <c r="B30" s="562"/>
      <c r="C30" s="595" t="s">
        <v>783</v>
      </c>
      <c r="D30" s="4"/>
      <c r="E30" s="4"/>
      <c r="F30" s="4"/>
      <c r="G30" s="4"/>
      <c r="H30" s="4"/>
      <c r="I30" s="4"/>
      <c r="J30" s="4"/>
      <c r="K30" s="572" t="e">
        <f t="shared" si="0"/>
        <v>#DIV/0!</v>
      </c>
      <c r="L30" s="572" t="e">
        <f t="shared" si="1"/>
        <v>#DIV/0!</v>
      </c>
    </row>
    <row r="31" spans="1:12" ht="12.75">
      <c r="A31" s="562" t="s">
        <v>784</v>
      </c>
      <c r="B31" s="562"/>
      <c r="C31" s="595" t="s">
        <v>785</v>
      </c>
      <c r="D31" s="4">
        <v>1</v>
      </c>
      <c r="E31" s="4">
        <v>3</v>
      </c>
      <c r="F31" s="4"/>
      <c r="G31" s="4"/>
      <c r="H31" s="4"/>
      <c r="I31" s="4"/>
      <c r="J31" s="4"/>
      <c r="K31" s="572"/>
      <c r="L31" s="572"/>
    </row>
    <row r="32" spans="1:12" ht="12.75">
      <c r="A32" s="562" t="s">
        <v>786</v>
      </c>
      <c r="B32" s="562"/>
      <c r="C32" s="595" t="s">
        <v>787</v>
      </c>
      <c r="D32" s="4">
        <v>14</v>
      </c>
      <c r="E32" s="4">
        <v>10</v>
      </c>
      <c r="F32" s="4">
        <v>26</v>
      </c>
      <c r="G32" s="4">
        <v>9</v>
      </c>
      <c r="H32" s="4">
        <v>12</v>
      </c>
      <c r="I32" s="4">
        <v>8</v>
      </c>
      <c r="J32" s="4">
        <v>4</v>
      </c>
      <c r="K32" s="572">
        <f t="shared" si="0"/>
        <v>33.33333333333333</v>
      </c>
      <c r="L32" s="572">
        <f t="shared" si="1"/>
        <v>50</v>
      </c>
    </row>
    <row r="33" spans="1:12" ht="12.75">
      <c r="A33" s="562" t="s">
        <v>788</v>
      </c>
      <c r="B33" s="562"/>
      <c r="C33" s="595" t="s">
        <v>789</v>
      </c>
      <c r="D33" s="4">
        <v>10</v>
      </c>
      <c r="E33" s="4">
        <v>10</v>
      </c>
      <c r="F33" s="4">
        <v>12</v>
      </c>
      <c r="G33" s="4">
        <v>8</v>
      </c>
      <c r="H33" s="4">
        <v>7</v>
      </c>
      <c r="I33" s="4">
        <v>5</v>
      </c>
      <c r="J33" s="4">
        <v>4</v>
      </c>
      <c r="K33" s="572">
        <f t="shared" si="0"/>
        <v>57.14285714285714</v>
      </c>
      <c r="L33" s="572">
        <f t="shared" si="1"/>
        <v>80</v>
      </c>
    </row>
    <row r="34" spans="1:12" ht="12.75">
      <c r="A34" s="562" t="s">
        <v>790</v>
      </c>
      <c r="B34" s="562"/>
      <c r="C34" s="595" t="s">
        <v>791</v>
      </c>
      <c r="D34" s="4"/>
      <c r="E34" s="4">
        <v>18</v>
      </c>
      <c r="F34" s="4">
        <v>5</v>
      </c>
      <c r="G34" s="4">
        <v>10</v>
      </c>
      <c r="H34" s="4">
        <v>5</v>
      </c>
      <c r="I34" s="4">
        <v>11</v>
      </c>
      <c r="J34" s="4">
        <v>14</v>
      </c>
      <c r="K34" s="572">
        <f t="shared" si="0"/>
        <v>280</v>
      </c>
      <c r="L34" s="572">
        <f t="shared" si="1"/>
        <v>127.27272727272727</v>
      </c>
    </row>
    <row r="35" spans="1:12" ht="12.75">
      <c r="A35" s="562" t="s">
        <v>792</v>
      </c>
      <c r="B35" s="562"/>
      <c r="C35" s="621" t="s">
        <v>793</v>
      </c>
      <c r="D35" s="4">
        <v>41</v>
      </c>
      <c r="E35" s="4">
        <v>27</v>
      </c>
      <c r="F35" s="4">
        <v>34</v>
      </c>
      <c r="G35" s="4">
        <v>40</v>
      </c>
      <c r="H35" s="4">
        <v>19</v>
      </c>
      <c r="I35" s="4">
        <v>16</v>
      </c>
      <c r="J35" s="4">
        <v>15</v>
      </c>
      <c r="K35" s="572">
        <f t="shared" si="0"/>
        <v>78.94736842105263</v>
      </c>
      <c r="L35" s="572">
        <f t="shared" si="1"/>
        <v>93.75</v>
      </c>
    </row>
    <row r="36" spans="1:12" ht="12.75">
      <c r="A36" s="562" t="s">
        <v>794</v>
      </c>
      <c r="B36" s="562"/>
      <c r="C36" s="621"/>
      <c r="D36" s="4"/>
      <c r="E36" s="4"/>
      <c r="F36" s="4"/>
      <c r="G36" s="4"/>
      <c r="H36" s="4"/>
      <c r="I36" s="4"/>
      <c r="J36" s="4"/>
      <c r="K36" s="572"/>
      <c r="L36" s="572"/>
    </row>
    <row r="37" spans="1:12" ht="12.75">
      <c r="A37" s="562" t="s">
        <v>795</v>
      </c>
      <c r="B37" s="562"/>
      <c r="C37" s="595" t="s">
        <v>796</v>
      </c>
      <c r="D37" s="4">
        <v>11</v>
      </c>
      <c r="E37" s="4">
        <v>3</v>
      </c>
      <c r="F37" s="4">
        <v>1</v>
      </c>
      <c r="G37" s="4">
        <v>3</v>
      </c>
      <c r="H37" s="4"/>
      <c r="I37" s="4">
        <v>2</v>
      </c>
      <c r="J37" s="4">
        <v>1</v>
      </c>
      <c r="K37" s="572"/>
      <c r="L37" s="572">
        <f t="shared" si="1"/>
        <v>50</v>
      </c>
    </row>
    <row r="38" spans="1:12" ht="12.75">
      <c r="A38" s="562" t="s">
        <v>797</v>
      </c>
      <c r="B38" s="562"/>
      <c r="C38" s="595" t="s">
        <v>798</v>
      </c>
      <c r="D38" s="4">
        <v>2</v>
      </c>
      <c r="E38" s="4">
        <v>2</v>
      </c>
      <c r="F38" s="4">
        <v>1</v>
      </c>
      <c r="G38" s="4">
        <v>4</v>
      </c>
      <c r="H38" s="4"/>
      <c r="I38" s="4">
        <v>2</v>
      </c>
      <c r="J38" s="4"/>
      <c r="K38" s="572"/>
      <c r="L38" s="572">
        <f t="shared" si="1"/>
        <v>0</v>
      </c>
    </row>
    <row r="39" spans="1:12" ht="12.75">
      <c r="A39" s="622" t="s">
        <v>799</v>
      </c>
      <c r="B39" s="622"/>
      <c r="C39" s="623" t="s">
        <v>800</v>
      </c>
      <c r="D39" s="3"/>
      <c r="E39" s="3">
        <v>6</v>
      </c>
      <c r="F39" s="3"/>
      <c r="G39" s="3">
        <v>3</v>
      </c>
      <c r="H39" s="3"/>
      <c r="I39" s="3">
        <v>1</v>
      </c>
      <c r="J39" s="3"/>
      <c r="K39" s="572"/>
      <c r="L39" s="572">
        <f t="shared" si="1"/>
        <v>0</v>
      </c>
    </row>
    <row r="40" spans="1:12" ht="12.75">
      <c r="A40" s="622" t="s">
        <v>801</v>
      </c>
      <c r="B40" s="622"/>
      <c r="C40" s="623" t="s">
        <v>802</v>
      </c>
      <c r="D40" s="3"/>
      <c r="E40" s="3"/>
      <c r="F40" s="3"/>
      <c r="G40" s="3"/>
      <c r="H40" s="3"/>
      <c r="I40" s="3"/>
      <c r="J40" s="3"/>
      <c r="K40" s="572"/>
      <c r="L40" s="572"/>
    </row>
    <row r="41" spans="1:12" ht="12.75">
      <c r="A41" s="622" t="s">
        <v>803</v>
      </c>
      <c r="B41" s="622"/>
      <c r="C41" s="623" t="s">
        <v>804</v>
      </c>
      <c r="D41" s="3"/>
      <c r="E41" s="3"/>
      <c r="F41" s="3"/>
      <c r="G41" s="3"/>
      <c r="H41" s="3"/>
      <c r="I41" s="3"/>
      <c r="J41" s="3"/>
      <c r="K41" s="572"/>
      <c r="L41" s="572"/>
    </row>
    <row r="42" spans="1:12" ht="12.75">
      <c r="A42" s="562"/>
      <c r="B42" s="562" t="s">
        <v>805</v>
      </c>
      <c r="C42" s="624" t="s">
        <v>806</v>
      </c>
      <c r="D42" s="4"/>
      <c r="E42" s="4"/>
      <c r="F42" s="4"/>
      <c r="G42" s="4"/>
      <c r="H42" s="4"/>
      <c r="I42" s="4"/>
      <c r="J42" s="4"/>
      <c r="K42" s="572"/>
      <c r="L42" s="572"/>
    </row>
    <row r="43" spans="1:12" ht="12.75">
      <c r="A43" s="562"/>
      <c r="B43" s="562" t="s">
        <v>807</v>
      </c>
      <c r="C43" s="625" t="s">
        <v>808</v>
      </c>
      <c r="D43" s="626">
        <v>79</v>
      </c>
      <c r="E43" s="626">
        <v>78</v>
      </c>
      <c r="F43" s="626">
        <v>82</v>
      </c>
      <c r="G43" s="626" t="e">
        <f>G10/G57*10000</f>
        <v>#DIV/0!</v>
      </c>
      <c r="H43" s="626">
        <v>49</v>
      </c>
      <c r="I43" s="626">
        <v>40</v>
      </c>
      <c r="J43" s="626">
        <v>43</v>
      </c>
      <c r="K43" s="572">
        <f t="shared" si="0"/>
        <v>87.75510204081633</v>
      </c>
      <c r="L43" s="572">
        <f t="shared" si="1"/>
        <v>107.5</v>
      </c>
    </row>
    <row r="44" spans="1:12" ht="12.75">
      <c r="A44" s="562"/>
      <c r="B44" s="562"/>
      <c r="C44" s="4"/>
      <c r="D44" s="4"/>
      <c r="E44" s="4"/>
      <c r="F44" s="4"/>
      <c r="G44" s="4"/>
      <c r="H44" s="4"/>
      <c r="I44" s="4"/>
      <c r="J44" s="4"/>
      <c r="K44" s="572"/>
      <c r="L44" s="572"/>
    </row>
    <row r="45" spans="1:12" ht="12.75">
      <c r="A45" s="627"/>
      <c r="B45" s="627" t="s">
        <v>809</v>
      </c>
      <c r="C45" s="628" t="s">
        <v>810</v>
      </c>
      <c r="D45" s="502">
        <v>31.8</v>
      </c>
      <c r="E45" s="502">
        <v>60.9</v>
      </c>
      <c r="F45" s="502">
        <v>53</v>
      </c>
      <c r="G45" s="502">
        <v>62</v>
      </c>
      <c r="H45" s="502">
        <v>43</v>
      </c>
      <c r="I45" s="502">
        <v>56</v>
      </c>
      <c r="J45" s="502">
        <v>51.2</v>
      </c>
      <c r="K45" s="574">
        <f t="shared" si="0"/>
        <v>119.06976744186046</v>
      </c>
      <c r="L45" s="574">
        <f t="shared" si="1"/>
        <v>91.42857142857143</v>
      </c>
    </row>
    <row r="46" spans="1:12" ht="12.75">
      <c r="A46" s="562"/>
      <c r="B46" s="562"/>
      <c r="C46" s="595"/>
      <c r="D46" s="1"/>
      <c r="E46" s="1"/>
      <c r="F46" s="1"/>
      <c r="G46" s="1"/>
      <c r="H46" s="1"/>
      <c r="I46" s="1"/>
      <c r="J46" s="1"/>
      <c r="K46" s="1"/>
      <c r="L46" s="1"/>
    </row>
    <row r="47" spans="1:12" ht="12.75">
      <c r="A47" s="562"/>
      <c r="B47" s="562"/>
      <c r="C47" s="629" t="s">
        <v>811</v>
      </c>
      <c r="D47" s="1"/>
      <c r="E47" s="1"/>
      <c r="F47" s="1"/>
      <c r="G47" s="1"/>
      <c r="H47" s="1"/>
      <c r="I47" s="1"/>
      <c r="J47" s="1"/>
      <c r="K47" s="1"/>
      <c r="L47" s="1"/>
    </row>
    <row r="48" spans="1:12" ht="12.75">
      <c r="A48" s="562"/>
      <c r="B48" s="562"/>
      <c r="C48" s="629" t="s">
        <v>812</v>
      </c>
      <c r="D48" s="1"/>
      <c r="E48" s="1"/>
      <c r="F48" s="1"/>
      <c r="G48" s="1"/>
      <c r="H48" s="1"/>
      <c r="I48" s="1"/>
      <c r="J48" s="1"/>
      <c r="K48" s="1"/>
      <c r="L48" s="1"/>
    </row>
  </sheetData>
  <sheetProtection/>
  <mergeCells count="8">
    <mergeCell ref="C35:C36"/>
    <mergeCell ref="C4:L4"/>
    <mergeCell ref="C5:L5"/>
    <mergeCell ref="A7:B9"/>
    <mergeCell ref="C7:C9"/>
    <mergeCell ref="D7:G7"/>
    <mergeCell ref="H7:J7"/>
    <mergeCell ref="H8:J8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">
      <selection activeCell="A1" sqref="A1:K38"/>
    </sheetView>
  </sheetViews>
  <sheetFormatPr defaultColWidth="9.140625" defaultRowHeight="12.75"/>
  <cols>
    <col min="8" max="8" width="15.57421875" style="0" customWidth="1"/>
    <col min="9" max="9" width="13.140625" style="0" customWidth="1"/>
    <col min="10" max="10" width="14.421875" style="0" customWidth="1"/>
  </cols>
  <sheetData>
    <row r="1" spans="1:11" ht="12.75">
      <c r="A1" s="555"/>
      <c r="B1" s="555"/>
      <c r="C1" s="555"/>
      <c r="D1" s="555"/>
      <c r="E1" s="555"/>
      <c r="F1" s="555"/>
      <c r="G1" s="555"/>
      <c r="H1" s="555"/>
      <c r="I1" s="555"/>
      <c r="J1" s="555"/>
      <c r="K1" s="555"/>
    </row>
    <row r="2" spans="1:11" ht="14.25">
      <c r="A2" s="622"/>
      <c r="B2" s="630" t="s">
        <v>813</v>
      </c>
      <c r="C2" s="630"/>
      <c r="D2" s="630"/>
      <c r="E2" s="630"/>
      <c r="F2" s="630"/>
      <c r="G2" s="630"/>
      <c r="H2" s="630"/>
      <c r="I2" s="630"/>
      <c r="J2" s="631"/>
      <c r="K2" s="631"/>
    </row>
    <row r="3" spans="1:11" ht="14.25">
      <c r="A3" s="622"/>
      <c r="B3" s="632" t="s">
        <v>814</v>
      </c>
      <c r="C3" s="632"/>
      <c r="D3" s="632"/>
      <c r="E3" s="632"/>
      <c r="F3" s="632"/>
      <c r="G3" s="632"/>
      <c r="H3" s="632"/>
      <c r="I3" s="632"/>
      <c r="J3" s="631"/>
      <c r="K3" s="631"/>
    </row>
    <row r="4" spans="1:11" ht="14.25">
      <c r="A4" s="622"/>
      <c r="B4" s="631"/>
      <c r="C4" s="563"/>
      <c r="D4" s="563"/>
      <c r="E4" s="631"/>
      <c r="F4" s="631"/>
      <c r="G4" s="631"/>
      <c r="H4" s="631"/>
      <c r="I4" s="631"/>
      <c r="J4" s="631"/>
      <c r="K4" s="631"/>
    </row>
    <row r="5" spans="1:11" ht="14.25">
      <c r="A5" s="622"/>
      <c r="B5" s="631"/>
      <c r="C5" s="563"/>
      <c r="D5" s="563"/>
      <c r="E5" s="631"/>
      <c r="F5" s="631"/>
      <c r="G5" s="631"/>
      <c r="H5" s="631"/>
      <c r="I5" s="631"/>
      <c r="J5" s="631"/>
      <c r="K5" s="631"/>
    </row>
    <row r="6" spans="1:11" ht="12.75">
      <c r="A6" s="633" t="s">
        <v>815</v>
      </c>
      <c r="B6" s="633"/>
      <c r="C6" s="633"/>
      <c r="D6" s="633"/>
      <c r="E6" s="633"/>
      <c r="F6" s="633"/>
      <c r="G6" s="634"/>
      <c r="H6" s="635" t="s">
        <v>525</v>
      </c>
      <c r="I6" s="636"/>
      <c r="J6" s="635" t="s">
        <v>727</v>
      </c>
      <c r="K6" s="636"/>
    </row>
    <row r="7" spans="1:11" ht="12.75">
      <c r="A7" s="637"/>
      <c r="B7" s="637"/>
      <c r="C7" s="637"/>
      <c r="D7" s="637"/>
      <c r="E7" s="637"/>
      <c r="F7" s="637"/>
      <c r="G7" s="638"/>
      <c r="H7" s="24" t="s">
        <v>816</v>
      </c>
      <c r="I7" s="433" t="s">
        <v>817</v>
      </c>
      <c r="J7" s="24" t="s">
        <v>816</v>
      </c>
      <c r="K7" s="433" t="s">
        <v>817</v>
      </c>
    </row>
    <row r="8" spans="1:11" ht="12.75">
      <c r="A8" s="637"/>
      <c r="B8" s="637"/>
      <c r="C8" s="637"/>
      <c r="D8" s="637"/>
      <c r="E8" s="637"/>
      <c r="F8" s="637"/>
      <c r="G8" s="638"/>
      <c r="H8" s="21" t="s">
        <v>818</v>
      </c>
      <c r="I8" s="32" t="s">
        <v>819</v>
      </c>
      <c r="J8" s="21" t="s">
        <v>818</v>
      </c>
      <c r="K8" s="32" t="s">
        <v>819</v>
      </c>
    </row>
    <row r="9" spans="1:11" ht="12.75">
      <c r="A9" s="637"/>
      <c r="B9" s="637"/>
      <c r="C9" s="637"/>
      <c r="D9" s="637"/>
      <c r="E9" s="637"/>
      <c r="F9" s="637"/>
      <c r="G9" s="638"/>
      <c r="H9" s="91" t="s">
        <v>820</v>
      </c>
      <c r="I9" s="115" t="s">
        <v>821</v>
      </c>
      <c r="J9" s="91" t="s">
        <v>820</v>
      </c>
      <c r="K9" s="115" t="s">
        <v>821</v>
      </c>
    </row>
    <row r="10" spans="1:11" ht="12.75">
      <c r="A10" s="639"/>
      <c r="B10" s="639"/>
      <c r="C10" s="639"/>
      <c r="D10" s="639"/>
      <c r="E10" s="639"/>
      <c r="F10" s="639"/>
      <c r="G10" s="640"/>
      <c r="H10" s="435" t="s">
        <v>822</v>
      </c>
      <c r="I10" s="437" t="s">
        <v>823</v>
      </c>
      <c r="J10" s="435" t="s">
        <v>822</v>
      </c>
      <c r="K10" s="437" t="s">
        <v>823</v>
      </c>
    </row>
    <row r="11" spans="1:11" ht="12.75">
      <c r="A11" s="641" t="s">
        <v>824</v>
      </c>
      <c r="B11" s="44"/>
      <c r="C11" s="47"/>
      <c r="D11" s="642"/>
      <c r="E11" s="643"/>
      <c r="F11" s="643"/>
      <c r="G11" s="643"/>
      <c r="H11" s="644">
        <f>H12+H13+H23+H33+H38+H22+H31+H32</f>
        <v>17383294.900000002</v>
      </c>
      <c r="I11" s="645">
        <f>I12+I13+I23+I33+I38+I22+I31+I32</f>
        <v>107206</v>
      </c>
      <c r="J11" s="646">
        <f>J12+J13+J22+J23+J33+J38+J31+J32</f>
        <v>26325572.2</v>
      </c>
      <c r="K11" s="647">
        <f>K12+K13+K22+K23+K32+K31+K33</f>
        <v>125742</v>
      </c>
    </row>
    <row r="12" spans="1:11" ht="12.75">
      <c r="A12" s="641" t="s">
        <v>825</v>
      </c>
      <c r="B12" s="44"/>
      <c r="C12" s="47" t="s">
        <v>826</v>
      </c>
      <c r="D12" s="642"/>
      <c r="E12" s="643"/>
      <c r="F12" s="643"/>
      <c r="G12" s="643"/>
      <c r="H12" s="646">
        <v>814051</v>
      </c>
      <c r="I12" s="648">
        <v>2302</v>
      </c>
      <c r="J12" s="646">
        <v>1284861.3</v>
      </c>
      <c r="K12" s="649">
        <v>2399</v>
      </c>
    </row>
    <row r="13" spans="1:11" ht="12.75">
      <c r="A13" s="641" t="s">
        <v>827</v>
      </c>
      <c r="B13" s="29"/>
      <c r="C13" s="650" t="s">
        <v>828</v>
      </c>
      <c r="D13" s="642"/>
      <c r="E13" s="643"/>
      <c r="F13" s="643"/>
      <c r="G13" s="643"/>
      <c r="H13" s="646">
        <f>H15+H16+H17+H18+H20+H21</f>
        <v>729404.6</v>
      </c>
      <c r="I13" s="651">
        <f>I15+I16+I17+I18+I20+I19+I21</f>
        <v>4973</v>
      </c>
      <c r="J13" s="646">
        <f>J15+J16+J17+J18+J19+J20+J21</f>
        <v>986019.7</v>
      </c>
      <c r="K13" s="647">
        <f>K15+K16+K17+K18+K20+K21</f>
        <v>4989</v>
      </c>
    </row>
    <row r="14" spans="1:11" ht="12.75">
      <c r="A14" s="622" t="s">
        <v>829</v>
      </c>
      <c r="B14" s="3"/>
      <c r="C14" s="27" t="s">
        <v>830</v>
      </c>
      <c r="D14" s="652"/>
      <c r="E14" s="555"/>
      <c r="F14" s="555"/>
      <c r="G14" s="555"/>
      <c r="H14" s="653"/>
      <c r="I14" s="654"/>
      <c r="J14" s="653"/>
      <c r="K14" s="655"/>
    </row>
    <row r="15" spans="1:11" ht="12.75">
      <c r="A15" s="622" t="s">
        <v>831</v>
      </c>
      <c r="B15" s="4"/>
      <c r="C15" s="656" t="s">
        <v>832</v>
      </c>
      <c r="D15" s="652"/>
      <c r="E15" s="555"/>
      <c r="F15" s="555"/>
      <c r="G15" s="555"/>
      <c r="H15" s="653">
        <v>370158.7</v>
      </c>
      <c r="I15" s="654">
        <v>3037</v>
      </c>
      <c r="J15" s="653">
        <v>553282.9</v>
      </c>
      <c r="K15" s="655">
        <v>3012</v>
      </c>
    </row>
    <row r="16" spans="1:11" ht="12.75">
      <c r="A16" s="622" t="s">
        <v>833</v>
      </c>
      <c r="B16" s="3"/>
      <c r="C16" s="656"/>
      <c r="D16" s="652"/>
      <c r="E16" s="555"/>
      <c r="F16" s="555"/>
      <c r="G16" s="555"/>
      <c r="H16" s="653">
        <v>171730.3</v>
      </c>
      <c r="I16" s="654">
        <v>927</v>
      </c>
      <c r="J16" s="653">
        <v>210244.1</v>
      </c>
      <c r="K16" s="655">
        <v>983</v>
      </c>
    </row>
    <row r="17" spans="1:11" ht="12.75">
      <c r="A17" s="622" t="s">
        <v>834</v>
      </c>
      <c r="B17" s="3"/>
      <c r="C17" s="656"/>
      <c r="D17" s="652"/>
      <c r="E17" s="555"/>
      <c r="F17" s="555"/>
      <c r="G17" s="555"/>
      <c r="H17" s="653">
        <v>105559.3</v>
      </c>
      <c r="I17" s="654"/>
      <c r="J17" s="653">
        <v>121662.7</v>
      </c>
      <c r="K17" s="657">
        <v>573</v>
      </c>
    </row>
    <row r="18" spans="1:11" ht="12.75">
      <c r="A18" s="622" t="s">
        <v>835</v>
      </c>
      <c r="B18" s="3"/>
      <c r="C18" s="656"/>
      <c r="D18" s="652"/>
      <c r="E18" s="555"/>
      <c r="F18" s="555"/>
      <c r="G18" s="555"/>
      <c r="H18" s="653">
        <v>20627.4</v>
      </c>
      <c r="I18" s="654">
        <v>599</v>
      </c>
      <c r="J18" s="653">
        <v>24093.9</v>
      </c>
      <c r="K18" s="657">
        <v>92</v>
      </c>
    </row>
    <row r="19" spans="1:11" ht="12.75">
      <c r="A19" s="622" t="s">
        <v>422</v>
      </c>
      <c r="B19" s="3"/>
      <c r="C19" s="656" t="s">
        <v>435</v>
      </c>
      <c r="D19" s="652"/>
      <c r="E19" s="555"/>
      <c r="F19" s="555"/>
      <c r="G19" s="555"/>
      <c r="H19" s="653"/>
      <c r="I19" s="654"/>
      <c r="J19" s="653"/>
      <c r="K19" s="657"/>
    </row>
    <row r="20" spans="1:11" ht="12.75">
      <c r="A20" s="622" t="s">
        <v>836</v>
      </c>
      <c r="B20" s="3"/>
      <c r="C20" s="656"/>
      <c r="D20" s="652"/>
      <c r="E20" s="555"/>
      <c r="F20" s="555"/>
      <c r="G20" s="555"/>
      <c r="H20" s="653">
        <v>58814.2</v>
      </c>
      <c r="I20" s="654">
        <v>95</v>
      </c>
      <c r="J20" s="653">
        <v>71220.7</v>
      </c>
      <c r="K20" s="657">
        <v>316</v>
      </c>
    </row>
    <row r="21" spans="1:11" ht="12.75">
      <c r="A21" s="622" t="s">
        <v>422</v>
      </c>
      <c r="B21" s="3"/>
      <c r="C21" s="656"/>
      <c r="D21" s="652"/>
      <c r="E21" s="555"/>
      <c r="F21" s="555"/>
      <c r="G21" s="555"/>
      <c r="H21" s="653">
        <v>2514.7</v>
      </c>
      <c r="I21" s="654">
        <v>315</v>
      </c>
      <c r="J21" s="653">
        <v>5515.4</v>
      </c>
      <c r="K21" s="657">
        <v>13</v>
      </c>
    </row>
    <row r="22" spans="1:11" ht="12.75">
      <c r="A22" s="641" t="s">
        <v>837</v>
      </c>
      <c r="B22" s="29"/>
      <c r="C22" s="658"/>
      <c r="D22" s="642"/>
      <c r="E22" s="643"/>
      <c r="F22" s="643"/>
      <c r="G22" s="643"/>
      <c r="H22" s="646">
        <v>14624551.3</v>
      </c>
      <c r="I22" s="648">
        <v>89515</v>
      </c>
      <c r="J22" s="646">
        <v>22361196.8</v>
      </c>
      <c r="K22" s="647">
        <v>104515</v>
      </c>
    </row>
    <row r="23" spans="1:11" ht="12.75">
      <c r="A23" s="641" t="s">
        <v>838</v>
      </c>
      <c r="B23" s="44"/>
      <c r="C23" s="47" t="s">
        <v>839</v>
      </c>
      <c r="D23" s="642"/>
      <c r="E23" s="643"/>
      <c r="F23" s="643"/>
      <c r="G23" s="643"/>
      <c r="H23" s="646">
        <f>H25+H26+H27+H28+H29+H30</f>
        <v>819946.9</v>
      </c>
      <c r="I23" s="651">
        <f>I25+I26+I27+I28+I29+I30</f>
        <v>5372</v>
      </c>
      <c r="J23" s="646">
        <f>J25+J26+J27+J28+J29+J30</f>
        <v>1255696</v>
      </c>
      <c r="K23" s="647">
        <f>K25+K26+K27+K28+K29+K30+K3</f>
        <v>8742</v>
      </c>
    </row>
    <row r="24" spans="1:11" ht="12.75">
      <c r="A24" s="622" t="s">
        <v>840</v>
      </c>
      <c r="B24" s="3"/>
      <c r="C24" s="27" t="s">
        <v>830</v>
      </c>
      <c r="D24" s="652"/>
      <c r="E24" s="555"/>
      <c r="F24" s="555"/>
      <c r="G24" s="555"/>
      <c r="H24" s="653"/>
      <c r="I24" s="654"/>
      <c r="J24" s="646"/>
      <c r="K24" s="647"/>
    </row>
    <row r="25" spans="1:11" ht="12.75">
      <c r="A25" s="622" t="s">
        <v>841</v>
      </c>
      <c r="B25" s="3"/>
      <c r="C25" s="106" t="s">
        <v>842</v>
      </c>
      <c r="D25" s="652"/>
      <c r="E25" s="555"/>
      <c r="F25" s="555"/>
      <c r="G25" s="555"/>
      <c r="H25" s="653"/>
      <c r="I25" s="654"/>
      <c r="J25" s="653"/>
      <c r="K25" s="655"/>
    </row>
    <row r="26" spans="1:11" ht="12.75">
      <c r="A26" s="622" t="s">
        <v>843</v>
      </c>
      <c r="B26" s="3"/>
      <c r="C26" s="106" t="s">
        <v>844</v>
      </c>
      <c r="D26" s="652"/>
      <c r="E26" s="555"/>
      <c r="F26" s="555"/>
      <c r="G26" s="555"/>
      <c r="H26" s="653"/>
      <c r="I26" s="654"/>
      <c r="J26" s="653"/>
      <c r="K26" s="657"/>
    </row>
    <row r="27" spans="1:11" ht="12.75">
      <c r="A27" s="622" t="s">
        <v>845</v>
      </c>
      <c r="B27" s="4"/>
      <c r="C27" s="656" t="s">
        <v>846</v>
      </c>
      <c r="D27" s="652"/>
      <c r="E27" s="555"/>
      <c r="F27" s="555"/>
      <c r="G27" s="555"/>
      <c r="H27" s="653"/>
      <c r="I27" s="654"/>
      <c r="J27" s="653"/>
      <c r="K27" s="655"/>
    </row>
    <row r="28" spans="1:11" ht="12.75">
      <c r="A28" s="622" t="s">
        <v>847</v>
      </c>
      <c r="B28" s="3"/>
      <c r="C28" s="27"/>
      <c r="D28" s="652"/>
      <c r="E28" s="555"/>
      <c r="F28" s="555"/>
      <c r="G28" s="555"/>
      <c r="H28" s="653">
        <v>44896.9</v>
      </c>
      <c r="I28" s="654">
        <v>62</v>
      </c>
      <c r="J28" s="653">
        <v>33766</v>
      </c>
      <c r="K28" s="622">
        <v>47</v>
      </c>
    </row>
    <row r="29" spans="1:11" ht="12.75">
      <c r="A29" s="622" t="s">
        <v>848</v>
      </c>
      <c r="B29" s="4"/>
      <c r="C29" s="656" t="s">
        <v>849</v>
      </c>
      <c r="D29" s="652"/>
      <c r="E29" s="555"/>
      <c r="F29" s="555"/>
      <c r="G29" s="555"/>
      <c r="H29" s="653">
        <v>775050</v>
      </c>
      <c r="I29" s="654">
        <v>5310</v>
      </c>
      <c r="J29" s="653">
        <v>1221930</v>
      </c>
      <c r="K29" s="622">
        <v>8695</v>
      </c>
    </row>
    <row r="30" spans="1:11" ht="12.75">
      <c r="A30" s="659" t="s">
        <v>850</v>
      </c>
      <c r="B30" s="659"/>
      <c r="C30" s="660" t="s">
        <v>851</v>
      </c>
      <c r="D30" s="660"/>
      <c r="E30" s="555"/>
      <c r="F30" s="555"/>
      <c r="G30" s="555"/>
      <c r="H30" s="653"/>
      <c r="I30" s="654"/>
      <c r="J30" s="653"/>
      <c r="K30" s="562"/>
    </row>
    <row r="31" spans="1:11" ht="12.75">
      <c r="A31" s="641" t="s">
        <v>852</v>
      </c>
      <c r="B31" s="29"/>
      <c r="C31" s="658"/>
      <c r="D31" s="642"/>
      <c r="E31" s="643"/>
      <c r="F31" s="643"/>
      <c r="G31" s="643"/>
      <c r="H31" s="646">
        <v>88406</v>
      </c>
      <c r="I31" s="648">
        <v>1319</v>
      </c>
      <c r="J31" s="646">
        <v>71636</v>
      </c>
      <c r="K31" s="661">
        <v>1225</v>
      </c>
    </row>
    <row r="32" spans="1:11" ht="12.75">
      <c r="A32" s="641" t="s">
        <v>853</v>
      </c>
      <c r="B32" s="29"/>
      <c r="C32" s="658"/>
      <c r="D32" s="642"/>
      <c r="E32" s="643"/>
      <c r="F32" s="643"/>
      <c r="G32" s="643"/>
      <c r="H32" s="646">
        <v>26000</v>
      </c>
      <c r="I32" s="648">
        <v>138</v>
      </c>
      <c r="J32" s="646">
        <v>30000</v>
      </c>
      <c r="K32" s="661">
        <v>300</v>
      </c>
    </row>
    <row r="33" spans="1:11" ht="12.75">
      <c r="A33" s="641" t="s">
        <v>854</v>
      </c>
      <c r="B33" s="29"/>
      <c r="C33" s="658" t="s">
        <v>855</v>
      </c>
      <c r="D33" s="642"/>
      <c r="E33" s="643"/>
      <c r="F33" s="643"/>
      <c r="G33" s="643"/>
      <c r="H33" s="646">
        <f>H35+H36+H37</f>
        <v>272056.7</v>
      </c>
      <c r="I33" s="651">
        <f>I35+I36+I37</f>
        <v>3587</v>
      </c>
      <c r="J33" s="646">
        <f>J35+J36</f>
        <v>323388.4</v>
      </c>
      <c r="K33" s="647">
        <f>K35+K36</f>
        <v>3572</v>
      </c>
    </row>
    <row r="34" spans="1:11" ht="12.75">
      <c r="A34" s="622" t="s">
        <v>840</v>
      </c>
      <c r="B34" s="3"/>
      <c r="C34" s="27" t="s">
        <v>830</v>
      </c>
      <c r="D34" s="642"/>
      <c r="E34" s="643"/>
      <c r="F34" s="643"/>
      <c r="G34" s="643"/>
      <c r="H34" s="646"/>
      <c r="I34" s="648"/>
      <c r="J34" s="646"/>
      <c r="K34" s="641"/>
    </row>
    <row r="35" spans="1:11" ht="12.75">
      <c r="A35" s="562" t="s">
        <v>856</v>
      </c>
      <c r="B35" s="4"/>
      <c r="C35" s="3" t="s">
        <v>857</v>
      </c>
      <c r="D35" s="652"/>
      <c r="E35" s="555"/>
      <c r="F35" s="555"/>
      <c r="G35" s="555"/>
      <c r="H35" s="653">
        <v>185913.7</v>
      </c>
      <c r="I35" s="654">
        <v>2902</v>
      </c>
      <c r="J35" s="653">
        <v>194131.5</v>
      </c>
      <c r="K35" s="622">
        <v>2625</v>
      </c>
    </row>
    <row r="36" spans="1:11" ht="12.75">
      <c r="A36" s="622" t="s">
        <v>858</v>
      </c>
      <c r="B36" s="3"/>
      <c r="C36" s="3" t="s">
        <v>859</v>
      </c>
      <c r="D36" s="652"/>
      <c r="E36" s="555"/>
      <c r="F36" s="555"/>
      <c r="G36" s="555"/>
      <c r="H36" s="653">
        <v>86143</v>
      </c>
      <c r="I36" s="654">
        <v>685</v>
      </c>
      <c r="J36" s="653">
        <v>129256.9</v>
      </c>
      <c r="K36" s="622">
        <v>947</v>
      </c>
    </row>
    <row r="37" spans="1:11" ht="12.75">
      <c r="A37" s="622" t="s">
        <v>860</v>
      </c>
      <c r="B37" s="3"/>
      <c r="C37" s="3"/>
      <c r="D37" s="662"/>
      <c r="E37" s="663"/>
      <c r="F37" s="663"/>
      <c r="G37" s="663"/>
      <c r="H37" s="653"/>
      <c r="I37" s="655"/>
      <c r="J37" s="653"/>
      <c r="K37" s="622"/>
    </row>
    <row r="38" spans="1:11" ht="12.75">
      <c r="A38" s="664" t="s">
        <v>861</v>
      </c>
      <c r="B38" s="5"/>
      <c r="C38" s="665" t="s">
        <v>862</v>
      </c>
      <c r="D38" s="5"/>
      <c r="E38" s="627"/>
      <c r="F38" s="627"/>
      <c r="G38" s="627"/>
      <c r="H38" s="666">
        <v>8878.4</v>
      </c>
      <c r="I38" s="667"/>
      <c r="J38" s="666">
        <v>12774</v>
      </c>
      <c r="K38" s="627"/>
    </row>
  </sheetData>
  <sheetProtection/>
  <mergeCells count="7">
    <mergeCell ref="B2:I2"/>
    <mergeCell ref="B3:I3"/>
    <mergeCell ref="A6:G10"/>
    <mergeCell ref="H6:I6"/>
    <mergeCell ref="J6:K6"/>
    <mergeCell ref="A30:B30"/>
    <mergeCell ref="C30:D30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46"/>
  <sheetViews>
    <sheetView zoomScalePageLayoutView="0" workbookViewId="0" topLeftCell="A13">
      <selection activeCell="A1" sqref="A1:S46"/>
    </sheetView>
  </sheetViews>
  <sheetFormatPr defaultColWidth="9.140625" defaultRowHeight="12.75"/>
  <sheetData>
    <row r="1" spans="1:19" ht="12.75">
      <c r="A1" s="364"/>
      <c r="B1" s="364"/>
      <c r="C1" s="364"/>
      <c r="D1" s="364"/>
      <c r="E1" s="668" t="s">
        <v>863</v>
      </c>
      <c r="F1" s="668"/>
      <c r="G1" s="668"/>
      <c r="H1" s="668"/>
      <c r="I1" s="669"/>
      <c r="J1" s="669"/>
      <c r="K1" s="669"/>
      <c r="L1" s="669"/>
      <c r="M1" s="668"/>
      <c r="N1" s="366"/>
      <c r="O1" s="366"/>
      <c r="P1" s="366"/>
      <c r="Q1" s="366"/>
      <c r="R1" s="366"/>
      <c r="S1" s="366"/>
    </row>
    <row r="2" spans="1:19" ht="12.75">
      <c r="A2" s="364"/>
      <c r="B2" s="364"/>
      <c r="C2" s="364"/>
      <c r="D2" s="364"/>
      <c r="E2" s="670" t="s">
        <v>864</v>
      </c>
      <c r="F2" s="668"/>
      <c r="G2" s="668"/>
      <c r="H2" s="668"/>
      <c r="I2" s="668"/>
      <c r="J2" s="668"/>
      <c r="K2" s="668"/>
      <c r="L2" s="668"/>
      <c r="M2" s="668"/>
      <c r="N2" s="366"/>
      <c r="O2" s="366"/>
      <c r="P2" s="366"/>
      <c r="Q2" s="366"/>
      <c r="R2" s="366"/>
      <c r="S2" s="366"/>
    </row>
    <row r="3" spans="1:19" ht="12.75">
      <c r="A3" s="364"/>
      <c r="B3" s="364"/>
      <c r="C3" s="364"/>
      <c r="D3" s="364"/>
      <c r="E3" s="364"/>
      <c r="F3" s="671"/>
      <c r="G3" s="671"/>
      <c r="H3" s="671"/>
      <c r="I3" s="671"/>
      <c r="J3" s="671"/>
      <c r="K3" s="672"/>
      <c r="L3" s="364"/>
      <c r="M3" s="364"/>
      <c r="N3" s="366"/>
      <c r="O3" s="366"/>
      <c r="P3" s="364"/>
      <c r="Q3" s="363"/>
      <c r="R3" s="363"/>
      <c r="S3" s="363"/>
    </row>
    <row r="4" spans="1:19" ht="12.75">
      <c r="A4" s="364"/>
      <c r="B4" s="364"/>
      <c r="C4" s="364"/>
      <c r="D4" s="668" t="s">
        <v>865</v>
      </c>
      <c r="E4" s="668"/>
      <c r="F4" s="668"/>
      <c r="G4" s="668"/>
      <c r="H4" s="668"/>
      <c r="I4" s="668"/>
      <c r="J4" s="668"/>
      <c r="K4" s="668"/>
      <c r="L4" s="668"/>
      <c r="M4" s="668"/>
      <c r="N4" s="669"/>
      <c r="O4" s="669"/>
      <c r="P4" s="668"/>
      <c r="Q4" s="673"/>
      <c r="R4" s="673"/>
      <c r="S4" s="673"/>
    </row>
    <row r="5" spans="1:19" ht="12.75">
      <c r="A5" s="366"/>
      <c r="B5" s="366"/>
      <c r="C5" s="364"/>
      <c r="D5" s="668" t="s">
        <v>866</v>
      </c>
      <c r="E5" s="668"/>
      <c r="F5" s="668"/>
      <c r="G5" s="668"/>
      <c r="H5" s="668"/>
      <c r="I5" s="669"/>
      <c r="J5" s="669"/>
      <c r="K5" s="669"/>
      <c r="L5" s="357" t="s">
        <v>867</v>
      </c>
      <c r="M5" s="357"/>
      <c r="N5" s="366"/>
      <c r="O5" s="364"/>
      <c r="P5" s="364"/>
      <c r="Q5" s="357"/>
      <c r="R5" s="357"/>
      <c r="S5" s="357"/>
    </row>
    <row r="6" spans="1:19" ht="12.75">
      <c r="A6" s="366"/>
      <c r="B6" s="366"/>
      <c r="C6" s="364"/>
      <c r="D6" s="668"/>
      <c r="E6" s="668"/>
      <c r="F6" s="668"/>
      <c r="G6" s="668"/>
      <c r="H6" s="668"/>
      <c r="I6" s="669"/>
      <c r="J6" s="669"/>
      <c r="K6" s="669"/>
      <c r="L6" s="674"/>
      <c r="M6" s="674"/>
      <c r="N6" s="669"/>
      <c r="O6" s="668"/>
      <c r="P6" s="668"/>
      <c r="Q6" s="674"/>
      <c r="R6" s="674"/>
      <c r="S6" s="674"/>
    </row>
    <row r="7" spans="1:19" ht="12.75">
      <c r="A7" s="675"/>
      <c r="B7" s="676"/>
      <c r="C7" s="677" t="s">
        <v>868</v>
      </c>
      <c r="D7" s="678"/>
      <c r="E7" s="678"/>
      <c r="F7" s="678"/>
      <c r="G7" s="678"/>
      <c r="H7" s="679"/>
      <c r="I7" s="677" t="s">
        <v>869</v>
      </c>
      <c r="J7" s="678"/>
      <c r="K7" s="678"/>
      <c r="L7" s="678"/>
      <c r="M7" s="678"/>
      <c r="N7" s="678"/>
      <c r="O7" s="678"/>
      <c r="P7" s="678"/>
      <c r="Q7" s="678"/>
      <c r="R7" s="678"/>
      <c r="S7" s="680"/>
    </row>
    <row r="8" spans="1:19" ht="12.75">
      <c r="A8" s="681" t="s">
        <v>67</v>
      </c>
      <c r="B8" s="682" t="s">
        <v>80</v>
      </c>
      <c r="C8" s="683" t="s">
        <v>870</v>
      </c>
      <c r="D8" s="684"/>
      <c r="E8" s="685"/>
      <c r="F8" s="683" t="s">
        <v>871</v>
      </c>
      <c r="G8" s="684"/>
      <c r="H8" s="685"/>
      <c r="I8" s="683" t="s">
        <v>872</v>
      </c>
      <c r="J8" s="684"/>
      <c r="K8" s="684"/>
      <c r="L8" s="685"/>
      <c r="M8" s="677" t="s">
        <v>873</v>
      </c>
      <c r="N8" s="678"/>
      <c r="O8" s="678"/>
      <c r="P8" s="686" t="s">
        <v>874</v>
      </c>
      <c r="Q8" s="686"/>
      <c r="R8" s="686"/>
      <c r="S8" s="682"/>
    </row>
    <row r="9" spans="1:19" ht="12.75">
      <c r="A9" s="687"/>
      <c r="B9" s="363"/>
      <c r="C9" s="688" t="s">
        <v>875</v>
      </c>
      <c r="D9" s="689"/>
      <c r="E9" s="690"/>
      <c r="F9" s="691" t="s">
        <v>876</v>
      </c>
      <c r="G9" s="692"/>
      <c r="H9" s="693"/>
      <c r="I9" s="691" t="s">
        <v>877</v>
      </c>
      <c r="J9" s="692"/>
      <c r="K9" s="692"/>
      <c r="L9" s="693"/>
      <c r="M9" s="694" t="s">
        <v>878</v>
      </c>
      <c r="N9" s="695"/>
      <c r="O9" s="696"/>
      <c r="P9" s="677" t="s">
        <v>879</v>
      </c>
      <c r="Q9" s="678"/>
      <c r="R9" s="678"/>
      <c r="S9" s="680"/>
    </row>
    <row r="10" spans="1:19" ht="12.75">
      <c r="A10" s="697"/>
      <c r="B10" s="697"/>
      <c r="C10" s="698" t="s">
        <v>880</v>
      </c>
      <c r="D10" s="699" t="s">
        <v>881</v>
      </c>
      <c r="E10" s="699" t="s">
        <v>882</v>
      </c>
      <c r="F10" s="699" t="s">
        <v>880</v>
      </c>
      <c r="G10" s="699" t="s">
        <v>881</v>
      </c>
      <c r="H10" s="699" t="s">
        <v>882</v>
      </c>
      <c r="I10" s="699" t="s">
        <v>880</v>
      </c>
      <c r="J10" s="699" t="s">
        <v>883</v>
      </c>
      <c r="K10" s="700" t="s">
        <v>881</v>
      </c>
      <c r="L10" s="700" t="s">
        <v>884</v>
      </c>
      <c r="M10" s="699" t="s">
        <v>880</v>
      </c>
      <c r="N10" s="699" t="s">
        <v>881</v>
      </c>
      <c r="O10" s="700" t="s">
        <v>884</v>
      </c>
      <c r="P10" s="699" t="s">
        <v>880</v>
      </c>
      <c r="Q10" s="699" t="s">
        <v>881</v>
      </c>
      <c r="R10" s="701" t="s">
        <v>49</v>
      </c>
      <c r="S10" s="680"/>
    </row>
    <row r="11" spans="1:19" ht="12.75">
      <c r="A11" s="364" t="s">
        <v>12</v>
      </c>
      <c r="B11" s="365" t="s">
        <v>13</v>
      </c>
      <c r="C11" s="702">
        <v>139844.3</v>
      </c>
      <c r="D11" s="702">
        <v>144571.8</v>
      </c>
      <c r="E11" s="703">
        <f>D11/C11*100</f>
        <v>103.38054536366516</v>
      </c>
      <c r="F11" s="702">
        <v>31534.7</v>
      </c>
      <c r="G11" s="702">
        <v>28489.6</v>
      </c>
      <c r="H11" s="703">
        <f>G11/F11*100</f>
        <v>90.34365318205025</v>
      </c>
      <c r="I11" s="704">
        <v>332700</v>
      </c>
      <c r="J11" s="705">
        <v>536400</v>
      </c>
      <c r="K11" s="705">
        <f>J11</f>
        <v>536400</v>
      </c>
      <c r="L11" s="705">
        <f>K11-J11</f>
        <v>0</v>
      </c>
      <c r="M11" s="706"/>
      <c r="N11" s="706"/>
      <c r="O11" s="705">
        <f>M11-N11</f>
        <v>0</v>
      </c>
      <c r="P11" s="707">
        <v>2625</v>
      </c>
      <c r="Q11" s="702">
        <v>1857.5</v>
      </c>
      <c r="R11" s="705">
        <f>Q11/P11*100</f>
        <v>70.76190476190476</v>
      </c>
      <c r="S11" s="705"/>
    </row>
    <row r="12" spans="1:19" ht="12.75">
      <c r="A12" s="364" t="s">
        <v>14</v>
      </c>
      <c r="B12" s="365" t="s">
        <v>15</v>
      </c>
      <c r="C12" s="702">
        <v>110405.6</v>
      </c>
      <c r="D12" s="702">
        <v>103591.8</v>
      </c>
      <c r="E12" s="703">
        <f>D12/C12*100</f>
        <v>93.82839276268595</v>
      </c>
      <c r="F12" s="702">
        <v>25563.6</v>
      </c>
      <c r="G12" s="702">
        <v>21211.1</v>
      </c>
      <c r="H12" s="703">
        <f>G12/F12*100</f>
        <v>82.97383780062276</v>
      </c>
      <c r="I12" s="706">
        <v>220900</v>
      </c>
      <c r="J12" s="705">
        <v>327300</v>
      </c>
      <c r="K12" s="705">
        <f aca="true" t="shared" si="0" ref="K12:K33">J12</f>
        <v>327300</v>
      </c>
      <c r="L12" s="705">
        <f aca="true" t="shared" si="1" ref="L12:L33">K12-J12</f>
        <v>0</v>
      </c>
      <c r="M12" s="706"/>
      <c r="N12" s="706"/>
      <c r="O12" s="705">
        <f>M12-N12</f>
        <v>0</v>
      </c>
      <c r="P12" s="707">
        <v>1166.7</v>
      </c>
      <c r="Q12" s="702">
        <v>842.5</v>
      </c>
      <c r="R12" s="705">
        <f aca="true" t="shared" si="2" ref="R12:R33">Q12/P12*100</f>
        <v>72.21222250792835</v>
      </c>
      <c r="S12" s="705"/>
    </row>
    <row r="13" spans="1:19" ht="12.75">
      <c r="A13" s="364" t="s">
        <v>16</v>
      </c>
      <c r="B13" s="365" t="s">
        <v>17</v>
      </c>
      <c r="C13" s="702">
        <v>98425</v>
      </c>
      <c r="D13" s="702">
        <v>91276.9</v>
      </c>
      <c r="E13" s="703">
        <f>D13/C13*100</f>
        <v>92.73751587503173</v>
      </c>
      <c r="F13" s="702">
        <v>21734.8</v>
      </c>
      <c r="G13" s="702">
        <v>18226.6</v>
      </c>
      <c r="H13" s="703">
        <f>G13/F13*100</f>
        <v>83.85906472569336</v>
      </c>
      <c r="I13" s="706">
        <v>216200</v>
      </c>
      <c r="J13" s="705">
        <v>297900</v>
      </c>
      <c r="K13" s="705">
        <f t="shared" si="0"/>
        <v>297900</v>
      </c>
      <c r="L13" s="705">
        <f t="shared" si="1"/>
        <v>0</v>
      </c>
      <c r="M13" s="706"/>
      <c r="N13" s="706"/>
      <c r="O13" s="705">
        <f>M13-N13</f>
        <v>0</v>
      </c>
      <c r="P13" s="707">
        <v>1166.7</v>
      </c>
      <c r="Q13" s="702">
        <v>168.7</v>
      </c>
      <c r="R13" s="705">
        <f t="shared" si="2"/>
        <v>14.4595868689466</v>
      </c>
      <c r="S13" s="705"/>
    </row>
    <row r="14" spans="1:19" ht="12.75">
      <c r="A14" s="364" t="s">
        <v>18</v>
      </c>
      <c r="B14" s="365" t="s">
        <v>19</v>
      </c>
      <c r="C14" s="702">
        <v>159632.8</v>
      </c>
      <c r="D14" s="702">
        <v>146799.3</v>
      </c>
      <c r="E14" s="703">
        <f>D14/C14*100</f>
        <v>91.96061210478047</v>
      </c>
      <c r="F14" s="702">
        <v>34263.5</v>
      </c>
      <c r="G14" s="702">
        <v>30088.9</v>
      </c>
      <c r="H14" s="703">
        <f>G14/F14*100</f>
        <v>87.81618923927795</v>
      </c>
      <c r="I14" s="706">
        <v>342000</v>
      </c>
      <c r="J14" s="705">
        <v>538600</v>
      </c>
      <c r="K14" s="705">
        <f t="shared" si="0"/>
        <v>538600</v>
      </c>
      <c r="L14" s="705">
        <f t="shared" si="1"/>
        <v>0</v>
      </c>
      <c r="M14" s="706">
        <v>8440.7</v>
      </c>
      <c r="N14" s="706">
        <v>7303.5</v>
      </c>
      <c r="O14" s="705">
        <f>N14-M14</f>
        <v>-1137.2000000000007</v>
      </c>
      <c r="P14" s="707">
        <v>2625</v>
      </c>
      <c r="Q14" s="702">
        <v>1354.4</v>
      </c>
      <c r="R14" s="705">
        <f t="shared" si="2"/>
        <v>51.596190476190486</v>
      </c>
      <c r="S14" s="705"/>
    </row>
    <row r="15" spans="1:19" ht="12.75">
      <c r="A15" s="364"/>
      <c r="B15" s="365"/>
      <c r="C15" s="708"/>
      <c r="D15" s="709"/>
      <c r="E15" s="703"/>
      <c r="F15" s="709"/>
      <c r="G15" s="709"/>
      <c r="H15" s="703"/>
      <c r="I15" s="709"/>
      <c r="J15" s="705"/>
      <c r="K15" s="705"/>
      <c r="L15" s="705"/>
      <c r="M15" s="709"/>
      <c r="N15" s="709"/>
      <c r="O15" s="705"/>
      <c r="P15" s="707"/>
      <c r="Q15" s="702"/>
      <c r="R15" s="705"/>
      <c r="S15" s="705"/>
    </row>
    <row r="16" spans="1:19" ht="12.75">
      <c r="A16" s="364" t="s">
        <v>20</v>
      </c>
      <c r="B16" s="365" t="s">
        <v>21</v>
      </c>
      <c r="C16" s="702">
        <v>146900</v>
      </c>
      <c r="D16" s="702">
        <v>140439.6</v>
      </c>
      <c r="E16" s="703">
        <f>D16/C16*100</f>
        <v>95.60217835262084</v>
      </c>
      <c r="F16" s="702">
        <v>33100.3</v>
      </c>
      <c r="G16" s="702">
        <v>28087.3</v>
      </c>
      <c r="H16" s="703">
        <f>G16/F16*100</f>
        <v>84.85512215901365</v>
      </c>
      <c r="I16" s="706">
        <v>325700</v>
      </c>
      <c r="J16" s="705">
        <v>483600</v>
      </c>
      <c r="K16" s="705">
        <f t="shared" si="0"/>
        <v>483600</v>
      </c>
      <c r="L16" s="705">
        <f t="shared" si="1"/>
        <v>0</v>
      </c>
      <c r="M16" s="706"/>
      <c r="N16" s="706"/>
      <c r="O16" s="705">
        <f>M16-N16</f>
        <v>0</v>
      </c>
      <c r="P16" s="707">
        <v>2625</v>
      </c>
      <c r="Q16" s="702">
        <v>1518.3</v>
      </c>
      <c r="R16" s="705">
        <f t="shared" si="2"/>
        <v>57.84</v>
      </c>
      <c r="S16" s="705"/>
    </row>
    <row r="17" spans="1:19" ht="12.75">
      <c r="A17" s="364" t="s">
        <v>22</v>
      </c>
      <c r="B17" s="365" t="s">
        <v>23</v>
      </c>
      <c r="C17" s="702">
        <v>160219.4</v>
      </c>
      <c r="D17" s="702">
        <v>146595.7</v>
      </c>
      <c r="E17" s="703">
        <f>D17/C17*100</f>
        <v>91.49684744793703</v>
      </c>
      <c r="F17" s="702">
        <v>31219.7</v>
      </c>
      <c r="G17" s="702">
        <v>28981.3</v>
      </c>
      <c r="H17" s="703">
        <f>G17/F17*100</f>
        <v>92.83016813101983</v>
      </c>
      <c r="I17" s="706">
        <v>394700</v>
      </c>
      <c r="J17" s="705">
        <v>590900</v>
      </c>
      <c r="K17" s="705">
        <f t="shared" si="0"/>
        <v>590900</v>
      </c>
      <c r="L17" s="705">
        <f t="shared" si="1"/>
        <v>0</v>
      </c>
      <c r="M17" s="706">
        <v>8440.7</v>
      </c>
      <c r="N17" s="706">
        <v>5808</v>
      </c>
      <c r="O17" s="705">
        <f>N17-M17</f>
        <v>-2632.7000000000007</v>
      </c>
      <c r="P17" s="707">
        <v>2625</v>
      </c>
      <c r="Q17" s="702">
        <v>3037.8</v>
      </c>
      <c r="R17" s="705">
        <f t="shared" si="2"/>
        <v>115.7257142857143</v>
      </c>
      <c r="S17" s="705"/>
    </row>
    <row r="18" spans="1:19" ht="12.75">
      <c r="A18" s="364" t="s">
        <v>24</v>
      </c>
      <c r="B18" s="365" t="s">
        <v>25</v>
      </c>
      <c r="C18" s="702">
        <v>124743.8</v>
      </c>
      <c r="D18" s="702">
        <v>115256.2</v>
      </c>
      <c r="E18" s="703">
        <f>D18/C18*100</f>
        <v>92.39433142168187</v>
      </c>
      <c r="F18" s="702">
        <v>27299.6</v>
      </c>
      <c r="G18" s="702">
        <v>23174.7</v>
      </c>
      <c r="H18" s="703">
        <f>G18/F18*100</f>
        <v>84.89025480226817</v>
      </c>
      <c r="I18" s="706">
        <v>271000</v>
      </c>
      <c r="J18" s="705">
        <v>401300</v>
      </c>
      <c r="K18" s="705">
        <f t="shared" si="0"/>
        <v>401300</v>
      </c>
      <c r="L18" s="705">
        <f t="shared" si="1"/>
        <v>0</v>
      </c>
      <c r="M18" s="706"/>
      <c r="N18" s="706"/>
      <c r="O18" s="705">
        <f aca="true" t="shared" si="3" ref="O18:O33">M18-N18</f>
        <v>0</v>
      </c>
      <c r="P18" s="707">
        <v>1166.7</v>
      </c>
      <c r="Q18" s="702">
        <v>889.2</v>
      </c>
      <c r="R18" s="705">
        <f t="shared" si="2"/>
        <v>76.21496528670609</v>
      </c>
      <c r="S18" s="705"/>
    </row>
    <row r="19" spans="1:19" ht="12.75">
      <c r="A19" s="364" t="s">
        <v>26</v>
      </c>
      <c r="B19" s="365" t="s">
        <v>27</v>
      </c>
      <c r="C19" s="702">
        <v>117717.6</v>
      </c>
      <c r="D19" s="702">
        <v>112329.5</v>
      </c>
      <c r="E19" s="703">
        <f>D19/C19*100</f>
        <v>95.4228594534717</v>
      </c>
      <c r="F19" s="702">
        <v>23756.9</v>
      </c>
      <c r="G19" s="702">
        <v>21818.5</v>
      </c>
      <c r="H19" s="703">
        <f>G19/F19*100</f>
        <v>91.84068628482672</v>
      </c>
      <c r="I19" s="706">
        <v>239600</v>
      </c>
      <c r="J19" s="705">
        <v>358300</v>
      </c>
      <c r="K19" s="705">
        <f t="shared" si="0"/>
        <v>358300</v>
      </c>
      <c r="L19" s="705">
        <f t="shared" si="1"/>
        <v>0</v>
      </c>
      <c r="M19" s="706"/>
      <c r="N19" s="706"/>
      <c r="O19" s="705">
        <f t="shared" si="3"/>
        <v>0</v>
      </c>
      <c r="P19" s="707">
        <v>1166.7</v>
      </c>
      <c r="Q19" s="702">
        <v>153.1</v>
      </c>
      <c r="R19" s="705">
        <f t="shared" si="2"/>
        <v>13.122482214793862</v>
      </c>
      <c r="S19" s="705"/>
    </row>
    <row r="20" spans="1:19" ht="12.75">
      <c r="A20" s="364"/>
      <c r="B20" s="365"/>
      <c r="C20" s="708"/>
      <c r="D20" s="709"/>
      <c r="E20" s="703"/>
      <c r="F20" s="709"/>
      <c r="G20" s="709"/>
      <c r="H20" s="703"/>
      <c r="I20" s="709"/>
      <c r="J20" s="705"/>
      <c r="K20" s="705"/>
      <c r="L20" s="705"/>
      <c r="M20" s="709"/>
      <c r="N20" s="709"/>
      <c r="O20" s="705"/>
      <c r="P20" s="707"/>
      <c r="Q20" s="702"/>
      <c r="R20" s="705"/>
      <c r="S20" s="705"/>
    </row>
    <row r="21" spans="1:19" ht="12.75">
      <c r="A21" s="364" t="s">
        <v>28</v>
      </c>
      <c r="B21" s="365" t="s">
        <v>29</v>
      </c>
      <c r="C21" s="702">
        <v>125540.3</v>
      </c>
      <c r="D21" s="702">
        <v>123674.6</v>
      </c>
      <c r="E21" s="703">
        <f>D21/C21*100</f>
        <v>98.51386367564838</v>
      </c>
      <c r="F21" s="702">
        <v>27553.9</v>
      </c>
      <c r="G21" s="702">
        <v>23920.2</v>
      </c>
      <c r="H21" s="703">
        <f>G21/F21*100</f>
        <v>86.81239316394412</v>
      </c>
      <c r="I21" s="706">
        <v>252100</v>
      </c>
      <c r="J21" s="705">
        <v>327600</v>
      </c>
      <c r="K21" s="705">
        <f t="shared" si="0"/>
        <v>327600</v>
      </c>
      <c r="L21" s="705">
        <f t="shared" si="1"/>
        <v>0</v>
      </c>
      <c r="M21" s="706"/>
      <c r="N21" s="706"/>
      <c r="O21" s="705">
        <f t="shared" si="3"/>
        <v>0</v>
      </c>
      <c r="P21" s="707">
        <v>1166.7</v>
      </c>
      <c r="Q21" s="702">
        <v>900.6</v>
      </c>
      <c r="R21" s="705">
        <f t="shared" si="2"/>
        <v>77.19208022627924</v>
      </c>
      <c r="S21" s="705"/>
    </row>
    <row r="22" spans="1:19" ht="12.75">
      <c r="A22" s="364" t="s">
        <v>30</v>
      </c>
      <c r="B22" s="365" t="s">
        <v>31</v>
      </c>
      <c r="C22" s="702">
        <v>120009.5</v>
      </c>
      <c r="D22" s="702">
        <v>101131.2</v>
      </c>
      <c r="E22" s="703">
        <f>D22/C22*100</f>
        <v>84.26932867814631</v>
      </c>
      <c r="F22" s="702">
        <v>23028</v>
      </c>
      <c r="G22" s="702">
        <v>20051.3</v>
      </c>
      <c r="H22" s="703">
        <f>G22/F22*100</f>
        <v>87.07356261941983</v>
      </c>
      <c r="I22" s="706">
        <v>296500</v>
      </c>
      <c r="J22" s="705">
        <v>441700</v>
      </c>
      <c r="K22" s="705">
        <f t="shared" si="0"/>
        <v>441700</v>
      </c>
      <c r="L22" s="705">
        <f t="shared" si="1"/>
        <v>0</v>
      </c>
      <c r="M22" s="706"/>
      <c r="N22" s="706"/>
      <c r="O22" s="705">
        <f t="shared" si="3"/>
        <v>0</v>
      </c>
      <c r="P22" s="707">
        <v>1633.3</v>
      </c>
      <c r="Q22" s="702">
        <v>1460</v>
      </c>
      <c r="R22" s="705">
        <f t="shared" si="2"/>
        <v>89.389579379171</v>
      </c>
      <c r="S22" s="705"/>
    </row>
    <row r="23" spans="1:19" ht="12.75">
      <c r="A23" s="364" t="s">
        <v>32</v>
      </c>
      <c r="B23" s="365" t="s">
        <v>33</v>
      </c>
      <c r="C23" s="702">
        <v>110513.5</v>
      </c>
      <c r="D23" s="702">
        <v>105999.5</v>
      </c>
      <c r="E23" s="703">
        <f>D23/C23*100</f>
        <v>95.91543114642103</v>
      </c>
      <c r="F23" s="702">
        <v>24245.3</v>
      </c>
      <c r="G23" s="702">
        <v>20413.1</v>
      </c>
      <c r="H23" s="703">
        <f>G23/F23*100</f>
        <v>84.19404998082102</v>
      </c>
      <c r="I23" s="706">
        <v>161400</v>
      </c>
      <c r="J23" s="705">
        <v>238200</v>
      </c>
      <c r="K23" s="705">
        <f t="shared" si="0"/>
        <v>238200</v>
      </c>
      <c r="L23" s="705">
        <f t="shared" si="1"/>
        <v>0</v>
      </c>
      <c r="M23" s="706"/>
      <c r="N23" s="706"/>
      <c r="O23" s="705">
        <f t="shared" si="3"/>
        <v>0</v>
      </c>
      <c r="P23" s="707">
        <v>1458.3</v>
      </c>
      <c r="Q23" s="702">
        <v>912.3</v>
      </c>
      <c r="R23" s="705">
        <f t="shared" si="2"/>
        <v>62.55914420901048</v>
      </c>
      <c r="S23" s="705"/>
    </row>
    <row r="24" spans="1:19" ht="12.75">
      <c r="A24" s="364" t="s">
        <v>34</v>
      </c>
      <c r="B24" s="365" t="s">
        <v>35</v>
      </c>
      <c r="C24" s="702">
        <v>105941.5</v>
      </c>
      <c r="D24" s="702">
        <v>99844.8</v>
      </c>
      <c r="E24" s="703">
        <f>D24/C24*100</f>
        <v>94.24522023947178</v>
      </c>
      <c r="F24" s="702">
        <v>23197.5</v>
      </c>
      <c r="G24" s="702">
        <v>19256.1</v>
      </c>
      <c r="H24" s="703">
        <f>G24/F24*100</f>
        <v>83.00937601034593</v>
      </c>
      <c r="I24" s="706">
        <v>194800</v>
      </c>
      <c r="J24" s="705">
        <v>267100</v>
      </c>
      <c r="K24" s="705">
        <f t="shared" si="0"/>
        <v>267100</v>
      </c>
      <c r="L24" s="705">
        <f t="shared" si="1"/>
        <v>0</v>
      </c>
      <c r="M24" s="706"/>
      <c r="N24" s="706"/>
      <c r="O24" s="705">
        <f t="shared" si="3"/>
        <v>0</v>
      </c>
      <c r="P24" s="707">
        <v>1458.3</v>
      </c>
      <c r="Q24" s="702">
        <v>2134.2</v>
      </c>
      <c r="R24" s="705">
        <f t="shared" si="2"/>
        <v>146.3484879654392</v>
      </c>
      <c r="S24" s="705"/>
    </row>
    <row r="25" spans="1:19" ht="12.75">
      <c r="A25" s="364"/>
      <c r="B25" s="365"/>
      <c r="C25" s="708"/>
      <c r="D25" s="709"/>
      <c r="E25" s="703"/>
      <c r="F25" s="709"/>
      <c r="G25" s="709"/>
      <c r="H25" s="703"/>
      <c r="I25" s="709"/>
      <c r="J25" s="705"/>
      <c r="K25" s="705"/>
      <c r="L25" s="705"/>
      <c r="M25" s="709"/>
      <c r="N25" s="709"/>
      <c r="O25" s="705"/>
      <c r="P25" s="707"/>
      <c r="Q25" s="702"/>
      <c r="R25" s="705"/>
      <c r="S25" s="705"/>
    </row>
    <row r="26" spans="1:19" ht="12.75">
      <c r="A26" s="364" t="s">
        <v>36</v>
      </c>
      <c r="B26" s="365" t="s">
        <v>37</v>
      </c>
      <c r="C26" s="702">
        <v>107306.6</v>
      </c>
      <c r="D26" s="702">
        <v>112720</v>
      </c>
      <c r="E26" s="703">
        <f>D26/C26*100</f>
        <v>105.04479687176745</v>
      </c>
      <c r="F26" s="702">
        <v>23501.8</v>
      </c>
      <c r="G26" s="702">
        <v>20721.2</v>
      </c>
      <c r="H26" s="703">
        <f>G26/F26*100</f>
        <v>88.16856581198036</v>
      </c>
      <c r="I26" s="706">
        <v>258700</v>
      </c>
      <c r="J26" s="705">
        <v>359100</v>
      </c>
      <c r="K26" s="705">
        <f t="shared" si="0"/>
        <v>359100</v>
      </c>
      <c r="L26" s="705">
        <f t="shared" si="1"/>
        <v>0</v>
      </c>
      <c r="M26" s="706"/>
      <c r="N26" s="706"/>
      <c r="O26" s="705">
        <f t="shared" si="3"/>
        <v>0</v>
      </c>
      <c r="P26" s="707">
        <v>1458.3</v>
      </c>
      <c r="Q26" s="702"/>
      <c r="R26" s="705">
        <f t="shared" si="2"/>
        <v>0</v>
      </c>
      <c r="S26" s="705"/>
    </row>
    <row r="27" spans="1:19" ht="12.75">
      <c r="A27" s="364" t="s">
        <v>38</v>
      </c>
      <c r="B27" s="365" t="s">
        <v>39</v>
      </c>
      <c r="C27" s="702">
        <v>141919.4</v>
      </c>
      <c r="D27" s="702">
        <v>132496.5</v>
      </c>
      <c r="E27" s="703">
        <f>D27/C27*100</f>
        <v>93.36038624740523</v>
      </c>
      <c r="F27" s="702">
        <v>30046.2</v>
      </c>
      <c r="G27" s="702">
        <v>26350.5</v>
      </c>
      <c r="H27" s="703">
        <f>G27/F27*100</f>
        <v>87.69994208918266</v>
      </c>
      <c r="I27" s="706">
        <v>345800</v>
      </c>
      <c r="J27" s="705">
        <v>504000</v>
      </c>
      <c r="K27" s="705">
        <f t="shared" si="0"/>
        <v>504000</v>
      </c>
      <c r="L27" s="705">
        <f t="shared" si="1"/>
        <v>0</v>
      </c>
      <c r="M27" s="706"/>
      <c r="N27" s="706"/>
      <c r="O27" s="705">
        <f t="shared" si="3"/>
        <v>0</v>
      </c>
      <c r="P27" s="707">
        <v>1458.3</v>
      </c>
      <c r="Q27" s="702">
        <v>367.5</v>
      </c>
      <c r="R27" s="705">
        <f t="shared" si="2"/>
        <v>25.200576013166014</v>
      </c>
      <c r="S27" s="705"/>
    </row>
    <row r="28" spans="1:19" ht="12.75">
      <c r="A28" s="364" t="s">
        <v>40</v>
      </c>
      <c r="B28" s="365" t="s">
        <v>41</v>
      </c>
      <c r="C28" s="702">
        <v>124403.1</v>
      </c>
      <c r="D28" s="702">
        <v>121864.5</v>
      </c>
      <c r="E28" s="703">
        <f>D28/C28*100</f>
        <v>97.95937561041484</v>
      </c>
      <c r="F28" s="702">
        <v>30181.8</v>
      </c>
      <c r="G28" s="702">
        <v>25076.4</v>
      </c>
      <c r="H28" s="703">
        <f>G28/F28*100</f>
        <v>83.08450788223367</v>
      </c>
      <c r="I28" s="706">
        <v>307000</v>
      </c>
      <c r="J28" s="705">
        <v>474300</v>
      </c>
      <c r="K28" s="705">
        <f t="shared" si="0"/>
        <v>474300</v>
      </c>
      <c r="L28" s="705">
        <f t="shared" si="1"/>
        <v>0</v>
      </c>
      <c r="M28" s="706"/>
      <c r="N28" s="706"/>
      <c r="O28" s="705">
        <f t="shared" si="3"/>
        <v>0</v>
      </c>
      <c r="P28" s="707">
        <v>2041.7</v>
      </c>
      <c r="Q28" s="702">
        <v>1138.6</v>
      </c>
      <c r="R28" s="705">
        <f t="shared" si="2"/>
        <v>55.76725277954645</v>
      </c>
      <c r="S28" s="705"/>
    </row>
    <row r="29" spans="1:19" ht="12.75">
      <c r="A29" s="364" t="s">
        <v>42</v>
      </c>
      <c r="B29" s="365" t="s">
        <v>43</v>
      </c>
      <c r="C29" s="702">
        <v>123354.1</v>
      </c>
      <c r="D29" s="702">
        <v>120631.9</v>
      </c>
      <c r="E29" s="703">
        <f>D29/C29*100</f>
        <v>97.79318239118115</v>
      </c>
      <c r="F29" s="702">
        <v>26518.1</v>
      </c>
      <c r="G29" s="702">
        <v>22882.3</v>
      </c>
      <c r="H29" s="703">
        <f>G29/F29*100</f>
        <v>86.28936462265396</v>
      </c>
      <c r="I29" s="706">
        <v>283100</v>
      </c>
      <c r="J29" s="705">
        <v>375600</v>
      </c>
      <c r="K29" s="705">
        <f t="shared" si="0"/>
        <v>375600</v>
      </c>
      <c r="L29" s="705">
        <f t="shared" si="1"/>
        <v>0</v>
      </c>
      <c r="M29" s="706"/>
      <c r="N29" s="706"/>
      <c r="O29" s="705">
        <f t="shared" si="3"/>
        <v>0</v>
      </c>
      <c r="P29" s="707">
        <v>2041.7</v>
      </c>
      <c r="Q29" s="702">
        <v>1318.2</v>
      </c>
      <c r="R29" s="705">
        <f t="shared" si="2"/>
        <v>64.56384385561053</v>
      </c>
      <c r="S29" s="705"/>
    </row>
    <row r="30" spans="1:19" ht="12.75">
      <c r="A30" s="364"/>
      <c r="B30" s="365"/>
      <c r="C30" s="708"/>
      <c r="D30" s="709"/>
      <c r="E30" s="703"/>
      <c r="F30" s="709"/>
      <c r="G30" s="709"/>
      <c r="H30" s="703"/>
      <c r="I30" s="709"/>
      <c r="J30" s="705"/>
      <c r="K30" s="705"/>
      <c r="L30" s="705"/>
      <c r="M30" s="710"/>
      <c r="N30" s="710"/>
      <c r="O30" s="705"/>
      <c r="P30" s="707"/>
      <c r="Q30" s="702"/>
      <c r="R30" s="705"/>
      <c r="S30" s="705"/>
    </row>
    <row r="31" spans="1:19" ht="12.75">
      <c r="A31" s="364" t="s">
        <v>44</v>
      </c>
      <c r="B31" s="365" t="s">
        <v>45</v>
      </c>
      <c r="C31" s="702">
        <v>81431.3</v>
      </c>
      <c r="D31" s="702">
        <v>77717.3</v>
      </c>
      <c r="E31" s="703">
        <f>D31/C31*100</f>
        <v>95.43910019857229</v>
      </c>
      <c r="F31" s="702">
        <v>18267.3</v>
      </c>
      <c r="G31" s="702">
        <v>15693.7</v>
      </c>
      <c r="H31" s="703">
        <f>G31/F31*100</f>
        <v>85.91143737717124</v>
      </c>
      <c r="I31" s="706">
        <v>129000</v>
      </c>
      <c r="J31" s="705">
        <v>190200</v>
      </c>
      <c r="K31" s="705">
        <f t="shared" si="0"/>
        <v>190200</v>
      </c>
      <c r="L31" s="705">
        <f t="shared" si="1"/>
        <v>0</v>
      </c>
      <c r="M31" s="706"/>
      <c r="N31" s="706"/>
      <c r="O31" s="705">
        <f t="shared" si="3"/>
        <v>0</v>
      </c>
      <c r="P31" s="707">
        <v>1166.7</v>
      </c>
      <c r="Q31" s="702">
        <v>97.3</v>
      </c>
      <c r="R31" s="705">
        <f t="shared" si="2"/>
        <v>8.339761721093684</v>
      </c>
      <c r="S31" s="705"/>
    </row>
    <row r="32" spans="1:19" ht="12.75">
      <c r="A32" s="364" t="s">
        <v>46</v>
      </c>
      <c r="B32" s="365" t="s">
        <v>47</v>
      </c>
      <c r="C32" s="702">
        <v>90638.5</v>
      </c>
      <c r="D32" s="702">
        <v>82332.6</v>
      </c>
      <c r="E32" s="703">
        <f>D32/C32*100</f>
        <v>90.83623405065178</v>
      </c>
      <c r="F32" s="702">
        <v>16766.9</v>
      </c>
      <c r="G32" s="702">
        <v>15907.5</v>
      </c>
      <c r="H32" s="703">
        <f>G32/F32*100</f>
        <v>94.87442520680625</v>
      </c>
      <c r="I32" s="706">
        <v>129400</v>
      </c>
      <c r="J32" s="705">
        <v>197400</v>
      </c>
      <c r="K32" s="705">
        <f t="shared" si="0"/>
        <v>197400</v>
      </c>
      <c r="L32" s="705">
        <f t="shared" si="1"/>
        <v>0</v>
      </c>
      <c r="M32" s="706"/>
      <c r="N32" s="706"/>
      <c r="O32" s="705">
        <f t="shared" si="3"/>
        <v>0</v>
      </c>
      <c r="P32" s="707">
        <v>1166.7</v>
      </c>
      <c r="Q32" s="702"/>
      <c r="R32" s="705">
        <f t="shared" si="2"/>
        <v>0</v>
      </c>
      <c r="S32" s="705"/>
    </row>
    <row r="33" spans="1:19" ht="12.75">
      <c r="A33" s="364" t="s">
        <v>54</v>
      </c>
      <c r="B33" s="365" t="s">
        <v>78</v>
      </c>
      <c r="C33" s="702">
        <v>2177954.2</v>
      </c>
      <c r="D33" s="702">
        <v>2376464</v>
      </c>
      <c r="E33" s="703">
        <f>D33/C33*100</f>
        <v>109.11450755025058</v>
      </c>
      <c r="F33" s="702">
        <v>421110.4</v>
      </c>
      <c r="G33" s="702">
        <v>527157.4</v>
      </c>
      <c r="H33" s="703">
        <f>G33/F33*100</f>
        <v>125.18270743254025</v>
      </c>
      <c r="I33" s="706">
        <v>2657414.8</v>
      </c>
      <c r="J33" s="705">
        <v>3372295.4</v>
      </c>
      <c r="K33" s="705">
        <f t="shared" si="0"/>
        <v>3372295.4</v>
      </c>
      <c r="L33" s="705">
        <f t="shared" si="1"/>
        <v>0</v>
      </c>
      <c r="M33" s="706"/>
      <c r="N33" s="706"/>
      <c r="O33" s="705">
        <f t="shared" si="3"/>
        <v>0</v>
      </c>
      <c r="P33" s="707">
        <v>26425</v>
      </c>
      <c r="Q33" s="702">
        <v>32917.5</v>
      </c>
      <c r="R33" s="705">
        <f t="shared" si="2"/>
        <v>124.56953642384106</v>
      </c>
      <c r="S33" s="705"/>
    </row>
    <row r="34" spans="1:19" ht="12.75">
      <c r="A34" s="364" t="s">
        <v>885</v>
      </c>
      <c r="B34" s="671" t="s">
        <v>886</v>
      </c>
      <c r="C34" s="708"/>
      <c r="D34" s="709"/>
      <c r="E34" s="709"/>
      <c r="F34" s="709"/>
      <c r="G34" s="709"/>
      <c r="H34" s="705"/>
      <c r="I34" s="709"/>
      <c r="J34" s="709"/>
      <c r="K34" s="709"/>
      <c r="L34" s="705"/>
      <c r="M34" s="711">
        <v>1041223.7</v>
      </c>
      <c r="N34" s="711">
        <v>1190245.9</v>
      </c>
      <c r="O34" s="711">
        <f>N34-M34</f>
        <v>149022.19999999995</v>
      </c>
      <c r="P34" s="707"/>
      <c r="Q34" s="702"/>
      <c r="R34" s="705"/>
      <c r="S34" s="705"/>
    </row>
    <row r="35" spans="1:19" ht="12.75">
      <c r="A35" s="364" t="s">
        <v>887</v>
      </c>
      <c r="B35" s="671"/>
      <c r="C35" s="708"/>
      <c r="D35" s="709"/>
      <c r="E35" s="709"/>
      <c r="F35" s="709"/>
      <c r="G35" s="709"/>
      <c r="H35" s="705"/>
      <c r="I35" s="709"/>
      <c r="J35" s="709"/>
      <c r="K35" s="709"/>
      <c r="L35" s="709"/>
      <c r="M35" s="709"/>
      <c r="N35" s="709"/>
      <c r="O35" s="711">
        <f>M35-N35</f>
        <v>0</v>
      </c>
      <c r="P35" s="712"/>
      <c r="Q35" s="702"/>
      <c r="R35" s="705"/>
      <c r="S35" s="705"/>
    </row>
    <row r="36" spans="1:19" ht="12.75">
      <c r="A36" s="357" t="s">
        <v>888</v>
      </c>
      <c r="B36" s="357" t="s">
        <v>889</v>
      </c>
      <c r="C36" s="708"/>
      <c r="D36" s="709"/>
      <c r="E36" s="709"/>
      <c r="F36" s="709"/>
      <c r="G36" s="709"/>
      <c r="H36" s="705"/>
      <c r="I36" s="702"/>
      <c r="J36" s="702"/>
      <c r="K36" s="702"/>
      <c r="L36" s="702"/>
      <c r="M36" s="711">
        <v>153404.3</v>
      </c>
      <c r="N36" s="711">
        <v>151170.8</v>
      </c>
      <c r="O36" s="711">
        <f>N36-M36</f>
        <v>-2233.5</v>
      </c>
      <c r="P36" s="702"/>
      <c r="Q36" s="702"/>
      <c r="R36" s="705"/>
      <c r="S36" s="705"/>
    </row>
    <row r="37" spans="1:19" ht="12.75">
      <c r="A37" s="388" t="s">
        <v>890</v>
      </c>
      <c r="B37" s="388"/>
      <c r="C37" s="713"/>
      <c r="D37" s="709"/>
      <c r="E37" s="709"/>
      <c r="F37" s="709"/>
      <c r="G37" s="709"/>
      <c r="H37" s="705"/>
      <c r="I37" s="702"/>
      <c r="J37" s="702"/>
      <c r="K37" s="702"/>
      <c r="L37" s="702"/>
      <c r="M37" s="711">
        <v>150445</v>
      </c>
      <c r="N37" s="711">
        <v>60106</v>
      </c>
      <c r="O37" s="711">
        <f>N37-M37</f>
        <v>-90339</v>
      </c>
      <c r="P37" s="702"/>
      <c r="Q37" s="702"/>
      <c r="R37" s="705"/>
      <c r="S37" s="705"/>
    </row>
    <row r="38" spans="1:19" ht="12.75">
      <c r="A38" s="714" t="s">
        <v>235</v>
      </c>
      <c r="B38" s="715" t="s">
        <v>70</v>
      </c>
      <c r="C38" s="716">
        <f>SUM(C11:C36)</f>
        <v>4366900.5</v>
      </c>
      <c r="D38" s="717">
        <f>SUM(D11:D36)</f>
        <v>4455737.7</v>
      </c>
      <c r="E38" s="718">
        <f>D38/C38*100</f>
        <v>102.03433075702091</v>
      </c>
      <c r="F38" s="717">
        <f>SUM(F11:F36)</f>
        <v>892890.3</v>
      </c>
      <c r="G38" s="717">
        <f>SUM(G11:G36)</f>
        <v>937507.7</v>
      </c>
      <c r="H38" s="718">
        <f>G38/F38*100</f>
        <v>104.99696323277337</v>
      </c>
      <c r="I38" s="717">
        <f>SUM(I11:I36)</f>
        <v>7358014.8</v>
      </c>
      <c r="J38" s="717">
        <f>SUM(J11:J36)</f>
        <v>10281795.4</v>
      </c>
      <c r="K38" s="717">
        <f>SUM(K11:K36)</f>
        <v>10281795.4</v>
      </c>
      <c r="L38" s="718">
        <f>K38-J38</f>
        <v>0</v>
      </c>
      <c r="M38" s="717">
        <f>SUM(M11:M37)</f>
        <v>1361954.4</v>
      </c>
      <c r="N38" s="717">
        <f>SUM(N11:N37)</f>
        <v>1414634.2</v>
      </c>
      <c r="O38" s="717">
        <f>N38-M38</f>
        <v>52679.80000000005</v>
      </c>
      <c r="P38" s="719">
        <f>SUM(P11:P36)</f>
        <v>56641.8</v>
      </c>
      <c r="Q38" s="719">
        <f>SUM(Q11:Q36)</f>
        <v>51067.7</v>
      </c>
      <c r="R38" s="718"/>
      <c r="S38" s="705"/>
    </row>
    <row r="39" spans="1:19" ht="12.75">
      <c r="A39" s="720"/>
      <c r="B39" s="720"/>
      <c r="C39" s="709"/>
      <c r="D39" s="709"/>
      <c r="E39" s="709"/>
      <c r="F39" s="709"/>
      <c r="G39" s="709"/>
      <c r="H39" s="709"/>
      <c r="I39" s="709"/>
      <c r="J39" s="709"/>
      <c r="K39" s="709"/>
      <c r="L39" s="709"/>
      <c r="M39" s="709"/>
      <c r="N39" s="709"/>
      <c r="O39" s="713"/>
      <c r="P39" s="713"/>
      <c r="Q39" s="721"/>
      <c r="R39" s="722"/>
      <c r="S39" s="723"/>
    </row>
    <row r="40" spans="1:19" ht="12.75">
      <c r="A40" s="724"/>
      <c r="B40" s="724"/>
      <c r="C40" s="725"/>
      <c r="D40" s="726" t="s">
        <v>891</v>
      </c>
      <c r="E40" s="727"/>
      <c r="F40" s="727"/>
      <c r="G40" s="727"/>
      <c r="H40" s="727"/>
      <c r="I40" s="727"/>
      <c r="J40" s="727"/>
      <c r="K40" s="727"/>
      <c r="L40" s="727"/>
      <c r="M40" s="727"/>
      <c r="N40" s="727"/>
      <c r="O40" s="727"/>
      <c r="P40" s="727"/>
      <c r="Q40" s="727"/>
      <c r="R40" s="727"/>
      <c r="S40" s="728"/>
    </row>
    <row r="41" spans="1:19" ht="12.75">
      <c r="A41" s="729"/>
      <c r="B41" s="729"/>
      <c r="C41" s="708"/>
      <c r="D41" s="730" t="s">
        <v>892</v>
      </c>
      <c r="E41" s="731"/>
      <c r="F41" s="731"/>
      <c r="G41" s="731"/>
      <c r="H41" s="732"/>
      <c r="I41" s="730" t="s">
        <v>893</v>
      </c>
      <c r="J41" s="731"/>
      <c r="K41" s="731"/>
      <c r="L41" s="731"/>
      <c r="M41" s="731"/>
      <c r="N41" s="732"/>
      <c r="O41" s="733" t="s">
        <v>894</v>
      </c>
      <c r="P41" s="731"/>
      <c r="Q41" s="731"/>
      <c r="R41" s="731"/>
      <c r="S41" s="734"/>
    </row>
    <row r="42" spans="1:19" ht="12.75">
      <c r="A42" s="729"/>
      <c r="B42" s="729"/>
      <c r="C42" s="708"/>
      <c r="D42" s="735" t="s">
        <v>895</v>
      </c>
      <c r="E42" s="736"/>
      <c r="F42" s="736"/>
      <c r="G42" s="736"/>
      <c r="H42" s="737"/>
      <c r="I42" s="735" t="s">
        <v>896</v>
      </c>
      <c r="J42" s="738"/>
      <c r="K42" s="736"/>
      <c r="L42" s="736"/>
      <c r="M42" s="736"/>
      <c r="N42" s="737"/>
      <c r="O42" s="739"/>
      <c r="P42" s="740"/>
      <c r="Q42" s="740"/>
      <c r="R42" s="740"/>
      <c r="S42" s="741"/>
    </row>
    <row r="43" spans="1:19" ht="12.75">
      <c r="A43" s="729"/>
      <c r="B43" s="714"/>
      <c r="C43" s="713"/>
      <c r="D43" s="742" t="s">
        <v>897</v>
      </c>
      <c r="E43" s="743"/>
      <c r="F43" s="742" t="s">
        <v>898</v>
      </c>
      <c r="G43" s="743"/>
      <c r="H43" s="744" t="s">
        <v>882</v>
      </c>
      <c r="I43" s="742" t="s">
        <v>897</v>
      </c>
      <c r="J43" s="745"/>
      <c r="K43" s="743"/>
      <c r="L43" s="742" t="s">
        <v>898</v>
      </c>
      <c r="M43" s="743"/>
      <c r="N43" s="746" t="s">
        <v>882</v>
      </c>
      <c r="O43" s="742" t="s">
        <v>897</v>
      </c>
      <c r="P43" s="743"/>
      <c r="Q43" s="742" t="s">
        <v>898</v>
      </c>
      <c r="R43" s="743"/>
      <c r="S43" s="747" t="s">
        <v>899</v>
      </c>
    </row>
    <row r="44" spans="1:19" ht="12.75">
      <c r="A44" s="720" t="s">
        <v>900</v>
      </c>
      <c r="B44" s="720"/>
      <c r="C44" s="725"/>
      <c r="D44" s="748">
        <v>10592316.4</v>
      </c>
      <c r="E44" s="748"/>
      <c r="F44" s="748">
        <v>8592000</v>
      </c>
      <c r="G44" s="748"/>
      <c r="H44" s="749">
        <f>F44/D44*100</f>
        <v>81.11540172648166</v>
      </c>
      <c r="I44" s="748">
        <v>536990.4</v>
      </c>
      <c r="J44" s="748"/>
      <c r="K44" s="748"/>
      <c r="L44" s="748">
        <v>723963.5</v>
      </c>
      <c r="M44" s="748"/>
      <c r="N44" s="749">
        <f>L44/I44*100</f>
        <v>134.81870439397053</v>
      </c>
      <c r="O44" s="748">
        <v>106070.7</v>
      </c>
      <c r="P44" s="748"/>
      <c r="Q44" s="748">
        <v>122890</v>
      </c>
      <c r="R44" s="748"/>
      <c r="S44" s="750">
        <f>Q44/O44*100</f>
        <v>115.85668803920403</v>
      </c>
    </row>
    <row r="45" spans="1:19" ht="12.75">
      <c r="A45" s="729" t="s">
        <v>901</v>
      </c>
      <c r="B45" s="729"/>
      <c r="C45" s="708"/>
      <c r="D45" s="751"/>
      <c r="E45" s="751"/>
      <c r="F45" s="752"/>
      <c r="G45" s="752"/>
      <c r="H45" s="753"/>
      <c r="I45" s="750"/>
      <c r="J45" s="750"/>
      <c r="K45" s="750"/>
      <c r="L45" s="750"/>
      <c r="M45" s="750"/>
      <c r="N45" s="754"/>
      <c r="O45" s="750"/>
      <c r="P45" s="750"/>
      <c r="Q45" s="750"/>
      <c r="R45" s="750"/>
      <c r="S45" s="750"/>
    </row>
    <row r="46" spans="1:19" ht="12.75">
      <c r="A46" s="755" t="s">
        <v>902</v>
      </c>
      <c r="B46" s="755"/>
      <c r="C46" s="756" t="s">
        <v>903</v>
      </c>
      <c r="D46" s="757">
        <f>SUM(D44:D45)</f>
        <v>10592316.4</v>
      </c>
      <c r="E46" s="757"/>
      <c r="F46" s="757">
        <f>SUM(F44:G45)</f>
        <v>8592000</v>
      </c>
      <c r="G46" s="757"/>
      <c r="H46" s="758">
        <f>SUM(H44:H45)</f>
        <v>81.11540172648166</v>
      </c>
      <c r="I46" s="757">
        <f>SUM(I44:I45)</f>
        <v>536990.4</v>
      </c>
      <c r="J46" s="757"/>
      <c r="K46" s="757"/>
      <c r="L46" s="757">
        <f>SUM(L44:L45)</f>
        <v>723963.5</v>
      </c>
      <c r="M46" s="757"/>
      <c r="N46" s="758">
        <f>SUM(N44:N45)</f>
        <v>134.81870439397053</v>
      </c>
      <c r="O46" s="757">
        <f>O44</f>
        <v>106070.7</v>
      </c>
      <c r="P46" s="757"/>
      <c r="Q46" s="757">
        <f>Q44</f>
        <v>122890</v>
      </c>
      <c r="R46" s="757"/>
      <c r="S46" s="759">
        <f>Q46/O46*100</f>
        <v>115.85668803920403</v>
      </c>
    </row>
  </sheetData>
  <sheetProtection/>
  <mergeCells count="37">
    <mergeCell ref="D46:E46"/>
    <mergeCell ref="F46:G46"/>
    <mergeCell ref="I46:K46"/>
    <mergeCell ref="L46:M46"/>
    <mergeCell ref="O46:P46"/>
    <mergeCell ref="Q46:R46"/>
    <mergeCell ref="D44:E44"/>
    <mergeCell ref="F44:G44"/>
    <mergeCell ref="I44:K44"/>
    <mergeCell ref="L44:M44"/>
    <mergeCell ref="O44:P44"/>
    <mergeCell ref="Q44:R44"/>
    <mergeCell ref="D43:E43"/>
    <mergeCell ref="F43:G43"/>
    <mergeCell ref="I43:K43"/>
    <mergeCell ref="L43:M43"/>
    <mergeCell ref="O43:P43"/>
    <mergeCell ref="Q43:R43"/>
    <mergeCell ref="D41:H41"/>
    <mergeCell ref="I41:N41"/>
    <mergeCell ref="O41:R41"/>
    <mergeCell ref="D42:H42"/>
    <mergeCell ref="I42:N42"/>
    <mergeCell ref="O42:R42"/>
    <mergeCell ref="C9:E9"/>
    <mergeCell ref="F9:H9"/>
    <mergeCell ref="I9:L9"/>
    <mergeCell ref="M9:O9"/>
    <mergeCell ref="P9:R9"/>
    <mergeCell ref="D40:R40"/>
    <mergeCell ref="C7:H7"/>
    <mergeCell ref="I7:R7"/>
    <mergeCell ref="C8:E8"/>
    <mergeCell ref="F8:H8"/>
    <mergeCell ref="I8:L8"/>
    <mergeCell ref="M8:O8"/>
    <mergeCell ref="P8:R8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U56"/>
  <sheetViews>
    <sheetView zoomScalePageLayoutView="0" workbookViewId="0" topLeftCell="A13">
      <selection activeCell="A1" sqref="A1:U56"/>
    </sheetView>
  </sheetViews>
  <sheetFormatPr defaultColWidth="9.140625" defaultRowHeight="12.75"/>
  <sheetData>
    <row r="1" spans="1:21" ht="12.75">
      <c r="A1" s="594"/>
      <c r="B1" s="575"/>
      <c r="C1" s="575"/>
      <c r="D1" s="575"/>
      <c r="E1" s="575"/>
      <c r="F1" s="596" t="s">
        <v>904</v>
      </c>
      <c r="G1" s="577"/>
      <c r="H1" s="577"/>
      <c r="I1" s="577"/>
      <c r="J1" s="575"/>
      <c r="K1" s="575"/>
      <c r="L1" s="575"/>
      <c r="M1" s="575"/>
      <c r="N1" s="575"/>
      <c r="O1" s="575"/>
      <c r="P1" s="575"/>
      <c r="Q1" s="575"/>
      <c r="R1" s="575"/>
      <c r="S1" s="575"/>
      <c r="T1" s="575"/>
      <c r="U1" s="575"/>
    </row>
    <row r="2" spans="1:21" ht="12.75">
      <c r="A2" s="594"/>
      <c r="B2" s="575"/>
      <c r="C2" s="575"/>
      <c r="D2" s="575"/>
      <c r="E2" s="575"/>
      <c r="F2" s="596" t="s">
        <v>905</v>
      </c>
      <c r="G2" s="577"/>
      <c r="H2" s="577"/>
      <c r="I2" s="577"/>
      <c r="J2" s="575"/>
      <c r="K2" s="575"/>
      <c r="L2" s="575"/>
      <c r="M2" s="575"/>
      <c r="N2" s="575"/>
      <c r="O2" s="575"/>
      <c r="P2" s="575"/>
      <c r="Q2" s="575"/>
      <c r="R2" s="575"/>
      <c r="S2" s="575"/>
      <c r="T2" s="575"/>
      <c r="U2" s="575"/>
    </row>
    <row r="3" spans="1:21" ht="12.75">
      <c r="A3" s="594"/>
      <c r="B3" s="4"/>
      <c r="C3" s="110" t="s">
        <v>906</v>
      </c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4"/>
    </row>
    <row r="4" spans="1:21" ht="12.75">
      <c r="A4" s="594"/>
      <c r="B4" s="4"/>
      <c r="C4" s="110" t="s">
        <v>907</v>
      </c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4"/>
    </row>
    <row r="5" spans="1:21" ht="12.75">
      <c r="A5" s="760"/>
      <c r="B5" s="761" t="s">
        <v>681</v>
      </c>
      <c r="C5" s="762" t="s">
        <v>908</v>
      </c>
      <c r="D5" s="763" t="s">
        <v>909</v>
      </c>
      <c r="E5" s="763" t="s">
        <v>910</v>
      </c>
      <c r="F5" s="763" t="s">
        <v>911</v>
      </c>
      <c r="G5" s="763" t="s">
        <v>912</v>
      </c>
      <c r="H5" s="763" t="s">
        <v>913</v>
      </c>
      <c r="I5" s="763" t="s">
        <v>914</v>
      </c>
      <c r="J5" s="763" t="s">
        <v>915</v>
      </c>
      <c r="K5" s="763" t="s">
        <v>916</v>
      </c>
      <c r="L5" s="763" t="s">
        <v>917</v>
      </c>
      <c r="M5" s="763" t="s">
        <v>918</v>
      </c>
      <c r="N5" s="763" t="s">
        <v>919</v>
      </c>
      <c r="O5" s="764" t="s">
        <v>920</v>
      </c>
      <c r="P5" s="764"/>
      <c r="Q5" s="764" t="s">
        <v>921</v>
      </c>
      <c r="R5" s="764" t="s">
        <v>922</v>
      </c>
      <c r="S5" s="764" t="s">
        <v>923</v>
      </c>
      <c r="T5" s="764" t="s">
        <v>924</v>
      </c>
      <c r="U5" s="764" t="s">
        <v>925</v>
      </c>
    </row>
    <row r="6" spans="1:21" ht="12.75">
      <c r="A6" s="594"/>
      <c r="B6" s="106" t="s">
        <v>691</v>
      </c>
      <c r="C6" s="3" t="s">
        <v>926</v>
      </c>
      <c r="D6" s="6" t="s">
        <v>927</v>
      </c>
      <c r="E6" s="6" t="s">
        <v>928</v>
      </c>
      <c r="F6" s="6" t="s">
        <v>929</v>
      </c>
      <c r="G6" s="6" t="s">
        <v>930</v>
      </c>
      <c r="H6" s="6" t="s">
        <v>930</v>
      </c>
      <c r="I6" s="6" t="s">
        <v>931</v>
      </c>
      <c r="J6" s="6" t="s">
        <v>932</v>
      </c>
      <c r="K6" s="6" t="s">
        <v>933</v>
      </c>
      <c r="L6" s="6" t="s">
        <v>934</v>
      </c>
      <c r="M6" s="6" t="s">
        <v>935</v>
      </c>
      <c r="N6" s="31" t="s">
        <v>936</v>
      </c>
      <c r="O6" s="31" t="s">
        <v>937</v>
      </c>
      <c r="P6" s="6"/>
      <c r="Q6" s="6" t="s">
        <v>938</v>
      </c>
      <c r="R6" s="6" t="s">
        <v>939</v>
      </c>
      <c r="S6" s="6" t="s">
        <v>940</v>
      </c>
      <c r="T6" s="6" t="s">
        <v>941</v>
      </c>
      <c r="U6" s="6" t="s">
        <v>942</v>
      </c>
    </row>
    <row r="7" spans="1:21" ht="12.75">
      <c r="A7" s="594"/>
      <c r="B7" s="105"/>
      <c r="C7" s="27" t="s">
        <v>70</v>
      </c>
      <c r="D7" s="31" t="s">
        <v>943</v>
      </c>
      <c r="E7" s="31" t="s">
        <v>944</v>
      </c>
      <c r="F7" s="31" t="s">
        <v>945</v>
      </c>
      <c r="G7" s="31" t="s">
        <v>946</v>
      </c>
      <c r="H7" s="31" t="s">
        <v>947</v>
      </c>
      <c r="I7" s="31" t="s">
        <v>948</v>
      </c>
      <c r="J7" s="31" t="s">
        <v>949</v>
      </c>
      <c r="K7" s="31" t="s">
        <v>950</v>
      </c>
      <c r="L7" s="31" t="s">
        <v>951</v>
      </c>
      <c r="M7" s="31" t="s">
        <v>952</v>
      </c>
      <c r="N7" s="31" t="s">
        <v>953</v>
      </c>
      <c r="O7" s="31" t="s">
        <v>953</v>
      </c>
      <c r="P7" s="31"/>
      <c r="Q7" s="31" t="s">
        <v>954</v>
      </c>
      <c r="R7" s="31" t="s">
        <v>955</v>
      </c>
      <c r="S7" s="31" t="s">
        <v>956</v>
      </c>
      <c r="T7" s="6" t="s">
        <v>957</v>
      </c>
      <c r="U7" s="31" t="s">
        <v>958</v>
      </c>
    </row>
    <row r="8" spans="1:21" ht="12.75">
      <c r="A8" s="594"/>
      <c r="B8" s="33"/>
      <c r="C8" s="5"/>
      <c r="D8" s="120" t="s">
        <v>959</v>
      </c>
      <c r="E8" s="120" t="s">
        <v>960</v>
      </c>
      <c r="F8" s="120" t="s">
        <v>961</v>
      </c>
      <c r="G8" s="120" t="s">
        <v>962</v>
      </c>
      <c r="H8" s="120" t="s">
        <v>962</v>
      </c>
      <c r="I8" s="120" t="s">
        <v>963</v>
      </c>
      <c r="J8" s="120" t="s">
        <v>964</v>
      </c>
      <c r="K8" s="120" t="s">
        <v>965</v>
      </c>
      <c r="L8" s="120" t="s">
        <v>966</v>
      </c>
      <c r="M8" s="120" t="s">
        <v>967</v>
      </c>
      <c r="N8" s="120" t="s">
        <v>968</v>
      </c>
      <c r="O8" s="120" t="s">
        <v>968</v>
      </c>
      <c r="P8" s="120"/>
      <c r="Q8" s="120" t="s">
        <v>969</v>
      </c>
      <c r="R8" s="120" t="s">
        <v>970</v>
      </c>
      <c r="S8" s="120" t="s">
        <v>971</v>
      </c>
      <c r="T8" s="120"/>
      <c r="U8" s="120" t="s">
        <v>972</v>
      </c>
    </row>
    <row r="9" spans="1:21" ht="12.75">
      <c r="A9" s="594"/>
      <c r="B9" s="3" t="s">
        <v>973</v>
      </c>
      <c r="C9" s="4">
        <f>SUM(D9+E9+F9+G9+H9+I9+J9+K9+L9+M9+N9+O9+U9)</f>
        <v>778.1</v>
      </c>
      <c r="D9" s="3">
        <v>113.3</v>
      </c>
      <c r="E9" s="3">
        <v>11.1</v>
      </c>
      <c r="F9" s="123">
        <v>2</v>
      </c>
      <c r="G9" s="3"/>
      <c r="H9" s="3">
        <v>356.1</v>
      </c>
      <c r="I9" s="3">
        <v>28.6</v>
      </c>
      <c r="J9" s="3">
        <v>44.8</v>
      </c>
      <c r="K9" s="3">
        <v>17.6</v>
      </c>
      <c r="L9" s="3"/>
      <c r="M9" s="3">
        <v>24.8</v>
      </c>
      <c r="N9" s="3">
        <v>15.7</v>
      </c>
      <c r="O9" s="3">
        <v>23.1</v>
      </c>
      <c r="P9" s="3">
        <v>0.6</v>
      </c>
      <c r="Q9" s="3"/>
      <c r="R9" s="3"/>
      <c r="S9" s="3"/>
      <c r="T9" s="3"/>
      <c r="U9" s="123">
        <v>141</v>
      </c>
    </row>
    <row r="10" spans="1:21" ht="12.75">
      <c r="A10" s="594"/>
      <c r="B10" s="3" t="s">
        <v>974</v>
      </c>
      <c r="C10" s="3">
        <f>SUM(D10+E10+F10+G10+H10+I10+J10+K10+L10+M10+N10+O10+U10)</f>
        <v>971.2</v>
      </c>
      <c r="D10" s="3">
        <v>123.5</v>
      </c>
      <c r="E10" s="3">
        <v>10.9</v>
      </c>
      <c r="F10" s="3">
        <v>3.8</v>
      </c>
      <c r="G10" s="3"/>
      <c r="H10" s="3">
        <v>392.4</v>
      </c>
      <c r="I10" s="3">
        <v>28.3</v>
      </c>
      <c r="J10" s="123">
        <v>42.6</v>
      </c>
      <c r="K10" s="3">
        <v>104.9</v>
      </c>
      <c r="L10" s="3"/>
      <c r="M10" s="3">
        <v>60.5</v>
      </c>
      <c r="N10" s="3">
        <v>2.7</v>
      </c>
      <c r="O10" s="123">
        <v>60</v>
      </c>
      <c r="P10" s="3"/>
      <c r="Q10" s="3"/>
      <c r="R10" s="3"/>
      <c r="S10" s="3"/>
      <c r="T10" s="3"/>
      <c r="U10" s="3">
        <v>141.6</v>
      </c>
    </row>
    <row r="11" spans="1:21" ht="12.75">
      <c r="A11" s="765"/>
      <c r="B11" s="3" t="s">
        <v>975</v>
      </c>
      <c r="C11" s="123">
        <f>SUM(D11+E11+F11+G11+H11+I11+J11+K11+L11+M11+N11+O11+R11+U11)</f>
        <v>934.7</v>
      </c>
      <c r="D11" s="3">
        <v>138.5</v>
      </c>
      <c r="E11" s="123">
        <v>10</v>
      </c>
      <c r="F11" s="3">
        <v>4.5</v>
      </c>
      <c r="G11" s="3"/>
      <c r="H11" s="3">
        <v>385.6</v>
      </c>
      <c r="I11" s="3"/>
      <c r="J11" s="123">
        <v>10.4</v>
      </c>
      <c r="K11" s="3">
        <v>128.7</v>
      </c>
      <c r="L11" s="3"/>
      <c r="M11" s="3">
        <v>28.9</v>
      </c>
      <c r="N11" s="3"/>
      <c r="O11" s="123">
        <v>47.6</v>
      </c>
      <c r="P11" s="3">
        <v>19.8</v>
      </c>
      <c r="Q11" s="3"/>
      <c r="R11" s="3"/>
      <c r="S11" s="3"/>
      <c r="T11" s="3"/>
      <c r="U11" s="3">
        <v>180.5</v>
      </c>
    </row>
    <row r="12" spans="1:21" ht="12.75">
      <c r="A12" s="594"/>
      <c r="B12" s="3" t="s">
        <v>976</v>
      </c>
      <c r="C12" s="123">
        <f>SUM(D12+E12+F12+G12+H12+I12+J12+K12+L12+M12+N12+O12+R12+U12)</f>
        <v>760.0999999999999</v>
      </c>
      <c r="D12" s="123">
        <v>113.3</v>
      </c>
      <c r="E12" s="123">
        <v>7.3</v>
      </c>
      <c r="F12" s="123">
        <v>7.1</v>
      </c>
      <c r="G12" s="3"/>
      <c r="H12" s="123">
        <v>356.6</v>
      </c>
      <c r="I12" s="3"/>
      <c r="J12" s="123">
        <v>6.4</v>
      </c>
      <c r="K12" s="123">
        <v>30.2</v>
      </c>
      <c r="L12" s="123">
        <v>10.3</v>
      </c>
      <c r="M12" s="3">
        <v>11.3</v>
      </c>
      <c r="N12" s="3">
        <v>19.7</v>
      </c>
      <c r="O12" s="3">
        <v>8.6</v>
      </c>
      <c r="P12" s="3"/>
      <c r="Q12" s="3"/>
      <c r="R12" s="3"/>
      <c r="S12" s="3"/>
      <c r="T12" s="3"/>
      <c r="U12" s="3">
        <v>189.3</v>
      </c>
    </row>
    <row r="13" spans="1:21" ht="12.75">
      <c r="A13" s="594"/>
      <c r="B13" s="3" t="s">
        <v>977</v>
      </c>
      <c r="C13" s="123">
        <v>742.5</v>
      </c>
      <c r="D13" s="3">
        <v>50.5</v>
      </c>
      <c r="E13" s="3">
        <v>9.1</v>
      </c>
      <c r="F13" s="3">
        <v>4.1</v>
      </c>
      <c r="G13" s="3">
        <v>2.9</v>
      </c>
      <c r="H13" s="3">
        <v>337.9</v>
      </c>
      <c r="I13" s="3"/>
      <c r="J13" s="3">
        <v>34.9</v>
      </c>
      <c r="K13" s="123">
        <v>32.4</v>
      </c>
      <c r="L13" s="3">
        <v>3.1</v>
      </c>
      <c r="M13" s="123">
        <v>4.8</v>
      </c>
      <c r="N13" s="3">
        <v>2.6</v>
      </c>
      <c r="O13" s="3"/>
      <c r="P13" s="3"/>
      <c r="Q13" s="3">
        <v>93.2</v>
      </c>
      <c r="R13" s="3"/>
      <c r="S13" s="3"/>
      <c r="T13" s="3">
        <v>16.2</v>
      </c>
      <c r="U13" s="123">
        <v>144</v>
      </c>
    </row>
    <row r="14" spans="1:21" ht="12.75">
      <c r="A14" s="594"/>
      <c r="B14" s="3" t="s">
        <v>978</v>
      </c>
      <c r="C14" s="123">
        <f>SUM(D14+E14+F14+G14+H14+I14+J14+K14+L14+M14+N14+O14+R14+U14+Q14+S14+T14)</f>
        <v>781.8</v>
      </c>
      <c r="D14" s="123">
        <v>17.9</v>
      </c>
      <c r="E14" s="123">
        <v>8.9</v>
      </c>
      <c r="F14" s="123">
        <v>9.1</v>
      </c>
      <c r="G14" s="3">
        <v>2.2</v>
      </c>
      <c r="H14" s="123">
        <v>457.5</v>
      </c>
      <c r="I14" s="3"/>
      <c r="J14" s="123">
        <v>29.3</v>
      </c>
      <c r="K14" s="123">
        <v>14.4</v>
      </c>
      <c r="L14" s="123"/>
      <c r="M14" s="3">
        <v>0.8</v>
      </c>
      <c r="N14" s="3">
        <v>6.6</v>
      </c>
      <c r="O14" s="3"/>
      <c r="P14" s="3"/>
      <c r="Q14" s="3">
        <v>105.1</v>
      </c>
      <c r="R14" s="3"/>
      <c r="S14" s="3"/>
      <c r="T14" s="3">
        <v>16.3</v>
      </c>
      <c r="U14" s="3">
        <v>113.7</v>
      </c>
    </row>
    <row r="15" spans="1:21" ht="12.75">
      <c r="A15" s="594"/>
      <c r="B15" s="3" t="s">
        <v>979</v>
      </c>
      <c r="C15" s="123">
        <f>SUM(D15+E15+F15+G15+H15+I15+J15+K15+L15+M15+N15+O15+R15+U15+Q15+S15+T15)</f>
        <v>945.2999999999998</v>
      </c>
      <c r="D15" s="123">
        <v>36.5</v>
      </c>
      <c r="E15" s="123">
        <v>9.4</v>
      </c>
      <c r="F15" s="123">
        <v>4.5</v>
      </c>
      <c r="G15" s="3">
        <v>2.4</v>
      </c>
      <c r="H15" s="123">
        <v>519.9</v>
      </c>
      <c r="I15" s="3"/>
      <c r="J15" s="123"/>
      <c r="K15" s="123">
        <v>39.9</v>
      </c>
      <c r="L15" s="123"/>
      <c r="M15" s="3"/>
      <c r="N15" s="3">
        <v>20.8</v>
      </c>
      <c r="O15" s="3"/>
      <c r="P15" s="3"/>
      <c r="Q15" s="123">
        <v>143</v>
      </c>
      <c r="R15" s="3"/>
      <c r="S15" s="3"/>
      <c r="T15" s="3">
        <v>3.8</v>
      </c>
      <c r="U15" s="3">
        <v>165.1</v>
      </c>
    </row>
    <row r="16" spans="1:21" ht="12.75">
      <c r="A16" s="594"/>
      <c r="B16" s="3" t="s">
        <v>980</v>
      </c>
      <c r="C16" s="123">
        <f>SUM(D16+E16+F16+G16+H16+I16+J16+K16+L16+M16+N16+O16+R16+U16+Q16+S16+T16)</f>
        <v>1717.1000000000001</v>
      </c>
      <c r="D16" s="123">
        <v>54.2</v>
      </c>
      <c r="E16" s="123">
        <v>10</v>
      </c>
      <c r="F16" s="123">
        <v>6</v>
      </c>
      <c r="G16" s="3"/>
      <c r="H16" s="123">
        <v>607.7</v>
      </c>
      <c r="I16" s="3"/>
      <c r="J16" s="123"/>
      <c r="K16" s="123">
        <v>62.9</v>
      </c>
      <c r="L16" s="123"/>
      <c r="M16" s="3"/>
      <c r="N16" s="3"/>
      <c r="O16" s="3"/>
      <c r="P16" s="3"/>
      <c r="Q16" s="123">
        <v>149.3</v>
      </c>
      <c r="R16" s="3">
        <v>654.5</v>
      </c>
      <c r="S16" s="3"/>
      <c r="T16" s="3">
        <v>12.1</v>
      </c>
      <c r="U16" s="3">
        <v>160.4</v>
      </c>
    </row>
    <row r="17" spans="1:21" ht="12.75">
      <c r="A17" s="594"/>
      <c r="B17" s="3" t="s">
        <v>981</v>
      </c>
      <c r="C17" s="123">
        <f aca="true" t="shared" si="0" ref="C17:C29">SUM(D17+E17+F17+G17+H17+I17+J17+K17+L17+M17+N17+O17+R17+U17+Q17+S17+T17)</f>
        <v>1717.1000000000001</v>
      </c>
      <c r="D17" s="123">
        <v>54.2</v>
      </c>
      <c r="E17" s="123">
        <v>10</v>
      </c>
      <c r="F17" s="123">
        <v>6</v>
      </c>
      <c r="G17" s="3"/>
      <c r="H17" s="123">
        <v>607.7</v>
      </c>
      <c r="I17" s="3"/>
      <c r="J17" s="123"/>
      <c r="K17" s="123">
        <v>62.9</v>
      </c>
      <c r="L17" s="123"/>
      <c r="M17" s="3"/>
      <c r="N17" s="3"/>
      <c r="O17" s="3"/>
      <c r="P17" s="3"/>
      <c r="Q17" s="123">
        <v>149.3</v>
      </c>
      <c r="R17" s="3">
        <v>654.5</v>
      </c>
      <c r="S17" s="3"/>
      <c r="T17" s="3">
        <v>12.1</v>
      </c>
      <c r="U17" s="3">
        <v>160.4</v>
      </c>
    </row>
    <row r="18" spans="1:21" ht="12.75">
      <c r="A18" s="594"/>
      <c r="B18" s="3" t="s">
        <v>982</v>
      </c>
      <c r="C18" s="123">
        <f t="shared" si="0"/>
        <v>1717.1000000000001</v>
      </c>
      <c r="D18" s="123">
        <v>54.2</v>
      </c>
      <c r="E18" s="123">
        <v>10</v>
      </c>
      <c r="F18" s="123">
        <v>6</v>
      </c>
      <c r="G18" s="3"/>
      <c r="H18" s="123">
        <v>607.7</v>
      </c>
      <c r="I18" s="3"/>
      <c r="J18" s="123"/>
      <c r="K18" s="123">
        <v>62.9</v>
      </c>
      <c r="L18" s="123"/>
      <c r="M18" s="3"/>
      <c r="N18" s="3"/>
      <c r="O18" s="3"/>
      <c r="P18" s="3"/>
      <c r="Q18" s="123">
        <v>149.3</v>
      </c>
      <c r="R18" s="3">
        <v>654.5</v>
      </c>
      <c r="S18" s="3"/>
      <c r="T18" s="3">
        <v>12.1</v>
      </c>
      <c r="U18" s="3">
        <v>160.4</v>
      </c>
    </row>
    <row r="19" spans="1:21" ht="12.75">
      <c r="A19" s="594"/>
      <c r="B19" s="3" t="s">
        <v>983</v>
      </c>
      <c r="C19" s="123">
        <f t="shared" si="0"/>
        <v>1717.1000000000001</v>
      </c>
      <c r="D19" s="123">
        <v>54.2</v>
      </c>
      <c r="E19" s="123">
        <v>10</v>
      </c>
      <c r="F19" s="123">
        <v>6</v>
      </c>
      <c r="G19" s="3"/>
      <c r="H19" s="123">
        <v>607.7</v>
      </c>
      <c r="I19" s="3"/>
      <c r="J19" s="123"/>
      <c r="K19" s="123">
        <v>62.9</v>
      </c>
      <c r="L19" s="123"/>
      <c r="M19" s="3"/>
      <c r="N19" s="3"/>
      <c r="O19" s="3"/>
      <c r="P19" s="3"/>
      <c r="Q19" s="123">
        <v>149.3</v>
      </c>
      <c r="R19" s="3">
        <v>654.5</v>
      </c>
      <c r="S19" s="3"/>
      <c r="T19" s="3">
        <v>12.1</v>
      </c>
      <c r="U19" s="3">
        <v>160.4</v>
      </c>
    </row>
    <row r="20" spans="1:21" ht="12.75">
      <c r="A20" s="594"/>
      <c r="B20" s="3" t="s">
        <v>984</v>
      </c>
      <c r="C20" s="123">
        <f t="shared" si="0"/>
        <v>1717.1000000000001</v>
      </c>
      <c r="D20" s="123">
        <v>54.2</v>
      </c>
      <c r="E20" s="123">
        <v>10</v>
      </c>
      <c r="F20" s="123">
        <v>6</v>
      </c>
      <c r="G20" s="3"/>
      <c r="H20" s="123">
        <v>607.7</v>
      </c>
      <c r="I20" s="3"/>
      <c r="J20" s="123"/>
      <c r="K20" s="123">
        <v>62.9</v>
      </c>
      <c r="L20" s="123"/>
      <c r="M20" s="3"/>
      <c r="N20" s="3"/>
      <c r="O20" s="3"/>
      <c r="P20" s="3"/>
      <c r="Q20" s="123">
        <v>149.3</v>
      </c>
      <c r="R20" s="3">
        <v>654.5</v>
      </c>
      <c r="S20" s="3"/>
      <c r="T20" s="3">
        <v>12.1</v>
      </c>
      <c r="U20" s="3">
        <v>160.4</v>
      </c>
    </row>
    <row r="21" spans="1:21" ht="12.75">
      <c r="A21" s="594"/>
      <c r="B21" s="3" t="s">
        <v>985</v>
      </c>
      <c r="C21" s="123">
        <f t="shared" si="0"/>
        <v>1717.1000000000001</v>
      </c>
      <c r="D21" s="123">
        <v>54.2</v>
      </c>
      <c r="E21" s="123">
        <v>10</v>
      </c>
      <c r="F21" s="123">
        <v>6</v>
      </c>
      <c r="G21" s="3"/>
      <c r="H21" s="123">
        <v>607.7</v>
      </c>
      <c r="I21" s="3"/>
      <c r="J21" s="123"/>
      <c r="K21" s="123">
        <v>62.9</v>
      </c>
      <c r="L21" s="123"/>
      <c r="M21" s="3"/>
      <c r="N21" s="3"/>
      <c r="O21" s="3"/>
      <c r="P21" s="3"/>
      <c r="Q21" s="123">
        <v>149.3</v>
      </c>
      <c r="R21" s="3">
        <v>654.5</v>
      </c>
      <c r="S21" s="3"/>
      <c r="T21" s="3">
        <v>12.1</v>
      </c>
      <c r="U21" s="3">
        <v>160.4</v>
      </c>
    </row>
    <row r="22" spans="1:21" ht="12.75">
      <c r="A22" s="594"/>
      <c r="B22" s="3" t="s">
        <v>986</v>
      </c>
      <c r="C22" s="123">
        <f t="shared" si="0"/>
        <v>1717.1000000000001</v>
      </c>
      <c r="D22" s="123">
        <v>54.2</v>
      </c>
      <c r="E22" s="123">
        <v>10</v>
      </c>
      <c r="F22" s="123">
        <v>6</v>
      </c>
      <c r="G22" s="3"/>
      <c r="H22" s="123">
        <v>607.7</v>
      </c>
      <c r="I22" s="3"/>
      <c r="J22" s="123"/>
      <c r="K22" s="123">
        <v>62.9</v>
      </c>
      <c r="L22" s="123"/>
      <c r="M22" s="3"/>
      <c r="N22" s="3"/>
      <c r="O22" s="3"/>
      <c r="P22" s="3"/>
      <c r="Q22" s="123">
        <v>149.3</v>
      </c>
      <c r="R22" s="3">
        <v>654.5</v>
      </c>
      <c r="S22" s="3"/>
      <c r="T22" s="3">
        <v>12.1</v>
      </c>
      <c r="U22" s="3">
        <v>160.4</v>
      </c>
    </row>
    <row r="23" spans="1:21" ht="12.75">
      <c r="A23" s="594"/>
      <c r="B23" s="3" t="s">
        <v>987</v>
      </c>
      <c r="C23" s="123">
        <f t="shared" si="0"/>
        <v>1717.1000000000001</v>
      </c>
      <c r="D23" s="123">
        <v>54.2</v>
      </c>
      <c r="E23" s="123">
        <v>10</v>
      </c>
      <c r="F23" s="123">
        <v>6</v>
      </c>
      <c r="G23" s="3"/>
      <c r="H23" s="123">
        <v>607.7</v>
      </c>
      <c r="I23" s="3"/>
      <c r="J23" s="123"/>
      <c r="K23" s="123">
        <v>62.9</v>
      </c>
      <c r="L23" s="123"/>
      <c r="M23" s="3"/>
      <c r="N23" s="3"/>
      <c r="O23" s="3"/>
      <c r="P23" s="3"/>
      <c r="Q23" s="123">
        <v>149.3</v>
      </c>
      <c r="R23" s="3">
        <v>654.5</v>
      </c>
      <c r="S23" s="3"/>
      <c r="T23" s="3">
        <v>12.1</v>
      </c>
      <c r="U23" s="3">
        <v>160.4</v>
      </c>
    </row>
    <row r="24" spans="1:21" ht="12.75">
      <c r="A24" s="594"/>
      <c r="B24" s="3" t="s">
        <v>988</v>
      </c>
      <c r="C24" s="123">
        <f t="shared" si="0"/>
        <v>1717.1000000000001</v>
      </c>
      <c r="D24" s="123">
        <v>54.2</v>
      </c>
      <c r="E24" s="123">
        <v>10</v>
      </c>
      <c r="F24" s="123">
        <v>6</v>
      </c>
      <c r="G24" s="3"/>
      <c r="H24" s="123">
        <v>607.7</v>
      </c>
      <c r="I24" s="3"/>
      <c r="J24" s="123"/>
      <c r="K24" s="123">
        <v>62.9</v>
      </c>
      <c r="L24" s="123"/>
      <c r="M24" s="3"/>
      <c r="N24" s="3"/>
      <c r="O24" s="3"/>
      <c r="P24" s="3"/>
      <c r="Q24" s="123">
        <v>149.3</v>
      </c>
      <c r="R24" s="3">
        <v>654.5</v>
      </c>
      <c r="S24" s="3"/>
      <c r="T24" s="3">
        <v>12.1</v>
      </c>
      <c r="U24" s="3">
        <v>160.4</v>
      </c>
    </row>
    <row r="25" spans="1:21" ht="12.75">
      <c r="A25" s="594"/>
      <c r="B25" s="3" t="s">
        <v>989</v>
      </c>
      <c r="C25" s="123">
        <f t="shared" si="0"/>
        <v>1717.1000000000001</v>
      </c>
      <c r="D25" s="123">
        <v>54.2</v>
      </c>
      <c r="E25" s="123">
        <v>10</v>
      </c>
      <c r="F25" s="123">
        <v>6</v>
      </c>
      <c r="G25" s="3"/>
      <c r="H25" s="123">
        <v>607.7</v>
      </c>
      <c r="I25" s="3"/>
      <c r="J25" s="123"/>
      <c r="K25" s="123">
        <v>62.9</v>
      </c>
      <c r="L25" s="123"/>
      <c r="M25" s="3"/>
      <c r="N25" s="3"/>
      <c r="O25" s="3"/>
      <c r="P25" s="3"/>
      <c r="Q25" s="123">
        <v>149.3</v>
      </c>
      <c r="R25" s="3">
        <v>654.5</v>
      </c>
      <c r="S25" s="3"/>
      <c r="T25" s="3">
        <v>12.1</v>
      </c>
      <c r="U25" s="3">
        <v>160.4</v>
      </c>
    </row>
    <row r="26" spans="1:21" ht="12.75">
      <c r="A26" s="765"/>
      <c r="B26" s="3" t="s">
        <v>990</v>
      </c>
      <c r="C26" s="123">
        <f t="shared" si="0"/>
        <v>1717.1000000000001</v>
      </c>
      <c r="D26" s="123">
        <v>54.2</v>
      </c>
      <c r="E26" s="123">
        <v>10</v>
      </c>
      <c r="F26" s="123">
        <v>6</v>
      </c>
      <c r="G26" s="3"/>
      <c r="H26" s="123">
        <v>607.7</v>
      </c>
      <c r="I26" s="3"/>
      <c r="J26" s="123"/>
      <c r="K26" s="123">
        <v>62.9</v>
      </c>
      <c r="L26" s="123"/>
      <c r="M26" s="3"/>
      <c r="N26" s="3"/>
      <c r="O26" s="3"/>
      <c r="P26" s="3"/>
      <c r="Q26" s="123">
        <v>149.3</v>
      </c>
      <c r="R26" s="3">
        <v>654.5</v>
      </c>
      <c r="S26" s="3"/>
      <c r="T26" s="3">
        <v>12.1</v>
      </c>
      <c r="U26" s="3">
        <v>160.4</v>
      </c>
    </row>
    <row r="27" spans="1:21" ht="12.75">
      <c r="A27" s="594"/>
      <c r="B27" s="3" t="s">
        <v>991</v>
      </c>
      <c r="C27" s="123">
        <f t="shared" si="0"/>
        <v>1717.1000000000001</v>
      </c>
      <c r="D27" s="123">
        <v>54.2</v>
      </c>
      <c r="E27" s="123">
        <v>10</v>
      </c>
      <c r="F27" s="123">
        <v>6</v>
      </c>
      <c r="G27" s="3"/>
      <c r="H27" s="123">
        <v>607.7</v>
      </c>
      <c r="I27" s="3"/>
      <c r="J27" s="123"/>
      <c r="K27" s="123">
        <v>62.9</v>
      </c>
      <c r="L27" s="123"/>
      <c r="M27" s="3"/>
      <c r="N27" s="3"/>
      <c r="O27" s="3"/>
      <c r="P27" s="3"/>
      <c r="Q27" s="123">
        <v>149.3</v>
      </c>
      <c r="R27" s="3">
        <v>654.5</v>
      </c>
      <c r="S27" s="3"/>
      <c r="T27" s="3">
        <v>12.1</v>
      </c>
      <c r="U27" s="3">
        <v>160.4</v>
      </c>
    </row>
    <row r="28" spans="1:21" ht="12.75">
      <c r="A28" s="594"/>
      <c r="B28" s="3" t="s">
        <v>981</v>
      </c>
      <c r="C28" s="123">
        <f t="shared" si="0"/>
        <v>3319.4</v>
      </c>
      <c r="D28" s="123">
        <v>80.7</v>
      </c>
      <c r="E28" s="123">
        <v>10.7</v>
      </c>
      <c r="F28" s="123">
        <v>7.9</v>
      </c>
      <c r="G28" s="3"/>
      <c r="H28" s="123">
        <v>882.9</v>
      </c>
      <c r="I28" s="3"/>
      <c r="J28" s="123"/>
      <c r="K28" s="123">
        <v>80.9</v>
      </c>
      <c r="L28" s="123"/>
      <c r="M28" s="3"/>
      <c r="N28" s="3"/>
      <c r="O28" s="3"/>
      <c r="P28" s="3"/>
      <c r="Q28" s="123">
        <v>247.6</v>
      </c>
      <c r="R28" s="3">
        <v>1750</v>
      </c>
      <c r="S28" s="123"/>
      <c r="T28" s="123">
        <v>19.5</v>
      </c>
      <c r="U28" s="123">
        <v>239.2</v>
      </c>
    </row>
    <row r="29" spans="1:21" ht="12.75">
      <c r="A29" s="594"/>
      <c r="B29" s="3" t="s">
        <v>982</v>
      </c>
      <c r="C29" s="123">
        <f t="shared" si="0"/>
        <v>4027</v>
      </c>
      <c r="D29" s="123">
        <v>84.3</v>
      </c>
      <c r="E29" s="123">
        <v>10</v>
      </c>
      <c r="F29" s="123">
        <v>5.1</v>
      </c>
      <c r="G29" s="3"/>
      <c r="H29" s="123">
        <v>1195.6</v>
      </c>
      <c r="I29" s="3"/>
      <c r="J29" s="123"/>
      <c r="K29" s="123">
        <v>71</v>
      </c>
      <c r="L29" s="123"/>
      <c r="M29" s="3"/>
      <c r="N29" s="3"/>
      <c r="O29" s="3"/>
      <c r="P29" s="3"/>
      <c r="Q29" s="123">
        <v>370.8</v>
      </c>
      <c r="R29" s="3">
        <v>2011.1</v>
      </c>
      <c r="S29" s="123"/>
      <c r="T29" s="123">
        <v>12</v>
      </c>
      <c r="U29" s="123">
        <v>267.1</v>
      </c>
    </row>
    <row r="30" spans="1:21" ht="12.75">
      <c r="A30" s="594"/>
      <c r="B30" s="3" t="s">
        <v>983</v>
      </c>
      <c r="C30" s="123">
        <f>SUM(D30+E30+F30+G30+H30+I30+J30+K30+L30+M30+N30+O30+R30+U30+Q30+S30+T30)</f>
        <v>4282.500000000001</v>
      </c>
      <c r="D30" s="123">
        <v>73.6</v>
      </c>
      <c r="E30" s="123">
        <v>9.6</v>
      </c>
      <c r="F30" s="123">
        <v>8</v>
      </c>
      <c r="G30" s="3"/>
      <c r="H30" s="123">
        <v>1478</v>
      </c>
      <c r="I30" s="3">
        <v>14.7</v>
      </c>
      <c r="J30" s="123"/>
      <c r="K30" s="123">
        <v>84.2</v>
      </c>
      <c r="L30" s="123"/>
      <c r="M30" s="3"/>
      <c r="N30" s="3"/>
      <c r="O30" s="3">
        <v>10.6</v>
      </c>
      <c r="P30" s="3"/>
      <c r="Q30" s="123">
        <v>450.5</v>
      </c>
      <c r="R30" s="3">
        <v>1873.9</v>
      </c>
      <c r="S30" s="123"/>
      <c r="T30" s="123">
        <v>25.1</v>
      </c>
      <c r="U30" s="123">
        <v>254.3</v>
      </c>
    </row>
    <row r="31" spans="1:21" ht="12.75">
      <c r="A31" s="594"/>
      <c r="B31" s="5" t="s">
        <v>984</v>
      </c>
      <c r="C31" s="502">
        <f aca="true" t="shared" si="1" ref="C31:C42">SUM(D31+E31+F31+G31+H31+I31+J31+K31+L31+M31+N31+O31+R31+U31+Q31+S31+T31)</f>
        <v>4282.500000000001</v>
      </c>
      <c r="D31" s="502">
        <v>73.6</v>
      </c>
      <c r="E31" s="502">
        <v>9.6</v>
      </c>
      <c r="F31" s="502">
        <v>8</v>
      </c>
      <c r="G31" s="5"/>
      <c r="H31" s="502">
        <v>1478</v>
      </c>
      <c r="I31" s="5">
        <v>14.7</v>
      </c>
      <c r="J31" s="502"/>
      <c r="K31" s="502">
        <v>84.2</v>
      </c>
      <c r="L31" s="502"/>
      <c r="M31" s="5"/>
      <c r="N31" s="5"/>
      <c r="O31" s="5">
        <v>10.6</v>
      </c>
      <c r="P31" s="5"/>
      <c r="Q31" s="502">
        <v>450.5</v>
      </c>
      <c r="R31" s="5">
        <v>1873.9</v>
      </c>
      <c r="S31" s="502"/>
      <c r="T31" s="502">
        <v>25.1</v>
      </c>
      <c r="U31" s="502">
        <v>254.3</v>
      </c>
    </row>
    <row r="32" spans="1:21" ht="12.75">
      <c r="A32" s="594"/>
      <c r="B32" s="5" t="s">
        <v>985</v>
      </c>
      <c r="C32" s="502">
        <f t="shared" si="1"/>
        <v>4282.500000000001</v>
      </c>
      <c r="D32" s="502">
        <v>73.6</v>
      </c>
      <c r="E32" s="502">
        <v>9.6</v>
      </c>
      <c r="F32" s="502">
        <v>8</v>
      </c>
      <c r="G32" s="5"/>
      <c r="H32" s="502">
        <v>1478</v>
      </c>
      <c r="I32" s="5">
        <v>14.7</v>
      </c>
      <c r="J32" s="502"/>
      <c r="K32" s="502">
        <v>84.2</v>
      </c>
      <c r="L32" s="502"/>
      <c r="M32" s="5"/>
      <c r="N32" s="5"/>
      <c r="O32" s="5">
        <v>10.6</v>
      </c>
      <c r="P32" s="5"/>
      <c r="Q32" s="502">
        <v>450.5</v>
      </c>
      <c r="R32" s="5">
        <v>1873.9</v>
      </c>
      <c r="S32" s="502"/>
      <c r="T32" s="502">
        <v>25.1</v>
      </c>
      <c r="U32" s="502">
        <v>254.3</v>
      </c>
    </row>
    <row r="33" spans="1:21" ht="12.75">
      <c r="A33" s="594"/>
      <c r="B33" s="5" t="s">
        <v>986</v>
      </c>
      <c r="C33" s="502">
        <f t="shared" si="1"/>
        <v>4282.500000000001</v>
      </c>
      <c r="D33" s="502">
        <v>73.6</v>
      </c>
      <c r="E33" s="502">
        <v>9.6</v>
      </c>
      <c r="F33" s="502">
        <v>8</v>
      </c>
      <c r="G33" s="5"/>
      <c r="H33" s="502">
        <v>1478</v>
      </c>
      <c r="I33" s="5">
        <v>14.7</v>
      </c>
      <c r="J33" s="502"/>
      <c r="K33" s="502">
        <v>84.2</v>
      </c>
      <c r="L33" s="502"/>
      <c r="M33" s="5"/>
      <c r="N33" s="5"/>
      <c r="O33" s="5">
        <v>10.6</v>
      </c>
      <c r="P33" s="5"/>
      <c r="Q33" s="502">
        <v>450.5</v>
      </c>
      <c r="R33" s="5">
        <v>1873.9</v>
      </c>
      <c r="S33" s="502"/>
      <c r="T33" s="502">
        <v>25.1</v>
      </c>
      <c r="U33" s="502">
        <v>254.3</v>
      </c>
    </row>
    <row r="34" spans="1:21" ht="12.75">
      <c r="A34" s="594"/>
      <c r="B34" s="5" t="s">
        <v>987</v>
      </c>
      <c r="C34" s="502">
        <f t="shared" si="1"/>
        <v>4282.500000000001</v>
      </c>
      <c r="D34" s="502">
        <v>73.6</v>
      </c>
      <c r="E34" s="502">
        <v>9.6</v>
      </c>
      <c r="F34" s="502">
        <v>8</v>
      </c>
      <c r="G34" s="5"/>
      <c r="H34" s="502">
        <v>1478</v>
      </c>
      <c r="I34" s="5">
        <v>14.7</v>
      </c>
      <c r="J34" s="502"/>
      <c r="K34" s="502">
        <v>84.2</v>
      </c>
      <c r="L34" s="502"/>
      <c r="M34" s="5"/>
      <c r="N34" s="5"/>
      <c r="O34" s="5">
        <v>10.6</v>
      </c>
      <c r="P34" s="5"/>
      <c r="Q34" s="502">
        <v>450.5</v>
      </c>
      <c r="R34" s="5">
        <v>1873.9</v>
      </c>
      <c r="S34" s="502"/>
      <c r="T34" s="502">
        <v>25.1</v>
      </c>
      <c r="U34" s="502">
        <v>254.3</v>
      </c>
    </row>
    <row r="35" spans="1:21" ht="12.75">
      <c r="A35" s="594"/>
      <c r="B35" s="5" t="s">
        <v>988</v>
      </c>
      <c r="C35" s="502">
        <f t="shared" si="1"/>
        <v>4282.500000000001</v>
      </c>
      <c r="D35" s="502">
        <v>73.6</v>
      </c>
      <c r="E35" s="502">
        <v>9.6</v>
      </c>
      <c r="F35" s="502">
        <v>8</v>
      </c>
      <c r="G35" s="5"/>
      <c r="H35" s="502">
        <v>1478</v>
      </c>
      <c r="I35" s="5">
        <v>14.7</v>
      </c>
      <c r="J35" s="502"/>
      <c r="K35" s="502">
        <v>84.2</v>
      </c>
      <c r="L35" s="502"/>
      <c r="M35" s="5"/>
      <c r="N35" s="5"/>
      <c r="O35" s="5">
        <v>10.6</v>
      </c>
      <c r="P35" s="5"/>
      <c r="Q35" s="502">
        <v>450.5</v>
      </c>
      <c r="R35" s="5">
        <v>1873.9</v>
      </c>
      <c r="S35" s="502"/>
      <c r="T35" s="502">
        <v>25.1</v>
      </c>
      <c r="U35" s="502">
        <v>254.3</v>
      </c>
    </row>
    <row r="36" spans="1:21" ht="12.75">
      <c r="A36" s="594"/>
      <c r="B36" s="5" t="s">
        <v>989</v>
      </c>
      <c r="C36" s="502">
        <f t="shared" si="1"/>
        <v>4282.500000000001</v>
      </c>
      <c r="D36" s="502">
        <v>73.6</v>
      </c>
      <c r="E36" s="502">
        <v>9.6</v>
      </c>
      <c r="F36" s="502">
        <v>8</v>
      </c>
      <c r="G36" s="5"/>
      <c r="H36" s="502">
        <v>1478</v>
      </c>
      <c r="I36" s="5">
        <v>14.7</v>
      </c>
      <c r="J36" s="502"/>
      <c r="K36" s="502">
        <v>84.2</v>
      </c>
      <c r="L36" s="502"/>
      <c r="M36" s="5"/>
      <c r="N36" s="5"/>
      <c r="O36" s="5">
        <v>10.6</v>
      </c>
      <c r="P36" s="5"/>
      <c r="Q36" s="502">
        <v>450.5</v>
      </c>
      <c r="R36" s="5">
        <v>1873.9</v>
      </c>
      <c r="S36" s="502"/>
      <c r="T36" s="502">
        <v>25.1</v>
      </c>
      <c r="U36" s="502">
        <v>254.3</v>
      </c>
    </row>
    <row r="37" spans="1:21" ht="12.75">
      <c r="A37" s="594"/>
      <c r="B37" s="5" t="s">
        <v>990</v>
      </c>
      <c r="C37" s="502">
        <f t="shared" si="1"/>
        <v>4282.500000000001</v>
      </c>
      <c r="D37" s="502">
        <v>73.6</v>
      </c>
      <c r="E37" s="502">
        <v>9.6</v>
      </c>
      <c r="F37" s="502">
        <v>8</v>
      </c>
      <c r="G37" s="5"/>
      <c r="H37" s="502">
        <v>1478</v>
      </c>
      <c r="I37" s="5">
        <v>14.7</v>
      </c>
      <c r="J37" s="502"/>
      <c r="K37" s="502">
        <v>84.2</v>
      </c>
      <c r="L37" s="502"/>
      <c r="M37" s="5"/>
      <c r="N37" s="5"/>
      <c r="O37" s="5">
        <v>10.6</v>
      </c>
      <c r="P37" s="5"/>
      <c r="Q37" s="502">
        <v>450.5</v>
      </c>
      <c r="R37" s="5">
        <v>1873.9</v>
      </c>
      <c r="S37" s="502"/>
      <c r="T37" s="502">
        <v>25.1</v>
      </c>
      <c r="U37" s="502">
        <v>254.3</v>
      </c>
    </row>
    <row r="38" spans="1:21" ht="12.75">
      <c r="A38" s="765"/>
      <c r="B38" s="5" t="s">
        <v>991</v>
      </c>
      <c r="C38" s="502">
        <f t="shared" si="1"/>
        <v>4282.500000000001</v>
      </c>
      <c r="D38" s="502">
        <v>73.6</v>
      </c>
      <c r="E38" s="502">
        <v>9.6</v>
      </c>
      <c r="F38" s="502">
        <v>8</v>
      </c>
      <c r="G38" s="5"/>
      <c r="H38" s="502">
        <v>1478</v>
      </c>
      <c r="I38" s="5">
        <v>14.7</v>
      </c>
      <c r="J38" s="502"/>
      <c r="K38" s="502">
        <v>84.2</v>
      </c>
      <c r="L38" s="502"/>
      <c r="M38" s="5"/>
      <c r="N38" s="5"/>
      <c r="O38" s="5">
        <v>10.6</v>
      </c>
      <c r="P38" s="5"/>
      <c r="Q38" s="502">
        <v>450.5</v>
      </c>
      <c r="R38" s="5">
        <v>1873.9</v>
      </c>
      <c r="S38" s="502"/>
      <c r="T38" s="502">
        <v>25.1</v>
      </c>
      <c r="U38" s="502">
        <v>254.3</v>
      </c>
    </row>
    <row r="39" spans="1:21" ht="12.75">
      <c r="A39" s="594"/>
      <c r="B39" s="5" t="s">
        <v>992</v>
      </c>
      <c r="C39" s="502">
        <f t="shared" si="1"/>
        <v>4282.500000000001</v>
      </c>
      <c r="D39" s="502">
        <v>73.6</v>
      </c>
      <c r="E39" s="502">
        <v>9.6</v>
      </c>
      <c r="F39" s="502">
        <v>8</v>
      </c>
      <c r="G39" s="5"/>
      <c r="H39" s="502">
        <v>1478</v>
      </c>
      <c r="I39" s="5">
        <v>14.7</v>
      </c>
      <c r="J39" s="502"/>
      <c r="K39" s="502">
        <v>84.2</v>
      </c>
      <c r="L39" s="502"/>
      <c r="M39" s="5"/>
      <c r="N39" s="5"/>
      <c r="O39" s="5">
        <v>10.6</v>
      </c>
      <c r="P39" s="5"/>
      <c r="Q39" s="502">
        <v>450.5</v>
      </c>
      <c r="R39" s="5">
        <v>1873.9</v>
      </c>
      <c r="S39" s="502"/>
      <c r="T39" s="502">
        <v>25.1</v>
      </c>
      <c r="U39" s="502">
        <v>254.3</v>
      </c>
    </row>
    <row r="40" spans="1:21" ht="12.75">
      <c r="A40" s="594"/>
      <c r="B40" s="5" t="s">
        <v>993</v>
      </c>
      <c r="C40" s="502">
        <f t="shared" si="1"/>
        <v>4282.500000000001</v>
      </c>
      <c r="D40" s="502">
        <v>73.6</v>
      </c>
      <c r="E40" s="502">
        <v>9.6</v>
      </c>
      <c r="F40" s="502">
        <v>8</v>
      </c>
      <c r="G40" s="5"/>
      <c r="H40" s="502">
        <v>1478</v>
      </c>
      <c r="I40" s="5">
        <v>14.7</v>
      </c>
      <c r="J40" s="502"/>
      <c r="K40" s="502">
        <v>84.2</v>
      </c>
      <c r="L40" s="502"/>
      <c r="M40" s="5"/>
      <c r="N40" s="5"/>
      <c r="O40" s="5">
        <v>10.6</v>
      </c>
      <c r="P40" s="5"/>
      <c r="Q40" s="502">
        <v>450.5</v>
      </c>
      <c r="R40" s="5">
        <v>1873.9</v>
      </c>
      <c r="S40" s="502"/>
      <c r="T40" s="502">
        <v>25.1</v>
      </c>
      <c r="U40" s="502">
        <v>254.3</v>
      </c>
    </row>
    <row r="41" spans="1:21" ht="12.75">
      <c r="A41" s="594"/>
      <c r="B41" s="5" t="s">
        <v>994</v>
      </c>
      <c r="C41" s="502">
        <f t="shared" si="1"/>
        <v>4282.500000000001</v>
      </c>
      <c r="D41" s="502">
        <v>73.6</v>
      </c>
      <c r="E41" s="502">
        <v>9.6</v>
      </c>
      <c r="F41" s="502">
        <v>8</v>
      </c>
      <c r="G41" s="5"/>
      <c r="H41" s="502">
        <v>1478</v>
      </c>
      <c r="I41" s="5">
        <v>14.7</v>
      </c>
      <c r="J41" s="502"/>
      <c r="K41" s="502">
        <v>84.2</v>
      </c>
      <c r="L41" s="502"/>
      <c r="M41" s="5"/>
      <c r="N41" s="5"/>
      <c r="O41" s="5">
        <v>10.6</v>
      </c>
      <c r="P41" s="5"/>
      <c r="Q41" s="502">
        <v>450.5</v>
      </c>
      <c r="R41" s="5">
        <v>1873.9</v>
      </c>
      <c r="S41" s="502"/>
      <c r="T41" s="502">
        <v>25.1</v>
      </c>
      <c r="U41" s="502">
        <v>254.3</v>
      </c>
    </row>
    <row r="42" spans="1:21" ht="12.75">
      <c r="A42" s="594"/>
      <c r="B42" s="5" t="s">
        <v>984</v>
      </c>
      <c r="C42" s="502">
        <f t="shared" si="1"/>
        <v>4610.599999999999</v>
      </c>
      <c r="D42" s="502">
        <v>62.2</v>
      </c>
      <c r="E42" s="502">
        <v>7.8</v>
      </c>
      <c r="F42" s="502">
        <v>20.7</v>
      </c>
      <c r="G42" s="5"/>
      <c r="H42" s="502">
        <v>1583.1</v>
      </c>
      <c r="I42" s="5">
        <v>26.2</v>
      </c>
      <c r="J42" s="502"/>
      <c r="K42" s="502">
        <v>62.6</v>
      </c>
      <c r="L42" s="502">
        <v>11.7</v>
      </c>
      <c r="M42" s="5"/>
      <c r="N42" s="5"/>
      <c r="O42" s="5">
        <v>8.1</v>
      </c>
      <c r="P42" s="5"/>
      <c r="Q42" s="502">
        <v>453.1</v>
      </c>
      <c r="R42" s="5">
        <v>2079</v>
      </c>
      <c r="S42" s="502">
        <v>27.4</v>
      </c>
      <c r="T42" s="502">
        <v>11.9</v>
      </c>
      <c r="U42" s="502">
        <v>256.8</v>
      </c>
    </row>
    <row r="43" spans="1:21" ht="12.75">
      <c r="A43" s="594"/>
      <c r="B43" s="3" t="s">
        <v>995</v>
      </c>
      <c r="C43" s="123">
        <f aca="true" t="shared" si="2" ref="C43:C52">SUM(D43+E43+F43+G43+H43+I43+J43+K43+L43+M43+N43+O43+R43+U43+Q43+S43+T43)</f>
        <v>282.7</v>
      </c>
      <c r="D43" s="123">
        <v>2.3</v>
      </c>
      <c r="E43" s="123">
        <v>0.7</v>
      </c>
      <c r="F43" s="123">
        <v>1</v>
      </c>
      <c r="G43" s="3"/>
      <c r="H43" s="123">
        <v>210.3</v>
      </c>
      <c r="I43" s="3">
        <v>0.8</v>
      </c>
      <c r="J43" s="123"/>
      <c r="K43" s="123">
        <v>5.2</v>
      </c>
      <c r="L43" s="123">
        <v>0.8</v>
      </c>
      <c r="M43" s="3"/>
      <c r="N43" s="3"/>
      <c r="O43" s="3">
        <v>0.7</v>
      </c>
      <c r="P43" s="3"/>
      <c r="Q43" s="123">
        <v>44.4</v>
      </c>
      <c r="R43" s="3"/>
      <c r="S43" s="123"/>
      <c r="T43" s="123"/>
      <c r="U43" s="123">
        <v>16.5</v>
      </c>
    </row>
    <row r="44" spans="1:21" ht="12.75">
      <c r="A44" s="594"/>
      <c r="B44" s="3" t="s">
        <v>996</v>
      </c>
      <c r="C44" s="123">
        <f t="shared" si="2"/>
        <v>566.2</v>
      </c>
      <c r="D44" s="123">
        <v>6.6</v>
      </c>
      <c r="E44" s="123">
        <v>1.1</v>
      </c>
      <c r="F44" s="123">
        <v>1.8</v>
      </c>
      <c r="G44" s="3"/>
      <c r="H44" s="123">
        <v>420.6</v>
      </c>
      <c r="I44" s="3">
        <v>3.8</v>
      </c>
      <c r="J44" s="123"/>
      <c r="K44" s="123">
        <v>10.5</v>
      </c>
      <c r="L44" s="123">
        <v>1.9</v>
      </c>
      <c r="M44" s="3"/>
      <c r="N44" s="3"/>
      <c r="O44" s="3">
        <v>1.5</v>
      </c>
      <c r="P44" s="3"/>
      <c r="Q44" s="123">
        <v>85.3</v>
      </c>
      <c r="R44" s="3"/>
      <c r="S44" s="123"/>
      <c r="T44" s="123"/>
      <c r="U44" s="123">
        <v>33.1</v>
      </c>
    </row>
    <row r="45" spans="1:21" ht="12.75">
      <c r="A45" s="594"/>
      <c r="B45" s="3" t="s">
        <v>997</v>
      </c>
      <c r="C45" s="123">
        <f t="shared" si="2"/>
        <v>843.5</v>
      </c>
      <c r="D45" s="123">
        <v>12.4</v>
      </c>
      <c r="E45" s="123">
        <v>1.9</v>
      </c>
      <c r="F45" s="123">
        <v>3.3</v>
      </c>
      <c r="G45" s="3"/>
      <c r="H45" s="123">
        <v>630.9</v>
      </c>
      <c r="I45" s="123">
        <v>6</v>
      </c>
      <c r="J45" s="123"/>
      <c r="K45" s="123">
        <v>15.7</v>
      </c>
      <c r="L45" s="123">
        <v>1.9</v>
      </c>
      <c r="M45" s="3"/>
      <c r="N45" s="3"/>
      <c r="O45" s="3">
        <v>2.1</v>
      </c>
      <c r="P45" s="3"/>
      <c r="Q45" s="123">
        <v>127.5</v>
      </c>
      <c r="R45" s="3"/>
      <c r="S45" s="123"/>
      <c r="T45" s="123"/>
      <c r="U45" s="123">
        <v>41.8</v>
      </c>
    </row>
    <row r="46" spans="1:21" ht="12.75">
      <c r="A46" s="594"/>
      <c r="B46" s="3" t="s">
        <v>998</v>
      </c>
      <c r="C46" s="123">
        <f>SUM(D46+E46+F46+G46+H46+I46+J46+K46+L46+M46+N46+O46+R46+U46+Q46+S46+T46)</f>
        <v>1137.8000000000002</v>
      </c>
      <c r="D46" s="123">
        <v>14.5</v>
      </c>
      <c r="E46" s="123">
        <v>1.9</v>
      </c>
      <c r="F46" s="123">
        <v>5.1</v>
      </c>
      <c r="G46" s="3"/>
      <c r="H46" s="123">
        <v>841.2</v>
      </c>
      <c r="I46" s="123">
        <v>8.1</v>
      </c>
      <c r="J46" s="123"/>
      <c r="K46" s="123">
        <v>22.1</v>
      </c>
      <c r="L46" s="123">
        <v>1.9</v>
      </c>
      <c r="M46" s="3"/>
      <c r="N46" s="3"/>
      <c r="O46" s="3">
        <v>3</v>
      </c>
      <c r="P46" s="3"/>
      <c r="Q46" s="123">
        <v>169</v>
      </c>
      <c r="R46" s="3"/>
      <c r="S46" s="123"/>
      <c r="T46" s="123"/>
      <c r="U46" s="123">
        <v>71</v>
      </c>
    </row>
    <row r="47" spans="1:21" ht="12.75">
      <c r="A47" s="594"/>
      <c r="B47" s="3" t="s">
        <v>999</v>
      </c>
      <c r="C47" s="123">
        <f>SUM(D47+E47+F47+G47+H47+I47+J47+K47+L47+M47+N47+O47+R47+U47+Q47+S47+T47)</f>
        <v>1241.4</v>
      </c>
      <c r="D47" s="123">
        <v>23.3</v>
      </c>
      <c r="E47" s="123">
        <v>2.6</v>
      </c>
      <c r="F47" s="123">
        <v>7.6</v>
      </c>
      <c r="G47" s="3"/>
      <c r="H47" s="123">
        <v>841.2</v>
      </c>
      <c r="I47" s="123">
        <v>10.1</v>
      </c>
      <c r="J47" s="123"/>
      <c r="K47" s="123">
        <v>28.9</v>
      </c>
      <c r="L47" s="123">
        <v>3.8</v>
      </c>
      <c r="M47" s="3"/>
      <c r="N47" s="3"/>
      <c r="O47" s="3">
        <v>3.7</v>
      </c>
      <c r="P47" s="3"/>
      <c r="Q47" s="123">
        <v>210.6</v>
      </c>
      <c r="R47" s="3"/>
      <c r="S47" s="123">
        <v>6.9</v>
      </c>
      <c r="T47" s="123">
        <v>7.2</v>
      </c>
      <c r="U47" s="123">
        <v>95.5</v>
      </c>
    </row>
    <row r="48" spans="1:21" ht="12.75">
      <c r="A48" s="594"/>
      <c r="B48" s="3" t="s">
        <v>1000</v>
      </c>
      <c r="C48" s="123">
        <f>SUM(D48+E48+F48+G48+H48+I48+J48+K48+L48+M48+N48+O48+R48+U48+Q48+S48+T48)</f>
        <v>1326.1000000000004</v>
      </c>
      <c r="D48" s="123">
        <v>30.6</v>
      </c>
      <c r="E48" s="123">
        <v>2.6</v>
      </c>
      <c r="F48" s="123">
        <v>9.5</v>
      </c>
      <c r="G48" s="3"/>
      <c r="H48" s="123">
        <v>841.2</v>
      </c>
      <c r="I48" s="123">
        <v>11</v>
      </c>
      <c r="J48" s="123"/>
      <c r="K48" s="123">
        <v>34.7</v>
      </c>
      <c r="L48" s="123">
        <v>5</v>
      </c>
      <c r="M48" s="3"/>
      <c r="N48" s="3"/>
      <c r="O48" s="3">
        <v>4.1</v>
      </c>
      <c r="P48" s="3"/>
      <c r="Q48" s="123">
        <v>252.2</v>
      </c>
      <c r="R48" s="3"/>
      <c r="S48" s="123">
        <v>13.2</v>
      </c>
      <c r="T48" s="123">
        <v>11.9</v>
      </c>
      <c r="U48" s="123">
        <v>110.1</v>
      </c>
    </row>
    <row r="49" spans="1:21" ht="12.75">
      <c r="A49" s="594"/>
      <c r="B49" s="5" t="s">
        <v>1001</v>
      </c>
      <c r="C49" s="502">
        <f>SUM(D49+E49+F49+G49+H49+I49+J49+K49+L49+M49+N49+O49+R49+U49+Q49+S49+T49)</f>
        <v>1399.3000000000004</v>
      </c>
      <c r="D49" s="502">
        <v>36.4</v>
      </c>
      <c r="E49" s="502">
        <v>2.6</v>
      </c>
      <c r="F49" s="502">
        <v>12.1</v>
      </c>
      <c r="G49" s="5"/>
      <c r="H49" s="502">
        <v>841.2</v>
      </c>
      <c r="I49" s="502">
        <v>11.6</v>
      </c>
      <c r="J49" s="502"/>
      <c r="K49" s="502">
        <v>38.2</v>
      </c>
      <c r="L49" s="502">
        <v>5.7</v>
      </c>
      <c r="M49" s="5"/>
      <c r="N49" s="5"/>
      <c r="O49" s="5">
        <v>4.5</v>
      </c>
      <c r="P49" s="5"/>
      <c r="Q49" s="502">
        <v>283.4</v>
      </c>
      <c r="R49" s="5"/>
      <c r="S49" s="502">
        <v>17.2</v>
      </c>
      <c r="T49" s="502">
        <v>11.9</v>
      </c>
      <c r="U49" s="502">
        <v>134.5</v>
      </c>
    </row>
    <row r="50" spans="1:21" ht="12.75">
      <c r="A50" s="594"/>
      <c r="B50" s="3" t="s">
        <v>1002</v>
      </c>
      <c r="C50" s="123">
        <f t="shared" si="2"/>
        <v>350.29999999999995</v>
      </c>
      <c r="D50" s="123">
        <v>4</v>
      </c>
      <c r="E50" s="123">
        <v>0.4</v>
      </c>
      <c r="F50" s="123">
        <v>1</v>
      </c>
      <c r="G50" s="3"/>
      <c r="H50" s="123">
        <v>282</v>
      </c>
      <c r="I50" s="3">
        <v>2.5</v>
      </c>
      <c r="J50" s="123"/>
      <c r="K50" s="123">
        <v>3.5</v>
      </c>
      <c r="L50" s="123">
        <v>1.8</v>
      </c>
      <c r="M50" s="3"/>
      <c r="N50" s="3"/>
      <c r="O50" s="3">
        <v>0.7</v>
      </c>
      <c r="P50" s="3"/>
      <c r="Q50" s="123">
        <v>34.2</v>
      </c>
      <c r="R50" s="3"/>
      <c r="S50" s="123"/>
      <c r="T50" s="123"/>
      <c r="U50" s="123">
        <v>20.2</v>
      </c>
    </row>
    <row r="51" spans="1:21" ht="12.75">
      <c r="A51" s="765"/>
      <c r="B51" s="3" t="s">
        <v>1003</v>
      </c>
      <c r="C51" s="123">
        <f t="shared" si="2"/>
        <v>709.6000000000001</v>
      </c>
      <c r="D51" s="123">
        <v>7.9</v>
      </c>
      <c r="E51" s="123">
        <v>0.8</v>
      </c>
      <c r="F51" s="123">
        <v>3</v>
      </c>
      <c r="G51" s="3"/>
      <c r="H51" s="123">
        <v>565.6</v>
      </c>
      <c r="I51" s="3">
        <v>5.5</v>
      </c>
      <c r="J51" s="123"/>
      <c r="K51" s="123">
        <v>3.5</v>
      </c>
      <c r="L51" s="123">
        <v>2.8</v>
      </c>
      <c r="M51" s="3"/>
      <c r="N51" s="3"/>
      <c r="O51" s="3">
        <v>1.5</v>
      </c>
      <c r="P51" s="3"/>
      <c r="Q51" s="123">
        <v>75.7</v>
      </c>
      <c r="R51" s="3"/>
      <c r="S51" s="123"/>
      <c r="T51" s="123">
        <v>7.2</v>
      </c>
      <c r="U51" s="123">
        <v>36.1</v>
      </c>
    </row>
    <row r="52" spans="1:21" ht="12.75">
      <c r="A52" s="594"/>
      <c r="B52" s="3" t="s">
        <v>1004</v>
      </c>
      <c r="C52" s="123">
        <f t="shared" si="2"/>
        <v>1072.6</v>
      </c>
      <c r="D52" s="123">
        <v>11.2</v>
      </c>
      <c r="E52" s="123">
        <v>2</v>
      </c>
      <c r="F52" s="123">
        <v>4.3</v>
      </c>
      <c r="G52" s="3"/>
      <c r="H52" s="123">
        <v>850.8</v>
      </c>
      <c r="I52" s="123">
        <v>9</v>
      </c>
      <c r="J52" s="123"/>
      <c r="K52" s="123">
        <v>10.7</v>
      </c>
      <c r="L52" s="123">
        <v>3.9</v>
      </c>
      <c r="M52" s="3"/>
      <c r="N52" s="3"/>
      <c r="O52" s="3">
        <v>2.2</v>
      </c>
      <c r="P52" s="3"/>
      <c r="Q52" s="123">
        <v>117.3</v>
      </c>
      <c r="R52" s="3"/>
      <c r="S52" s="123"/>
      <c r="T52" s="123">
        <v>10.3</v>
      </c>
      <c r="U52" s="123">
        <v>50.9</v>
      </c>
    </row>
    <row r="53" spans="1:21" ht="12.75">
      <c r="A53" s="594"/>
      <c r="B53" s="3" t="s">
        <v>1005</v>
      </c>
      <c r="C53" s="123">
        <f>SUM(D53+E53+F53+G53+H53+I53+J53+K53+L53+M53+N53+O53+R53+U53+Q53+S53+T53)</f>
        <v>1473</v>
      </c>
      <c r="D53" s="123">
        <v>18</v>
      </c>
      <c r="E53" s="123">
        <v>2.5</v>
      </c>
      <c r="F53" s="123">
        <v>6.3</v>
      </c>
      <c r="G53" s="3"/>
      <c r="H53" s="123">
        <v>1136.1</v>
      </c>
      <c r="I53" s="3">
        <v>12.8</v>
      </c>
      <c r="J53" s="123"/>
      <c r="K53" s="123">
        <v>25.7</v>
      </c>
      <c r="L53" s="123">
        <v>4.2</v>
      </c>
      <c r="M53" s="3"/>
      <c r="N53" s="3"/>
      <c r="O53" s="123">
        <v>3</v>
      </c>
      <c r="P53" s="3"/>
      <c r="Q53" s="123">
        <v>174.7</v>
      </c>
      <c r="R53" s="3"/>
      <c r="S53" s="123">
        <v>3.2</v>
      </c>
      <c r="T53" s="123">
        <v>11.3</v>
      </c>
      <c r="U53" s="123">
        <v>75.2</v>
      </c>
    </row>
    <row r="54" spans="1:21" ht="12.75">
      <c r="A54" s="594"/>
      <c r="B54" s="3" t="s">
        <v>1006</v>
      </c>
      <c r="C54" s="123">
        <f>SUM(D54+E54+F54+G54+H54+I54+J54+K54+L54+M54+N54+O54+R54+U54+Q54+S54+T54)</f>
        <v>1717.9</v>
      </c>
      <c r="D54" s="123">
        <v>26.3</v>
      </c>
      <c r="E54" s="123">
        <v>3.9</v>
      </c>
      <c r="F54" s="123">
        <v>8.3</v>
      </c>
      <c r="G54" s="3"/>
      <c r="H54" s="123">
        <v>1278.7</v>
      </c>
      <c r="I54" s="3">
        <v>14.8</v>
      </c>
      <c r="J54" s="123"/>
      <c r="K54" s="123">
        <v>31.2</v>
      </c>
      <c r="L54" s="123">
        <v>4.9</v>
      </c>
      <c r="M54" s="3"/>
      <c r="N54" s="3"/>
      <c r="O54" s="123">
        <v>3.7</v>
      </c>
      <c r="P54" s="3"/>
      <c r="Q54" s="123">
        <v>232.1</v>
      </c>
      <c r="R54" s="3"/>
      <c r="S54" s="123">
        <v>8.8</v>
      </c>
      <c r="T54" s="123">
        <v>11.3</v>
      </c>
      <c r="U54" s="123">
        <v>93.9</v>
      </c>
    </row>
    <row r="55" spans="1:21" ht="12.75">
      <c r="A55" s="594"/>
      <c r="B55" s="3" t="s">
        <v>1007</v>
      </c>
      <c r="C55" s="123">
        <f>SUM(D55+E55+F55+G55+H55+I55+J55+K55+L55+M55+N55+O55+R55+U55+Q55+S55+T55)</f>
        <v>1777.8000000000002</v>
      </c>
      <c r="D55" s="123">
        <v>33.6</v>
      </c>
      <c r="E55" s="123">
        <v>5.1</v>
      </c>
      <c r="F55" s="123">
        <v>8.3</v>
      </c>
      <c r="G55" s="3"/>
      <c r="H55" s="123">
        <v>1278.7</v>
      </c>
      <c r="I55" s="3">
        <v>16.8</v>
      </c>
      <c r="J55" s="123"/>
      <c r="K55" s="123">
        <v>45.7</v>
      </c>
      <c r="L55" s="123">
        <v>5.5</v>
      </c>
      <c r="M55" s="3"/>
      <c r="N55" s="3"/>
      <c r="O55" s="123">
        <v>4.1</v>
      </c>
      <c r="P55" s="3"/>
      <c r="Q55" s="123">
        <v>245.9</v>
      </c>
      <c r="R55" s="3"/>
      <c r="S55" s="123">
        <v>11.4</v>
      </c>
      <c r="T55" s="123">
        <v>11.3</v>
      </c>
      <c r="U55" s="123">
        <v>111.4</v>
      </c>
    </row>
    <row r="56" spans="1:21" ht="12.75">
      <c r="A56" s="594"/>
      <c r="B56" s="5" t="s">
        <v>1008</v>
      </c>
      <c r="C56" s="502">
        <f>SUM(D56+E56+F56+G56+H56+I56+J56+K56+L56+M56+N56+O56+R56+U56+Q56+S56+T56)</f>
        <v>1824.5000000000002</v>
      </c>
      <c r="D56" s="502">
        <v>38.5</v>
      </c>
      <c r="E56" s="502">
        <v>5.1</v>
      </c>
      <c r="F56" s="502">
        <v>9.3</v>
      </c>
      <c r="G56" s="5"/>
      <c r="H56" s="502">
        <v>1278.7</v>
      </c>
      <c r="I56" s="5">
        <v>16.8</v>
      </c>
      <c r="J56" s="502"/>
      <c r="K56" s="502">
        <v>48.7</v>
      </c>
      <c r="L56" s="502">
        <v>6.1</v>
      </c>
      <c r="M56" s="5"/>
      <c r="N56" s="5"/>
      <c r="O56" s="502">
        <v>4.4</v>
      </c>
      <c r="P56" s="5"/>
      <c r="Q56" s="502">
        <v>258.6</v>
      </c>
      <c r="R56" s="5"/>
      <c r="S56" s="502">
        <v>15.6</v>
      </c>
      <c r="T56" s="502">
        <v>11.3</v>
      </c>
      <c r="U56" s="502">
        <v>131.4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10">
      <selection activeCell="A1" sqref="A1:K45"/>
    </sheetView>
  </sheetViews>
  <sheetFormatPr defaultColWidth="9.140625" defaultRowHeight="12.75"/>
  <sheetData>
    <row r="1" spans="1:1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2.75">
      <c r="A2" s="4"/>
      <c r="B2" s="4"/>
      <c r="C2" s="4"/>
      <c r="D2" s="4"/>
      <c r="E2" s="109" t="s">
        <v>1009</v>
      </c>
      <c r="F2" s="553"/>
      <c r="G2" s="110"/>
      <c r="H2" s="110"/>
      <c r="I2" s="110"/>
      <c r="J2" s="4"/>
      <c r="K2" s="4"/>
    </row>
    <row r="3" spans="1:11" ht="12.75">
      <c r="A3" s="4"/>
      <c r="B3" s="4"/>
      <c r="C3" s="4"/>
      <c r="D3" s="4"/>
      <c r="E3" s="766" t="s">
        <v>1010</v>
      </c>
      <c r="F3" s="553"/>
      <c r="G3" s="110"/>
      <c r="H3" s="110"/>
      <c r="I3" s="110"/>
      <c r="J3" s="4"/>
      <c r="K3" s="4"/>
    </row>
    <row r="4" spans="1:11" ht="12.75">
      <c r="A4" s="4"/>
      <c r="B4" s="4"/>
      <c r="C4" s="4"/>
      <c r="D4" s="4"/>
      <c r="E4" s="766"/>
      <c r="F4" s="553"/>
      <c r="G4" s="110"/>
      <c r="H4" s="110"/>
      <c r="I4" s="110"/>
      <c r="J4" s="4"/>
      <c r="K4" s="4"/>
    </row>
    <row r="5" spans="1:11" ht="12.75">
      <c r="A5" s="4"/>
      <c r="B5" s="596" t="s">
        <v>1011</v>
      </c>
      <c r="C5" s="767"/>
      <c r="D5" s="110"/>
      <c r="E5" s="110"/>
      <c r="F5" s="110"/>
      <c r="G5" s="110"/>
      <c r="H5" s="110"/>
      <c r="I5" s="110"/>
      <c r="J5" s="110"/>
      <c r="K5" s="110"/>
    </row>
    <row r="6" spans="1:11" ht="12.75">
      <c r="A6" s="4"/>
      <c r="B6" s="768" t="s">
        <v>1012</v>
      </c>
      <c r="C6" s="596"/>
      <c r="D6" s="110"/>
      <c r="E6" s="110"/>
      <c r="F6" s="110"/>
      <c r="G6" s="110"/>
      <c r="H6" s="110"/>
      <c r="I6" s="110"/>
      <c r="J6" s="110"/>
      <c r="K6" s="110"/>
    </row>
    <row r="7" spans="1:11" ht="12.75">
      <c r="A7" s="4"/>
      <c r="B7" s="768"/>
      <c r="C7" s="596"/>
      <c r="D7" s="110"/>
      <c r="E7" s="110"/>
      <c r="F7" s="110"/>
      <c r="G7" s="110"/>
      <c r="H7" s="110"/>
      <c r="I7" s="110"/>
      <c r="J7" s="110"/>
      <c r="K7" s="110"/>
    </row>
    <row r="8" spans="1:11" ht="63">
      <c r="A8" s="173" t="s">
        <v>1013</v>
      </c>
      <c r="B8" s="769" t="s">
        <v>1014</v>
      </c>
      <c r="C8" s="170" t="s">
        <v>1015</v>
      </c>
      <c r="D8" s="170" t="s">
        <v>1016</v>
      </c>
      <c r="E8" s="170" t="s">
        <v>1017</v>
      </c>
      <c r="F8" s="170" t="s">
        <v>1018</v>
      </c>
      <c r="G8" s="170" t="s">
        <v>1019</v>
      </c>
      <c r="H8" s="170" t="s">
        <v>1020</v>
      </c>
      <c r="I8" s="170" t="s">
        <v>1021</v>
      </c>
      <c r="J8" s="172" t="s">
        <v>1022</v>
      </c>
      <c r="K8" s="173" t="s">
        <v>1023</v>
      </c>
    </row>
    <row r="9" spans="1:11" ht="12.75">
      <c r="A9" s="4" t="s">
        <v>1024</v>
      </c>
      <c r="B9" s="125">
        <f>SUM(C9+D9+E9+F9+G9+I9+J9+K9)</f>
        <v>309.6</v>
      </c>
      <c r="C9" s="125">
        <v>222</v>
      </c>
      <c r="D9" s="4">
        <v>23.3</v>
      </c>
      <c r="E9" s="4">
        <v>2.3</v>
      </c>
      <c r="F9" s="4"/>
      <c r="G9" s="4">
        <v>51.8</v>
      </c>
      <c r="H9" s="4"/>
      <c r="I9" s="4"/>
      <c r="J9" s="4">
        <v>10.2</v>
      </c>
      <c r="K9" s="4"/>
    </row>
    <row r="10" spans="1:11" ht="12.75">
      <c r="A10" s="4" t="s">
        <v>1025</v>
      </c>
      <c r="B10" s="4">
        <f>SUM(C10+D10+E10+F10+G10+I10+J10+K10)</f>
        <v>1019.1</v>
      </c>
      <c r="C10" s="4">
        <v>599.1</v>
      </c>
      <c r="D10" s="4">
        <v>15.6</v>
      </c>
      <c r="E10" s="125">
        <v>213</v>
      </c>
      <c r="F10" s="4"/>
      <c r="G10" s="4">
        <v>146.3</v>
      </c>
      <c r="H10" s="4"/>
      <c r="I10" s="4"/>
      <c r="J10" s="4">
        <v>37.6</v>
      </c>
      <c r="K10" s="4">
        <v>7.5</v>
      </c>
    </row>
    <row r="11" spans="1:11" ht="12.75">
      <c r="A11" s="3" t="s">
        <v>975</v>
      </c>
      <c r="B11" s="123">
        <f>SUM(C11+D11+E11+F11+G11+I11+J11+K11+H11)</f>
        <v>954.6000000000001</v>
      </c>
      <c r="C11" s="123">
        <v>409.1</v>
      </c>
      <c r="D11" s="3">
        <v>14.5</v>
      </c>
      <c r="E11" s="3">
        <v>385.6</v>
      </c>
      <c r="F11" s="3"/>
      <c r="G11" s="123">
        <v>66.2</v>
      </c>
      <c r="H11" s="123">
        <v>10.4</v>
      </c>
      <c r="I11" s="3"/>
      <c r="J11" s="123">
        <v>66.2</v>
      </c>
      <c r="K11" s="3">
        <v>2.6</v>
      </c>
    </row>
    <row r="12" spans="1:11" ht="12.75">
      <c r="A12" s="3" t="s">
        <v>976</v>
      </c>
      <c r="B12" s="123">
        <f>SUM(C12+D12+E12+F12+G12+I12+J12+K12+H12)</f>
        <v>767.8000000000001</v>
      </c>
      <c r="C12" s="123">
        <v>253.7</v>
      </c>
      <c r="D12" s="3">
        <v>14.4</v>
      </c>
      <c r="E12" s="3">
        <v>356.6</v>
      </c>
      <c r="F12" s="3"/>
      <c r="G12" s="123">
        <v>83.5</v>
      </c>
      <c r="H12" s="3">
        <v>6.4</v>
      </c>
      <c r="I12" s="3">
        <v>10.3</v>
      </c>
      <c r="J12" s="3">
        <v>30.2</v>
      </c>
      <c r="K12" s="3">
        <v>12.7</v>
      </c>
    </row>
    <row r="13" spans="1:11" ht="12.75">
      <c r="A13" s="3" t="s">
        <v>977</v>
      </c>
      <c r="B13" s="123">
        <v>744.6</v>
      </c>
      <c r="C13" s="3">
        <v>146.7</v>
      </c>
      <c r="D13" s="123">
        <v>13.2</v>
      </c>
      <c r="E13" s="123">
        <v>337.9</v>
      </c>
      <c r="F13" s="3">
        <v>93.2</v>
      </c>
      <c r="G13" s="3">
        <v>83.7</v>
      </c>
      <c r="H13" s="3">
        <v>34.9</v>
      </c>
      <c r="I13" s="3">
        <v>3.1</v>
      </c>
      <c r="J13" s="3">
        <v>26.1</v>
      </c>
      <c r="K13" s="3">
        <v>5.8</v>
      </c>
    </row>
    <row r="14" spans="1:11" ht="12.75">
      <c r="A14" s="3" t="s">
        <v>978</v>
      </c>
      <c r="B14" s="123">
        <f>SUM(C14:K14)</f>
        <v>790.2</v>
      </c>
      <c r="C14" s="3">
        <v>81.8</v>
      </c>
      <c r="D14" s="123">
        <v>18</v>
      </c>
      <c r="E14" s="123">
        <v>457.5</v>
      </c>
      <c r="F14" s="3">
        <v>105.1</v>
      </c>
      <c r="G14" s="3">
        <v>78.7</v>
      </c>
      <c r="H14" s="3">
        <v>29.3</v>
      </c>
      <c r="I14" s="3"/>
      <c r="J14" s="3">
        <v>17.1</v>
      </c>
      <c r="K14" s="3">
        <v>2.7</v>
      </c>
    </row>
    <row r="15" spans="1:11" ht="12.75">
      <c r="A15" s="3" t="s">
        <v>979</v>
      </c>
      <c r="B15" s="123">
        <v>744.6</v>
      </c>
      <c r="C15" s="3">
        <v>137.4</v>
      </c>
      <c r="D15" s="123">
        <v>13.9</v>
      </c>
      <c r="E15" s="123">
        <v>519.9</v>
      </c>
      <c r="F15" s="3">
        <v>143</v>
      </c>
      <c r="G15" s="3">
        <v>99.5</v>
      </c>
      <c r="H15" s="3"/>
      <c r="I15" s="3"/>
      <c r="J15" s="3">
        <v>30.8</v>
      </c>
      <c r="K15" s="3">
        <v>3.7</v>
      </c>
    </row>
    <row r="16" spans="1:11" ht="12.75">
      <c r="A16" s="3" t="s">
        <v>980</v>
      </c>
      <c r="B16" s="123">
        <v>1717.1</v>
      </c>
      <c r="C16" s="3">
        <v>805.8</v>
      </c>
      <c r="D16" s="123">
        <v>16</v>
      </c>
      <c r="E16" s="123">
        <v>607.7</v>
      </c>
      <c r="F16" s="3">
        <v>149.3</v>
      </c>
      <c r="G16" s="3">
        <v>100.9</v>
      </c>
      <c r="H16" s="3"/>
      <c r="I16" s="3"/>
      <c r="J16" s="3">
        <v>36.8</v>
      </c>
      <c r="K16" s="3">
        <v>0.6</v>
      </c>
    </row>
    <row r="17" spans="1:11" ht="12.75">
      <c r="A17" s="3" t="s">
        <v>981</v>
      </c>
      <c r="B17" s="123">
        <v>3319.4</v>
      </c>
      <c r="C17" s="123">
        <v>1971.5</v>
      </c>
      <c r="D17" s="123">
        <v>18.6</v>
      </c>
      <c r="E17" s="123">
        <v>882.9</v>
      </c>
      <c r="F17" s="3">
        <v>247.6</v>
      </c>
      <c r="G17" s="123">
        <v>128.8</v>
      </c>
      <c r="H17" s="3"/>
      <c r="I17" s="3"/>
      <c r="J17" s="123">
        <v>63.5</v>
      </c>
      <c r="K17" s="3">
        <v>6.5</v>
      </c>
    </row>
    <row r="18" spans="1:11" ht="12.75">
      <c r="A18" s="3" t="s">
        <v>982</v>
      </c>
      <c r="B18" s="123">
        <v>4027.0000000000005</v>
      </c>
      <c r="C18" s="123">
        <v>2257.2000000000003</v>
      </c>
      <c r="D18" s="123">
        <v>15.1</v>
      </c>
      <c r="E18" s="123">
        <v>1195.6</v>
      </c>
      <c r="F18" s="3">
        <v>370.8</v>
      </c>
      <c r="G18" s="123">
        <v>115.5</v>
      </c>
      <c r="H18" s="3"/>
      <c r="I18" s="3"/>
      <c r="J18" s="123">
        <v>56.4</v>
      </c>
      <c r="K18" s="3">
        <v>16.4</v>
      </c>
    </row>
    <row r="19" spans="1:11" ht="12.75">
      <c r="A19" s="3" t="s">
        <v>983</v>
      </c>
      <c r="B19" s="123">
        <v>4282.5</v>
      </c>
      <c r="C19" s="123">
        <v>2151.8</v>
      </c>
      <c r="D19" s="123">
        <v>17.6</v>
      </c>
      <c r="E19" s="123">
        <v>1478</v>
      </c>
      <c r="F19" s="3">
        <v>450.5</v>
      </c>
      <c r="G19" s="123">
        <v>119</v>
      </c>
      <c r="H19" s="3"/>
      <c r="I19" s="3"/>
      <c r="J19" s="123">
        <v>61.7</v>
      </c>
      <c r="K19" s="3">
        <v>3.9</v>
      </c>
    </row>
    <row r="20" spans="1:11" ht="12.75">
      <c r="A20" s="5" t="s">
        <v>984</v>
      </c>
      <c r="B20" s="502">
        <v>4282.5</v>
      </c>
      <c r="C20" s="502">
        <v>2151.8</v>
      </c>
      <c r="D20" s="502">
        <v>17.6</v>
      </c>
      <c r="E20" s="502">
        <v>1478</v>
      </c>
      <c r="F20" s="5">
        <v>450.5</v>
      </c>
      <c r="G20" s="502">
        <v>119</v>
      </c>
      <c r="H20" s="5"/>
      <c r="I20" s="5"/>
      <c r="J20" s="502">
        <v>61.7</v>
      </c>
      <c r="K20" s="5">
        <v>3.9</v>
      </c>
    </row>
    <row r="21" spans="1:11" ht="12.75">
      <c r="A21" s="5" t="s">
        <v>985</v>
      </c>
      <c r="B21" s="502">
        <v>4282.5</v>
      </c>
      <c r="C21" s="502">
        <v>2151.8</v>
      </c>
      <c r="D21" s="502">
        <v>17.6</v>
      </c>
      <c r="E21" s="502">
        <v>1478</v>
      </c>
      <c r="F21" s="5">
        <v>450.5</v>
      </c>
      <c r="G21" s="502">
        <v>119</v>
      </c>
      <c r="H21" s="5"/>
      <c r="I21" s="5"/>
      <c r="J21" s="502">
        <v>61.7</v>
      </c>
      <c r="K21" s="5">
        <v>3.9</v>
      </c>
    </row>
    <row r="22" spans="1:11" ht="12.75">
      <c r="A22" s="5" t="s">
        <v>986</v>
      </c>
      <c r="B22" s="502">
        <v>4282.5</v>
      </c>
      <c r="C22" s="502">
        <v>2151.8</v>
      </c>
      <c r="D22" s="502">
        <v>17.6</v>
      </c>
      <c r="E22" s="502">
        <v>1478</v>
      </c>
      <c r="F22" s="5">
        <v>450.5</v>
      </c>
      <c r="G22" s="502">
        <v>119</v>
      </c>
      <c r="H22" s="5"/>
      <c r="I22" s="5"/>
      <c r="J22" s="502">
        <v>61.7</v>
      </c>
      <c r="K22" s="5">
        <v>3.9</v>
      </c>
    </row>
    <row r="23" spans="1:11" ht="12.75">
      <c r="A23" s="5" t="s">
        <v>987</v>
      </c>
      <c r="B23" s="502">
        <v>4282.5</v>
      </c>
      <c r="C23" s="502">
        <v>2151.8</v>
      </c>
      <c r="D23" s="502">
        <v>17.6</v>
      </c>
      <c r="E23" s="502">
        <v>1478</v>
      </c>
      <c r="F23" s="5">
        <v>450.5</v>
      </c>
      <c r="G23" s="502">
        <v>119</v>
      </c>
      <c r="H23" s="5"/>
      <c r="I23" s="5"/>
      <c r="J23" s="502">
        <v>61.7</v>
      </c>
      <c r="K23" s="5">
        <v>3.9</v>
      </c>
    </row>
    <row r="24" spans="1:11" ht="12.75">
      <c r="A24" s="5" t="s">
        <v>988</v>
      </c>
      <c r="B24" s="502">
        <v>4282.5</v>
      </c>
      <c r="C24" s="502">
        <v>2151.8</v>
      </c>
      <c r="D24" s="502">
        <v>17.6</v>
      </c>
      <c r="E24" s="502">
        <v>1478</v>
      </c>
      <c r="F24" s="5">
        <v>450.5</v>
      </c>
      <c r="G24" s="502">
        <v>119</v>
      </c>
      <c r="H24" s="5"/>
      <c r="I24" s="5"/>
      <c r="J24" s="502">
        <v>61.7</v>
      </c>
      <c r="K24" s="5">
        <v>3.9</v>
      </c>
    </row>
    <row r="25" spans="1:11" ht="12.75">
      <c r="A25" s="5" t="s">
        <v>989</v>
      </c>
      <c r="B25" s="502">
        <v>4282.5</v>
      </c>
      <c r="C25" s="502">
        <v>2151.8</v>
      </c>
      <c r="D25" s="502">
        <v>17.6</v>
      </c>
      <c r="E25" s="502">
        <v>1478</v>
      </c>
      <c r="F25" s="5">
        <v>450.5</v>
      </c>
      <c r="G25" s="502">
        <v>119</v>
      </c>
      <c r="H25" s="5"/>
      <c r="I25" s="5"/>
      <c r="J25" s="502">
        <v>61.7</v>
      </c>
      <c r="K25" s="5">
        <v>3.9</v>
      </c>
    </row>
    <row r="26" spans="1:11" ht="12.75">
      <c r="A26" s="5" t="s">
        <v>990</v>
      </c>
      <c r="B26" s="502">
        <v>4282.5</v>
      </c>
      <c r="C26" s="502">
        <v>2151.8</v>
      </c>
      <c r="D26" s="502">
        <v>17.6</v>
      </c>
      <c r="E26" s="502">
        <v>1478</v>
      </c>
      <c r="F26" s="5">
        <v>450.5</v>
      </c>
      <c r="G26" s="502">
        <v>119</v>
      </c>
      <c r="H26" s="5"/>
      <c r="I26" s="5"/>
      <c r="J26" s="502">
        <v>61.7</v>
      </c>
      <c r="K26" s="5">
        <v>3.9</v>
      </c>
    </row>
    <row r="27" spans="1:11" ht="12.75">
      <c r="A27" s="5" t="s">
        <v>991</v>
      </c>
      <c r="B27" s="502">
        <v>4282.5</v>
      </c>
      <c r="C27" s="502">
        <v>2151.8</v>
      </c>
      <c r="D27" s="502">
        <v>17.6</v>
      </c>
      <c r="E27" s="502">
        <v>1478</v>
      </c>
      <c r="F27" s="5">
        <v>450.5</v>
      </c>
      <c r="G27" s="502">
        <v>119</v>
      </c>
      <c r="H27" s="5"/>
      <c r="I27" s="5"/>
      <c r="J27" s="502">
        <v>61.7</v>
      </c>
      <c r="K27" s="5">
        <v>3.9</v>
      </c>
    </row>
    <row r="28" spans="1:11" ht="12.75">
      <c r="A28" s="5" t="s">
        <v>992</v>
      </c>
      <c r="B28" s="502">
        <v>4282.5</v>
      </c>
      <c r="C28" s="502">
        <v>2151.8</v>
      </c>
      <c r="D28" s="502">
        <v>17.6</v>
      </c>
      <c r="E28" s="502">
        <v>1478</v>
      </c>
      <c r="F28" s="5">
        <v>450.5</v>
      </c>
      <c r="G28" s="502">
        <v>119</v>
      </c>
      <c r="H28" s="5"/>
      <c r="I28" s="5"/>
      <c r="J28" s="502">
        <v>61.7</v>
      </c>
      <c r="K28" s="5">
        <v>3.9</v>
      </c>
    </row>
    <row r="29" spans="1:11" ht="12.75">
      <c r="A29" s="5" t="s">
        <v>993</v>
      </c>
      <c r="B29" s="502">
        <v>4282.5</v>
      </c>
      <c r="C29" s="502">
        <v>2151.8</v>
      </c>
      <c r="D29" s="502">
        <v>17.6</v>
      </c>
      <c r="E29" s="502">
        <v>1478</v>
      </c>
      <c r="F29" s="5">
        <v>450.5</v>
      </c>
      <c r="G29" s="502">
        <v>119</v>
      </c>
      <c r="H29" s="5"/>
      <c r="I29" s="5"/>
      <c r="J29" s="502">
        <v>61.7</v>
      </c>
      <c r="K29" s="5">
        <v>3.9</v>
      </c>
    </row>
    <row r="30" spans="1:11" ht="12.75">
      <c r="A30" s="5" t="s">
        <v>994</v>
      </c>
      <c r="B30" s="502">
        <v>4282.5</v>
      </c>
      <c r="C30" s="502">
        <v>2151.8</v>
      </c>
      <c r="D30" s="502">
        <v>17.6</v>
      </c>
      <c r="E30" s="502">
        <v>1478</v>
      </c>
      <c r="F30" s="5">
        <v>450.5</v>
      </c>
      <c r="G30" s="502">
        <v>119</v>
      </c>
      <c r="H30" s="5"/>
      <c r="I30" s="5"/>
      <c r="J30" s="502">
        <v>61.7</v>
      </c>
      <c r="K30" s="5">
        <v>3.9</v>
      </c>
    </row>
    <row r="31" spans="1:11" ht="12.75">
      <c r="A31" s="5" t="s">
        <v>984</v>
      </c>
      <c r="B31" s="502">
        <v>4610.6</v>
      </c>
      <c r="C31" s="502">
        <v>2343.3</v>
      </c>
      <c r="D31" s="502">
        <v>28.5</v>
      </c>
      <c r="E31" s="502">
        <v>1583.1</v>
      </c>
      <c r="F31" s="5">
        <v>453.1</v>
      </c>
      <c r="G31" s="502">
        <v>95.3</v>
      </c>
      <c r="H31" s="5"/>
      <c r="I31" s="5">
        <v>27.4</v>
      </c>
      <c r="J31" s="502">
        <v>73.1</v>
      </c>
      <c r="K31" s="5">
        <v>6.8</v>
      </c>
    </row>
    <row r="32" spans="1:11" ht="12.75">
      <c r="A32" s="3" t="s">
        <v>995</v>
      </c>
      <c r="B32" s="123">
        <v>282.7</v>
      </c>
      <c r="C32" s="123">
        <v>13.399999999999999</v>
      </c>
      <c r="D32" s="123">
        <v>1.7</v>
      </c>
      <c r="E32" s="123">
        <v>210.3</v>
      </c>
      <c r="F32" s="3">
        <v>44.4</v>
      </c>
      <c r="G32" s="123">
        <v>4.7</v>
      </c>
      <c r="H32" s="3"/>
      <c r="I32" s="3"/>
      <c r="J32" s="123">
        <v>8</v>
      </c>
      <c r="K32" s="3">
        <v>0.2</v>
      </c>
    </row>
    <row r="33" spans="1:11" ht="12.75">
      <c r="A33" s="3" t="s">
        <v>996</v>
      </c>
      <c r="B33" s="123">
        <v>566.2000000000002</v>
      </c>
      <c r="C33" s="123">
        <v>31.4</v>
      </c>
      <c r="D33" s="123">
        <v>2.9000000000000004</v>
      </c>
      <c r="E33" s="123">
        <v>420.6</v>
      </c>
      <c r="F33" s="3">
        <v>85.3</v>
      </c>
      <c r="G33" s="123">
        <v>10.2</v>
      </c>
      <c r="H33" s="3"/>
      <c r="I33" s="3"/>
      <c r="J33" s="123">
        <v>15.6</v>
      </c>
      <c r="K33" s="3">
        <v>0.2</v>
      </c>
    </row>
    <row r="34" spans="1:11" ht="12.75">
      <c r="A34" s="3" t="s">
        <v>997</v>
      </c>
      <c r="B34" s="123">
        <v>843.5</v>
      </c>
      <c r="C34" s="123">
        <v>48.3</v>
      </c>
      <c r="D34" s="123">
        <v>5.2</v>
      </c>
      <c r="E34" s="123">
        <v>630.9</v>
      </c>
      <c r="F34" s="3">
        <v>127.5</v>
      </c>
      <c r="G34" s="123">
        <v>13.5</v>
      </c>
      <c r="H34" s="3"/>
      <c r="I34" s="3"/>
      <c r="J34" s="123">
        <v>17.8</v>
      </c>
      <c r="K34" s="3">
        <v>0.3</v>
      </c>
    </row>
    <row r="35" spans="1:11" ht="12.75">
      <c r="A35" s="3" t="s">
        <v>998</v>
      </c>
      <c r="B35" s="123">
        <v>1137.8</v>
      </c>
      <c r="C35" s="123">
        <v>74.2</v>
      </c>
      <c r="D35" s="123">
        <v>7</v>
      </c>
      <c r="E35" s="123">
        <v>841.2</v>
      </c>
      <c r="F35" s="3">
        <v>169</v>
      </c>
      <c r="G35" s="123">
        <v>17.5</v>
      </c>
      <c r="H35" s="3"/>
      <c r="I35" s="3"/>
      <c r="J35" s="123">
        <v>28.6</v>
      </c>
      <c r="K35" s="3">
        <v>0.3</v>
      </c>
    </row>
    <row r="36" spans="1:11" ht="12.75">
      <c r="A36" s="3" t="s">
        <v>999</v>
      </c>
      <c r="B36" s="123">
        <v>1234.5</v>
      </c>
      <c r="C36" s="123">
        <v>103.5</v>
      </c>
      <c r="D36" s="123">
        <v>10.2</v>
      </c>
      <c r="E36" s="123">
        <v>841.2</v>
      </c>
      <c r="F36" s="3">
        <v>210.6</v>
      </c>
      <c r="G36" s="123">
        <v>33.2</v>
      </c>
      <c r="H36" s="3"/>
      <c r="I36" s="3"/>
      <c r="J36" s="123">
        <v>35.3</v>
      </c>
      <c r="K36" s="3">
        <v>0.5</v>
      </c>
    </row>
    <row r="37" spans="1:11" ht="12.75">
      <c r="A37" s="3" t="s">
        <v>1000</v>
      </c>
      <c r="B37" s="123">
        <v>1326.1</v>
      </c>
      <c r="C37" s="123">
        <v>137.1</v>
      </c>
      <c r="D37" s="123">
        <v>12.1</v>
      </c>
      <c r="E37" s="123">
        <v>841.2</v>
      </c>
      <c r="F37" s="3">
        <v>252.2</v>
      </c>
      <c r="G37" s="123">
        <v>38.9</v>
      </c>
      <c r="H37" s="3"/>
      <c r="I37" s="3">
        <v>13.2</v>
      </c>
      <c r="J37" s="123">
        <v>40.4</v>
      </c>
      <c r="K37" s="3">
        <v>1</v>
      </c>
    </row>
    <row r="38" spans="1:11" ht="12.75">
      <c r="A38" s="5" t="s">
        <v>1001</v>
      </c>
      <c r="B38" s="502">
        <v>1399.3</v>
      </c>
      <c r="C38" s="502">
        <v>153.1</v>
      </c>
      <c r="D38" s="502">
        <v>14.7</v>
      </c>
      <c r="E38" s="502">
        <v>841.2</v>
      </c>
      <c r="F38" s="5">
        <v>283.4</v>
      </c>
      <c r="G38" s="502">
        <v>42</v>
      </c>
      <c r="H38" s="5"/>
      <c r="I38" s="5">
        <v>17.2</v>
      </c>
      <c r="J38" s="502">
        <v>46.3</v>
      </c>
      <c r="K38" s="5">
        <v>1.4</v>
      </c>
    </row>
    <row r="39" spans="1:11" ht="12.75">
      <c r="A39" s="3" t="s">
        <v>1002</v>
      </c>
      <c r="B39" s="123">
        <f aca="true" t="shared" si="0" ref="B39:B44">SUM(C39:K39)</f>
        <v>660.2999999999998</v>
      </c>
      <c r="C39" s="123">
        <f>'[1]Gross'!C51+'[1]Gross'!H51+'[1]Gross'!K51+'[1]Gross'!J51+'[1]Gross'!V51+'[1]Gross'!N51</f>
        <v>635.8</v>
      </c>
      <c r="D39" s="123">
        <f>'[1]Gross'!D51+'[1]Gross'!E51</f>
        <v>4.4</v>
      </c>
      <c r="E39" s="123">
        <f>'[1]Gross'!G51</f>
        <v>0</v>
      </c>
      <c r="F39" s="3">
        <f>'[1]Gross'!P51</f>
        <v>0</v>
      </c>
      <c r="G39" s="123">
        <f>'[1]Gross'!S51+'[1]Gross'!X51</f>
        <v>10.3</v>
      </c>
      <c r="H39" s="3"/>
      <c r="I39" s="3"/>
      <c r="J39" s="123">
        <f>'[1]Gross'!W51</f>
        <v>3.8</v>
      </c>
      <c r="K39" s="3">
        <f>'[1]Gross'!Y51</f>
        <v>6</v>
      </c>
    </row>
    <row r="40" spans="1:11" ht="12.75">
      <c r="A40" s="3" t="s">
        <v>1003</v>
      </c>
      <c r="B40" s="123">
        <f t="shared" si="0"/>
        <v>1323.4000000000003</v>
      </c>
      <c r="C40" s="123">
        <f>'[1]Gross'!C52+'[1]Gross'!H52+'[1]Gross'!K52+'[1]Gross'!J52+'[1]Gross'!V52+'[1]Gross'!N52</f>
        <v>1278.7000000000003</v>
      </c>
      <c r="D40" s="123">
        <f>'[1]Gross'!D52+'[1]Gross'!E52</f>
        <v>8.700000000000001</v>
      </c>
      <c r="E40" s="123">
        <f>'[1]Gross'!G52</f>
        <v>0</v>
      </c>
      <c r="F40" s="3">
        <f>'[1]Gross'!P52</f>
        <v>0</v>
      </c>
      <c r="G40" s="123">
        <f>'[1]Gross'!S52+'[1]Gross'!X52</f>
        <v>18.8</v>
      </c>
      <c r="H40" s="3"/>
      <c r="I40" s="3"/>
      <c r="J40" s="123">
        <f>'[1]Gross'!W52</f>
        <v>7.5</v>
      </c>
      <c r="K40" s="3">
        <f>'[1]Gross'!Y52</f>
        <v>9.7</v>
      </c>
    </row>
    <row r="41" spans="1:11" ht="12.75">
      <c r="A41" s="3" t="s">
        <v>1004</v>
      </c>
      <c r="B41" s="123">
        <f t="shared" si="0"/>
        <v>1998</v>
      </c>
      <c r="C41" s="123">
        <f>'[1]Gross'!C53+'[1]Gross'!H53+'[1]Gross'!K53+'[1]Gross'!J53+'[1]Gross'!V53+'[1]Gross'!N53</f>
        <v>1934.1</v>
      </c>
      <c r="D41" s="123">
        <f>'[1]Gross'!D53+'[1]Gross'!E53</f>
        <v>13.2</v>
      </c>
      <c r="E41" s="123">
        <f>'[1]Gross'!G53</f>
        <v>0</v>
      </c>
      <c r="F41" s="3">
        <f>'[1]Gross'!P53</f>
        <v>0</v>
      </c>
      <c r="G41" s="123">
        <f>'[1]Gross'!S53+'[1]Gross'!X53</f>
        <v>24.2</v>
      </c>
      <c r="H41" s="3"/>
      <c r="I41" s="3"/>
      <c r="J41" s="123">
        <f>'[1]Gross'!W53</f>
        <v>11.2</v>
      </c>
      <c r="K41" s="3">
        <f>'[1]Gross'!Y53</f>
        <v>15.3</v>
      </c>
    </row>
    <row r="42" spans="1:11" ht="12.75">
      <c r="A42" s="3" t="s">
        <v>1005</v>
      </c>
      <c r="B42" s="123">
        <f t="shared" si="0"/>
        <v>2733.4</v>
      </c>
      <c r="C42" s="123">
        <f>'[1]Gross'!C54+'[1]Gross'!H54+'[1]Gross'!K54+'[1]Gross'!J54+'[1]Gross'!V54+'[1]Gross'!N54</f>
        <v>2634.7999999999997</v>
      </c>
      <c r="D42" s="123">
        <f>'[1]Gross'!D54+'[1]Gross'!E54</f>
        <v>20.5</v>
      </c>
      <c r="E42" s="123">
        <f>'[1]Gross'!G54</f>
        <v>0</v>
      </c>
      <c r="F42" s="3">
        <f>'[1]Gross'!P54</f>
        <v>0</v>
      </c>
      <c r="G42" s="123">
        <f>'[1]Gross'!S54+'[1]Gross'!X54</f>
        <v>36.800000000000004</v>
      </c>
      <c r="H42" s="3"/>
      <c r="I42" s="3">
        <f>'[1]Gross'!R54</f>
        <v>0</v>
      </c>
      <c r="J42" s="123">
        <f>'[1]Gross'!W54</f>
        <v>23.3</v>
      </c>
      <c r="K42" s="3">
        <f>'[1]Gross'!Y54</f>
        <v>18</v>
      </c>
    </row>
    <row r="43" spans="1:11" ht="12.75">
      <c r="A43" s="3" t="s">
        <v>1006</v>
      </c>
      <c r="B43" s="123">
        <f t="shared" si="0"/>
        <v>3160.3</v>
      </c>
      <c r="C43" s="123">
        <f>'[1]Gross'!C55+'[1]Gross'!H55+'[1]Gross'!K55+'[1]Gross'!J55+'[1]Gross'!V55+'[1]Gross'!N55</f>
        <v>3027.8</v>
      </c>
      <c r="D43" s="123">
        <f>'[1]Gross'!D55+'[1]Gross'!E55</f>
        <v>30.2</v>
      </c>
      <c r="E43" s="123">
        <f>'[1]Gross'!G55</f>
        <v>0</v>
      </c>
      <c r="F43" s="3">
        <f>'[1]Gross'!P55</f>
        <v>0</v>
      </c>
      <c r="G43" s="123">
        <f>'[1]Gross'!S55+'[1]Gross'!X55</f>
        <v>47.599999999999994</v>
      </c>
      <c r="H43" s="3"/>
      <c r="I43" s="3">
        <f>'[1]Gross'!R55</f>
        <v>0</v>
      </c>
      <c r="J43" s="123">
        <f>'[1]Gross'!W55</f>
        <v>30.8</v>
      </c>
      <c r="K43" s="3">
        <f>'[1]Gross'!Y55</f>
        <v>23.9</v>
      </c>
    </row>
    <row r="44" spans="1:11" ht="12.75">
      <c r="A44" s="3" t="s">
        <v>1007</v>
      </c>
      <c r="B44" s="123">
        <f t="shared" si="0"/>
        <v>3263.2</v>
      </c>
      <c r="C44" s="123">
        <f>'[1]Gross'!C56+'[1]Gross'!H56+'[1]Gross'!K56+'[1]Gross'!J56+'[1]Gross'!V56+'[1]Gross'!N56</f>
        <v>3102.2</v>
      </c>
      <c r="D44" s="123">
        <f>'[1]Gross'!D56+'[1]Gross'!E56</f>
        <v>38.7</v>
      </c>
      <c r="E44" s="123">
        <f>'[1]Gross'!G56</f>
        <v>0</v>
      </c>
      <c r="F44" s="3">
        <f>'[1]Gross'!P56</f>
        <v>0</v>
      </c>
      <c r="G44" s="123">
        <f>'[1]Gross'!S56+'[1]Gross'!X56</f>
        <v>55.8</v>
      </c>
      <c r="H44" s="3"/>
      <c r="I44" s="3">
        <f>'[1]Gross'!R56</f>
        <v>0</v>
      </c>
      <c r="J44" s="123">
        <f>'[1]Gross'!W56</f>
        <v>38.4</v>
      </c>
      <c r="K44" s="3">
        <f>'[1]Gross'!Y56</f>
        <v>28.1</v>
      </c>
    </row>
    <row r="45" spans="1:11" ht="12.75">
      <c r="A45" s="5" t="s">
        <v>1008</v>
      </c>
      <c r="B45" s="502">
        <f>SUM(C45:K45)</f>
        <v>3341.9</v>
      </c>
      <c r="C45" s="502">
        <f>'[1]Gross'!C57+'[1]Gross'!H57+'[1]Gross'!K57+'[1]Gross'!J57+'[1]Gross'!V57+'[1]Gross'!N57</f>
        <v>3151.9</v>
      </c>
      <c r="D45" s="502">
        <f>'[1]Gross'!D57+'[1]Gross'!E57</f>
        <v>43.6</v>
      </c>
      <c r="E45" s="502">
        <f>'[1]Gross'!G57</f>
        <v>0</v>
      </c>
      <c r="F45" s="5">
        <f>'[1]Gross'!P57</f>
        <v>0</v>
      </c>
      <c r="G45" s="502">
        <f>'[1]Gross'!S57+'[1]Gross'!X57</f>
        <v>65.89999999999999</v>
      </c>
      <c r="H45" s="5"/>
      <c r="I45" s="5">
        <f>'[1]Gross'!R57</f>
        <v>0</v>
      </c>
      <c r="J45" s="502">
        <f>'[1]Gross'!W57</f>
        <v>50.1</v>
      </c>
      <c r="K45" s="5">
        <f>'[1]Gross'!Y57</f>
        <v>30.4</v>
      </c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">
      <selection activeCell="K17" sqref="K17"/>
    </sheetView>
  </sheetViews>
  <sheetFormatPr defaultColWidth="9.140625" defaultRowHeight="12.75"/>
  <sheetData>
    <row r="1" spans="1:15" ht="12.75">
      <c r="A1" s="575"/>
      <c r="B1" s="575"/>
      <c r="C1" s="575"/>
      <c r="D1" s="575"/>
      <c r="E1" s="575"/>
      <c r="F1" s="575"/>
      <c r="G1" s="575"/>
      <c r="H1" s="575"/>
      <c r="I1" s="575"/>
      <c r="J1" s="575"/>
      <c r="K1" s="575"/>
      <c r="L1" s="575"/>
      <c r="M1" s="575"/>
      <c r="N1" s="575"/>
      <c r="O1" s="575"/>
    </row>
    <row r="2" spans="1:15" ht="12.75">
      <c r="A2" s="575"/>
      <c r="B2" s="575"/>
      <c r="C2" s="575"/>
      <c r="D2" s="575"/>
      <c r="E2" s="575"/>
      <c r="F2" s="770" t="s">
        <v>1026</v>
      </c>
      <c r="G2" s="770"/>
      <c r="H2" s="770"/>
      <c r="I2" s="575"/>
      <c r="J2" s="575"/>
      <c r="K2" s="575"/>
      <c r="L2" s="575"/>
      <c r="M2" s="575"/>
      <c r="N2" s="575"/>
      <c r="O2" s="575"/>
    </row>
    <row r="3" spans="1:15" ht="12.75">
      <c r="A3" s="575"/>
      <c r="B3" s="575"/>
      <c r="C3" s="575"/>
      <c r="D3" s="575"/>
      <c r="E3" s="575"/>
      <c r="F3" s="771" t="s">
        <v>1027</v>
      </c>
      <c r="G3" s="771"/>
      <c r="H3" s="575"/>
      <c r="I3" s="575"/>
      <c r="J3" s="575"/>
      <c r="K3" s="575"/>
      <c r="L3" s="575"/>
      <c r="M3" s="575"/>
      <c r="N3" s="575"/>
      <c r="O3" s="575"/>
    </row>
    <row r="4" spans="1:15" ht="12.75">
      <c r="A4" s="575"/>
      <c r="B4" s="575"/>
      <c r="C4" s="612" t="s">
        <v>1028</v>
      </c>
      <c r="D4" s="1"/>
      <c r="E4" s="1"/>
      <c r="F4" s="1"/>
      <c r="G4" s="1"/>
      <c r="H4" s="575"/>
      <c r="I4" s="575"/>
      <c r="J4" s="612" t="s">
        <v>1029</v>
      </c>
      <c r="K4" s="562"/>
      <c r="L4" s="1"/>
      <c r="M4" s="1"/>
      <c r="N4" s="1"/>
      <c r="O4" s="575"/>
    </row>
    <row r="5" spans="1:15" ht="12.75">
      <c r="A5" s="575"/>
      <c r="B5" s="575"/>
      <c r="C5" s="597" t="s">
        <v>1030</v>
      </c>
      <c r="D5" s="575"/>
      <c r="E5" s="575"/>
      <c r="F5" s="575"/>
      <c r="G5" s="575"/>
      <c r="H5" s="575"/>
      <c r="I5" s="575"/>
      <c r="J5" s="597" t="s">
        <v>1031</v>
      </c>
      <c r="K5" s="562"/>
      <c r="L5" s="575"/>
      <c r="M5" s="575"/>
      <c r="N5" s="575"/>
      <c r="O5" s="575"/>
    </row>
    <row r="6" spans="1:15" ht="12.75">
      <c r="A6" s="575"/>
      <c r="B6" s="579"/>
      <c r="C6" s="579"/>
      <c r="D6" s="579"/>
      <c r="E6" s="575"/>
      <c r="F6" s="575"/>
      <c r="G6" s="575"/>
      <c r="H6" s="575"/>
      <c r="I6" s="575"/>
      <c r="J6" s="575"/>
      <c r="K6" s="575"/>
      <c r="L6" s="575"/>
      <c r="M6" s="575"/>
      <c r="N6" s="575"/>
      <c r="O6" s="575"/>
    </row>
    <row r="7" spans="1:15" ht="88.5">
      <c r="A7" s="772"/>
      <c r="B7" s="773" t="s">
        <v>1032</v>
      </c>
      <c r="C7" s="774" t="s">
        <v>80</v>
      </c>
      <c r="D7" s="775" t="s">
        <v>1033</v>
      </c>
      <c r="E7" s="776" t="s">
        <v>1034</v>
      </c>
      <c r="F7" s="775" t="s">
        <v>1035</v>
      </c>
      <c r="G7" s="776" t="s">
        <v>1036</v>
      </c>
      <c r="H7" s="777" t="s">
        <v>1037</v>
      </c>
      <c r="I7" s="772"/>
      <c r="J7" s="778" t="s">
        <v>1038</v>
      </c>
      <c r="K7" s="779" t="s">
        <v>1039</v>
      </c>
      <c r="L7" s="779" t="s">
        <v>1040</v>
      </c>
      <c r="M7" s="779" t="s">
        <v>1041</v>
      </c>
      <c r="N7" s="779" t="s">
        <v>1042</v>
      </c>
      <c r="O7" s="777" t="s">
        <v>1043</v>
      </c>
    </row>
    <row r="8" spans="1:15" ht="12.75">
      <c r="A8" s="575"/>
      <c r="B8" s="575" t="s">
        <v>12</v>
      </c>
      <c r="C8" s="520" t="s">
        <v>13</v>
      </c>
      <c r="D8" s="780">
        <v>13</v>
      </c>
      <c r="E8" s="780">
        <v>3</v>
      </c>
      <c r="F8" s="781">
        <v>7472</v>
      </c>
      <c r="G8" s="780">
        <v>4217</v>
      </c>
      <c r="H8" s="782">
        <f>G8/F8*100</f>
        <v>56.43736616702355</v>
      </c>
      <c r="I8" s="772"/>
      <c r="J8" s="783" t="s">
        <v>1044</v>
      </c>
      <c r="K8" s="784">
        <v>2282</v>
      </c>
      <c r="L8" s="784">
        <v>2262</v>
      </c>
      <c r="M8" s="784">
        <v>4</v>
      </c>
      <c r="N8" s="784">
        <v>53</v>
      </c>
      <c r="O8" s="623">
        <v>21</v>
      </c>
    </row>
    <row r="9" spans="1:15" ht="12.75">
      <c r="A9" s="575"/>
      <c r="B9" s="575" t="s">
        <v>14</v>
      </c>
      <c r="C9" s="520" t="s">
        <v>15</v>
      </c>
      <c r="D9" s="623">
        <v>13</v>
      </c>
      <c r="E9" s="623">
        <v>3</v>
      </c>
      <c r="F9" s="623">
        <v>5845</v>
      </c>
      <c r="G9" s="623">
        <v>2347</v>
      </c>
      <c r="H9" s="782">
        <f>G9/F9*100</f>
        <v>40.15397775876818</v>
      </c>
      <c r="I9" s="772"/>
      <c r="J9" s="783" t="s">
        <v>1045</v>
      </c>
      <c r="K9" s="784">
        <v>2038</v>
      </c>
      <c r="L9" s="784">
        <v>2033</v>
      </c>
      <c r="M9" s="784">
        <v>8</v>
      </c>
      <c r="N9" s="784">
        <v>50</v>
      </c>
      <c r="O9" s="623">
        <v>14</v>
      </c>
    </row>
    <row r="10" spans="1:15" ht="12.75">
      <c r="A10" s="575"/>
      <c r="B10" s="575" t="s">
        <v>16</v>
      </c>
      <c r="C10" s="520" t="s">
        <v>17</v>
      </c>
      <c r="D10" s="623">
        <v>13</v>
      </c>
      <c r="E10" s="623">
        <v>3</v>
      </c>
      <c r="F10" s="623">
        <v>4158</v>
      </c>
      <c r="G10" s="623">
        <v>1731</v>
      </c>
      <c r="H10" s="782">
        <f>G10/F10*100</f>
        <v>41.63059163059163</v>
      </c>
      <c r="I10" s="772"/>
      <c r="J10" s="783" t="s">
        <v>706</v>
      </c>
      <c r="K10" s="623">
        <v>1905</v>
      </c>
      <c r="L10" s="623">
        <v>1908</v>
      </c>
      <c r="M10" s="623">
        <v>2</v>
      </c>
      <c r="N10" s="623">
        <v>47</v>
      </c>
      <c r="O10" s="623">
        <v>12</v>
      </c>
    </row>
    <row r="11" spans="1:15" ht="12.75">
      <c r="A11" s="575"/>
      <c r="B11" s="575" t="s">
        <v>18</v>
      </c>
      <c r="C11" s="520" t="s">
        <v>19</v>
      </c>
      <c r="D11" s="623">
        <v>20</v>
      </c>
      <c r="E11" s="623">
        <v>5</v>
      </c>
      <c r="F11" s="623">
        <v>8253</v>
      </c>
      <c r="G11" s="623">
        <v>2445</v>
      </c>
      <c r="H11" s="782">
        <f>G11/F11*100</f>
        <v>29.625590694292985</v>
      </c>
      <c r="I11" s="772"/>
      <c r="J11" s="783" t="s">
        <v>707</v>
      </c>
      <c r="K11" s="623">
        <v>1648</v>
      </c>
      <c r="L11" s="623">
        <v>1648</v>
      </c>
      <c r="M11" s="623">
        <v>1</v>
      </c>
      <c r="N11" s="623">
        <v>39</v>
      </c>
      <c r="O11" s="623">
        <v>18</v>
      </c>
    </row>
    <row r="12" spans="1:15" ht="12.75">
      <c r="A12" s="575"/>
      <c r="B12" s="575"/>
      <c r="C12" s="520"/>
      <c r="D12" s="595"/>
      <c r="E12" s="595"/>
      <c r="F12" s="595"/>
      <c r="G12" s="595"/>
      <c r="H12" s="782"/>
      <c r="I12" s="772"/>
      <c r="J12" s="623" t="s">
        <v>708</v>
      </c>
      <c r="K12" s="623">
        <v>1546</v>
      </c>
      <c r="L12" s="623">
        <v>1545</v>
      </c>
      <c r="M12" s="623">
        <v>2</v>
      </c>
      <c r="N12" s="623">
        <v>28</v>
      </c>
      <c r="O12" s="623">
        <v>14</v>
      </c>
    </row>
    <row r="13" spans="1:15" ht="12.75">
      <c r="A13" s="575"/>
      <c r="B13" s="575" t="s">
        <v>20</v>
      </c>
      <c r="C13" s="520" t="s">
        <v>21</v>
      </c>
      <c r="D13" s="623">
        <v>13</v>
      </c>
      <c r="E13" s="623">
        <v>2</v>
      </c>
      <c r="F13" s="623">
        <v>5161</v>
      </c>
      <c r="G13" s="623">
        <v>1999</v>
      </c>
      <c r="H13" s="782">
        <f>G13/F13*100</f>
        <v>38.73280372020926</v>
      </c>
      <c r="I13" s="772"/>
      <c r="J13" s="623" t="s">
        <v>709</v>
      </c>
      <c r="K13" s="623">
        <v>1454</v>
      </c>
      <c r="L13" s="623">
        <v>1449</v>
      </c>
      <c r="M13" s="623">
        <v>3</v>
      </c>
      <c r="N13" s="623">
        <v>34</v>
      </c>
      <c r="O13" s="623">
        <v>5</v>
      </c>
    </row>
    <row r="14" spans="1:15" ht="12.75">
      <c r="A14" s="575"/>
      <c r="B14" s="575" t="s">
        <v>22</v>
      </c>
      <c r="C14" s="520" t="s">
        <v>23</v>
      </c>
      <c r="D14" s="623">
        <v>20</v>
      </c>
      <c r="E14" s="623">
        <v>5</v>
      </c>
      <c r="F14" s="623">
        <v>4607</v>
      </c>
      <c r="G14" s="623">
        <v>2508</v>
      </c>
      <c r="H14" s="782">
        <f>G14/F14*100</f>
        <v>54.43889733014977</v>
      </c>
      <c r="I14" s="772"/>
      <c r="J14" s="623" t="s">
        <v>710</v>
      </c>
      <c r="K14" s="623">
        <v>1556</v>
      </c>
      <c r="L14" s="623">
        <v>1549</v>
      </c>
      <c r="M14" s="623">
        <v>0</v>
      </c>
      <c r="N14" s="623">
        <v>26</v>
      </c>
      <c r="O14" s="623">
        <v>8</v>
      </c>
    </row>
    <row r="15" spans="1:15" ht="12.75">
      <c r="A15" s="575"/>
      <c r="B15" s="575" t="s">
        <v>24</v>
      </c>
      <c r="C15" s="520" t="s">
        <v>25</v>
      </c>
      <c r="D15" s="623">
        <v>13</v>
      </c>
      <c r="E15" s="623">
        <v>1</v>
      </c>
      <c r="F15" s="623">
        <v>5994</v>
      </c>
      <c r="G15" s="623">
        <v>1872</v>
      </c>
      <c r="H15" s="782">
        <f>G15/F15*100</f>
        <v>31.23123123123123</v>
      </c>
      <c r="I15" s="772"/>
      <c r="J15" s="623" t="s">
        <v>711</v>
      </c>
      <c r="K15" s="623">
        <v>1742</v>
      </c>
      <c r="L15" s="623">
        <v>1741</v>
      </c>
      <c r="M15" s="623">
        <v>1</v>
      </c>
      <c r="N15" s="623">
        <v>31</v>
      </c>
      <c r="O15" s="623">
        <v>4</v>
      </c>
    </row>
    <row r="16" spans="1:15" ht="12.75">
      <c r="A16" s="575"/>
      <c r="B16" s="575" t="s">
        <v>26</v>
      </c>
      <c r="C16" s="520" t="s">
        <v>27</v>
      </c>
      <c r="D16" s="623">
        <v>13</v>
      </c>
      <c r="E16" s="623">
        <v>3</v>
      </c>
      <c r="F16" s="623">
        <v>5051</v>
      </c>
      <c r="G16" s="623">
        <v>2932</v>
      </c>
      <c r="H16" s="782">
        <f>G16/F16*100</f>
        <v>58.047911304692136</v>
      </c>
      <c r="I16" s="772"/>
      <c r="J16" s="623" t="s">
        <v>712</v>
      </c>
      <c r="K16" s="623">
        <v>1989</v>
      </c>
      <c r="L16" s="623">
        <v>1990</v>
      </c>
      <c r="M16" s="623">
        <v>0</v>
      </c>
      <c r="N16" s="623">
        <v>57</v>
      </c>
      <c r="O16" s="623">
        <v>6</v>
      </c>
    </row>
    <row r="17" spans="1:15" ht="12.75">
      <c r="A17" s="575"/>
      <c r="B17" s="575"/>
      <c r="C17" s="575"/>
      <c r="D17" s="595"/>
      <c r="E17" s="595"/>
      <c r="F17" s="595"/>
      <c r="G17" s="595"/>
      <c r="H17" s="782"/>
      <c r="I17" s="772"/>
      <c r="J17" s="623" t="s">
        <v>713</v>
      </c>
      <c r="K17" s="623">
        <v>2045</v>
      </c>
      <c r="L17" s="623">
        <v>2049</v>
      </c>
      <c r="M17" s="623">
        <v>1</v>
      </c>
      <c r="N17" s="623">
        <v>53</v>
      </c>
      <c r="O17" s="623">
        <v>6</v>
      </c>
    </row>
    <row r="18" spans="1:15" ht="12.75">
      <c r="A18" s="575"/>
      <c r="B18" s="575" t="s">
        <v>28</v>
      </c>
      <c r="C18" s="520" t="s">
        <v>29</v>
      </c>
      <c r="D18" s="623">
        <v>13</v>
      </c>
      <c r="E18" s="623">
        <v>3</v>
      </c>
      <c r="F18" s="623">
        <v>6111</v>
      </c>
      <c r="G18" s="623">
        <v>3421</v>
      </c>
      <c r="H18" s="782">
        <f>G18/F18*100</f>
        <v>55.98101783668794</v>
      </c>
      <c r="I18" s="772"/>
      <c r="J18" s="623" t="s">
        <v>1046</v>
      </c>
      <c r="K18" s="623">
        <v>1946</v>
      </c>
      <c r="L18" s="623">
        <v>1950</v>
      </c>
      <c r="M18" s="623">
        <v>1</v>
      </c>
      <c r="N18" s="623">
        <v>46</v>
      </c>
      <c r="O18" s="623">
        <v>7</v>
      </c>
    </row>
    <row r="19" spans="1:15" ht="12.75">
      <c r="A19" s="575"/>
      <c r="B19" s="575" t="s">
        <v>30</v>
      </c>
      <c r="C19" s="520" t="s">
        <v>31</v>
      </c>
      <c r="D19" s="623">
        <v>13</v>
      </c>
      <c r="E19" s="623">
        <v>3</v>
      </c>
      <c r="F19" s="623">
        <v>5266</v>
      </c>
      <c r="G19" s="623">
        <v>2563</v>
      </c>
      <c r="H19" s="782">
        <f>G19/F19*100</f>
        <v>48.67071781238131</v>
      </c>
      <c r="I19" s="772"/>
      <c r="J19" s="628" t="s">
        <v>1047</v>
      </c>
      <c r="K19" s="628">
        <v>2005</v>
      </c>
      <c r="L19" s="628">
        <v>2013</v>
      </c>
      <c r="M19" s="628">
        <v>1</v>
      </c>
      <c r="N19" s="628">
        <v>33</v>
      </c>
      <c r="O19" s="628">
        <v>9</v>
      </c>
    </row>
    <row r="20" spans="1:15" ht="12.75">
      <c r="A20" s="575"/>
      <c r="B20" s="575" t="s">
        <v>32</v>
      </c>
      <c r="C20" s="520" t="s">
        <v>33</v>
      </c>
      <c r="D20" s="623">
        <v>13</v>
      </c>
      <c r="E20" s="623">
        <v>2</v>
      </c>
      <c r="F20" s="623">
        <v>6550</v>
      </c>
      <c r="G20" s="623">
        <v>3042</v>
      </c>
      <c r="H20" s="782">
        <f>G20/F20*100</f>
        <v>46.44274809160305</v>
      </c>
      <c r="I20" s="772"/>
      <c r="J20" s="623" t="s">
        <v>1048</v>
      </c>
      <c r="K20" s="623">
        <v>173</v>
      </c>
      <c r="L20" s="623">
        <v>175</v>
      </c>
      <c r="M20" s="623">
        <v>0</v>
      </c>
      <c r="N20" s="623">
        <v>4</v>
      </c>
      <c r="O20" s="623">
        <v>1</v>
      </c>
    </row>
    <row r="21" spans="1:15" ht="12.75">
      <c r="A21" s="575"/>
      <c r="B21" s="575" t="s">
        <v>34</v>
      </c>
      <c r="C21" s="520" t="s">
        <v>35</v>
      </c>
      <c r="D21" s="623">
        <v>13</v>
      </c>
      <c r="E21" s="623">
        <v>2</v>
      </c>
      <c r="F21" s="623">
        <v>3556</v>
      </c>
      <c r="G21" s="623">
        <v>1401</v>
      </c>
      <c r="H21" s="782">
        <f>G21/F21*100</f>
        <v>39.39820022497188</v>
      </c>
      <c r="I21" s="772"/>
      <c r="J21" s="623" t="s">
        <v>1049</v>
      </c>
      <c r="K21" s="623">
        <v>309</v>
      </c>
      <c r="L21" s="623">
        <v>311</v>
      </c>
      <c r="M21" s="623">
        <v>0</v>
      </c>
      <c r="N21" s="623">
        <v>4</v>
      </c>
      <c r="O21" s="623">
        <v>3</v>
      </c>
    </row>
    <row r="22" spans="1:15" ht="12.75">
      <c r="A22" s="575"/>
      <c r="B22" s="575"/>
      <c r="C22" s="520"/>
      <c r="D22" s="595"/>
      <c r="E22" s="595"/>
      <c r="F22" s="595"/>
      <c r="G22" s="595"/>
      <c r="H22" s="782"/>
      <c r="I22" s="772"/>
      <c r="J22" s="623" t="s">
        <v>1050</v>
      </c>
      <c r="K22" s="623">
        <v>477</v>
      </c>
      <c r="L22" s="623">
        <v>484</v>
      </c>
      <c r="M22" s="623">
        <v>0</v>
      </c>
      <c r="N22" s="623">
        <v>6</v>
      </c>
      <c r="O22" s="623">
        <v>5</v>
      </c>
    </row>
    <row r="23" spans="1:15" ht="12.75">
      <c r="A23" s="575"/>
      <c r="B23" s="575" t="s">
        <v>36</v>
      </c>
      <c r="C23" s="520" t="s">
        <v>37</v>
      </c>
      <c r="D23" s="623">
        <v>12</v>
      </c>
      <c r="E23" s="623">
        <v>3</v>
      </c>
      <c r="F23" s="623">
        <v>3271</v>
      </c>
      <c r="G23" s="623">
        <v>1676</v>
      </c>
      <c r="H23" s="782">
        <f>G23/F23*100</f>
        <v>51.23815346988688</v>
      </c>
      <c r="I23" s="772"/>
      <c r="J23" s="623" t="s">
        <v>1051</v>
      </c>
      <c r="K23" s="623">
        <v>671</v>
      </c>
      <c r="L23" s="623">
        <v>679</v>
      </c>
      <c r="M23" s="623">
        <v>0</v>
      </c>
      <c r="N23" s="623">
        <v>9</v>
      </c>
      <c r="O23" s="623">
        <v>6</v>
      </c>
    </row>
    <row r="24" spans="1:15" ht="12.75">
      <c r="A24" s="575"/>
      <c r="B24" s="575" t="s">
        <v>38</v>
      </c>
      <c r="C24" s="520" t="s">
        <v>39</v>
      </c>
      <c r="D24" s="623">
        <v>13</v>
      </c>
      <c r="E24" s="623">
        <v>3</v>
      </c>
      <c r="F24" s="623">
        <v>3508</v>
      </c>
      <c r="G24" s="623">
        <v>2291</v>
      </c>
      <c r="H24" s="782">
        <f>G24/F24*100</f>
        <v>65.3078677309008</v>
      </c>
      <c r="I24" s="772"/>
      <c r="J24" s="623" t="s">
        <v>1052</v>
      </c>
      <c r="K24" s="623">
        <v>845</v>
      </c>
      <c r="L24" s="623">
        <v>851</v>
      </c>
      <c r="M24" s="623">
        <v>0</v>
      </c>
      <c r="N24" s="623">
        <v>17</v>
      </c>
      <c r="O24" s="623">
        <v>6</v>
      </c>
    </row>
    <row r="25" spans="1:15" ht="12.75">
      <c r="A25" s="575"/>
      <c r="B25" s="575" t="s">
        <v>40</v>
      </c>
      <c r="C25" s="520" t="s">
        <v>41</v>
      </c>
      <c r="D25" s="623">
        <v>13</v>
      </c>
      <c r="E25" s="623">
        <v>1</v>
      </c>
      <c r="F25" s="623">
        <v>4099</v>
      </c>
      <c r="G25" s="623">
        <v>2020</v>
      </c>
      <c r="H25" s="782">
        <f>G25/F25*100</f>
        <v>49.28031227128568</v>
      </c>
      <c r="I25" s="772"/>
      <c r="J25" s="623" t="s">
        <v>1053</v>
      </c>
      <c r="K25" s="623">
        <v>1005</v>
      </c>
      <c r="L25" s="623">
        <v>1011</v>
      </c>
      <c r="M25" s="623">
        <v>0</v>
      </c>
      <c r="N25" s="623">
        <v>21</v>
      </c>
      <c r="O25" s="623">
        <v>6</v>
      </c>
    </row>
    <row r="26" spans="1:15" ht="12.75">
      <c r="A26" s="575"/>
      <c r="B26" s="575" t="s">
        <v>42</v>
      </c>
      <c r="C26" s="520" t="s">
        <v>43</v>
      </c>
      <c r="D26" s="623">
        <v>12</v>
      </c>
      <c r="E26" s="623">
        <v>2</v>
      </c>
      <c r="F26" s="623">
        <v>2480</v>
      </c>
      <c r="G26" s="623">
        <v>1147</v>
      </c>
      <c r="H26" s="782">
        <f>G26/F26*100</f>
        <v>46.25</v>
      </c>
      <c r="I26" s="772"/>
      <c r="J26" s="628" t="s">
        <v>1054</v>
      </c>
      <c r="K26" s="628">
        <v>1197</v>
      </c>
      <c r="L26" s="628">
        <v>1204</v>
      </c>
      <c r="M26" s="628">
        <v>0</v>
      </c>
      <c r="N26" s="628">
        <v>26</v>
      </c>
      <c r="O26" s="628">
        <v>8</v>
      </c>
    </row>
    <row r="27" spans="1:15" ht="12.75">
      <c r="A27" s="575"/>
      <c r="B27" s="575"/>
      <c r="C27" s="520"/>
      <c r="D27" s="575"/>
      <c r="E27" s="575"/>
      <c r="F27" s="575"/>
      <c r="G27" s="575"/>
      <c r="H27" s="782"/>
      <c r="I27" s="772"/>
      <c r="J27" s="623" t="s">
        <v>1055</v>
      </c>
      <c r="K27" s="623">
        <v>187</v>
      </c>
      <c r="L27" s="623">
        <v>189</v>
      </c>
      <c r="M27" s="623">
        <v>0</v>
      </c>
      <c r="N27" s="623">
        <v>6</v>
      </c>
      <c r="O27" s="623">
        <v>1</v>
      </c>
    </row>
    <row r="28" spans="1:15" ht="12.75">
      <c r="A28" s="575"/>
      <c r="B28" s="575" t="s">
        <v>44</v>
      </c>
      <c r="C28" s="520" t="s">
        <v>45</v>
      </c>
      <c r="D28" s="623">
        <v>10</v>
      </c>
      <c r="E28" s="623">
        <v>1</v>
      </c>
      <c r="F28" s="623">
        <v>2658</v>
      </c>
      <c r="G28" s="623">
        <v>1385</v>
      </c>
      <c r="H28" s="782">
        <f>G28/F28*100</f>
        <v>52.10684725357412</v>
      </c>
      <c r="I28" s="772"/>
      <c r="J28" s="623" t="s">
        <v>1056</v>
      </c>
      <c r="K28" s="623">
        <v>331</v>
      </c>
      <c r="L28" s="623">
        <v>334</v>
      </c>
      <c r="M28" s="623">
        <v>0</v>
      </c>
      <c r="N28" s="623">
        <v>10</v>
      </c>
      <c r="O28" s="623">
        <v>1</v>
      </c>
    </row>
    <row r="29" spans="1:15" ht="12.75">
      <c r="A29" s="575"/>
      <c r="B29" s="575" t="s">
        <v>1057</v>
      </c>
      <c r="C29" s="520" t="s">
        <v>1058</v>
      </c>
      <c r="D29" s="623">
        <v>439</v>
      </c>
      <c r="E29" s="623">
        <v>41</v>
      </c>
      <c r="F29" s="623">
        <v>98447</v>
      </c>
      <c r="G29" s="623">
        <v>38331</v>
      </c>
      <c r="H29" s="782">
        <f>G29/F29*100</f>
        <v>38.93567097016669</v>
      </c>
      <c r="I29" s="772"/>
      <c r="J29" s="623" t="s">
        <v>1059</v>
      </c>
      <c r="K29" s="623">
        <v>483</v>
      </c>
      <c r="L29" s="623">
        <v>487</v>
      </c>
      <c r="M29" s="623">
        <v>0</v>
      </c>
      <c r="N29" s="623">
        <v>13</v>
      </c>
      <c r="O29" s="623">
        <v>1</v>
      </c>
    </row>
    <row r="30" spans="1:15" ht="12.75">
      <c r="A30" s="575"/>
      <c r="B30" s="575" t="s">
        <v>46</v>
      </c>
      <c r="C30" s="520" t="s">
        <v>47</v>
      </c>
      <c r="D30" s="623">
        <v>10</v>
      </c>
      <c r="E30" s="623">
        <v>2</v>
      </c>
      <c r="F30" s="623">
        <v>2025</v>
      </c>
      <c r="G30" s="623">
        <v>871</v>
      </c>
      <c r="H30" s="782">
        <f>G30/F30*100</f>
        <v>43.01234567901235</v>
      </c>
      <c r="I30" s="772"/>
      <c r="J30" s="623" t="s">
        <v>1060</v>
      </c>
      <c r="K30" s="623">
        <v>662</v>
      </c>
      <c r="L30" s="623">
        <v>668</v>
      </c>
      <c r="M30" s="623">
        <v>0</v>
      </c>
      <c r="N30" s="623">
        <v>15</v>
      </c>
      <c r="O30" s="623">
        <v>1</v>
      </c>
    </row>
    <row r="31" spans="1:15" ht="12.75">
      <c r="A31" s="575"/>
      <c r="B31" s="575"/>
      <c r="C31" s="575"/>
      <c r="D31" s="575"/>
      <c r="E31" s="785"/>
      <c r="F31" s="785"/>
      <c r="G31" s="785"/>
      <c r="H31" s="782"/>
      <c r="I31" s="772"/>
      <c r="J31" s="623" t="s">
        <v>1061</v>
      </c>
      <c r="K31" s="623">
        <v>819</v>
      </c>
      <c r="L31" s="623">
        <v>825</v>
      </c>
      <c r="M31" s="623">
        <v>0</v>
      </c>
      <c r="N31" s="623">
        <v>16</v>
      </c>
      <c r="O31" s="623">
        <v>2</v>
      </c>
    </row>
    <row r="32" spans="1:15" ht="12.75">
      <c r="A32" s="575"/>
      <c r="B32" s="786" t="s">
        <v>79</v>
      </c>
      <c r="C32" s="787" t="s">
        <v>70</v>
      </c>
      <c r="D32" s="788">
        <f>SUM(D8:D30)</f>
        <v>679</v>
      </c>
      <c r="E32" s="788">
        <f>SUM(E8:E31)</f>
        <v>88</v>
      </c>
      <c r="F32" s="788">
        <f>SUM(F8:F31)</f>
        <v>184512</v>
      </c>
      <c r="G32" s="788">
        <f>SUM(G8:G31)</f>
        <v>78199</v>
      </c>
      <c r="H32" s="789">
        <f>G32/F32*100</f>
        <v>42.38152532084634</v>
      </c>
      <c r="I32" s="772"/>
      <c r="J32" s="623" t="s">
        <v>1062</v>
      </c>
      <c r="K32" s="623">
        <v>998</v>
      </c>
      <c r="L32" s="623">
        <v>1005</v>
      </c>
      <c r="M32" s="623">
        <v>0</v>
      </c>
      <c r="N32" s="623">
        <v>19</v>
      </c>
      <c r="O32" s="623">
        <v>2</v>
      </c>
    </row>
    <row r="33" spans="1:15" ht="12.75">
      <c r="A33" s="575"/>
      <c r="B33" s="790" t="s">
        <v>48</v>
      </c>
      <c r="C33" s="791"/>
      <c r="D33" s="788">
        <v>669</v>
      </c>
      <c r="E33" s="788">
        <v>93</v>
      </c>
      <c r="F33" s="788">
        <v>179501</v>
      </c>
      <c r="G33" s="788">
        <v>69862</v>
      </c>
      <c r="H33" s="789">
        <v>38.92011743667167</v>
      </c>
      <c r="I33" s="772"/>
      <c r="J33" s="628" t="s">
        <v>1063</v>
      </c>
      <c r="K33" s="628">
        <v>1198</v>
      </c>
      <c r="L33" s="628">
        <v>1206</v>
      </c>
      <c r="M33" s="628">
        <v>0</v>
      </c>
      <c r="N33" s="628">
        <v>20</v>
      </c>
      <c r="O33" s="628">
        <v>4</v>
      </c>
    </row>
    <row r="34" spans="1:15" ht="12.75">
      <c r="A34" s="772"/>
      <c r="B34" s="575" t="s">
        <v>1064</v>
      </c>
      <c r="C34" s="575"/>
      <c r="D34" s="575"/>
      <c r="E34" s="575"/>
      <c r="F34" s="575"/>
      <c r="G34" s="575"/>
      <c r="H34" s="575"/>
      <c r="I34" s="772"/>
      <c r="J34" s="623"/>
      <c r="K34" s="623"/>
      <c r="L34" s="623"/>
      <c r="M34" s="623"/>
      <c r="N34" s="623"/>
      <c r="O34" s="623"/>
    </row>
    <row r="35" spans="1:15" ht="12.75">
      <c r="A35" s="575"/>
      <c r="B35" s="792" t="s">
        <v>1065</v>
      </c>
      <c r="C35" s="792"/>
      <c r="D35" s="792"/>
      <c r="E35" s="792"/>
      <c r="F35" s="792"/>
      <c r="G35" s="792"/>
      <c r="H35" s="792"/>
      <c r="I35" s="772"/>
      <c r="J35" s="623"/>
      <c r="K35" s="623"/>
      <c r="L35" s="623"/>
      <c r="M35" s="623"/>
      <c r="N35" s="623"/>
      <c r="O35" s="623"/>
    </row>
    <row r="36" spans="1:15" ht="12.75">
      <c r="A36" s="575"/>
      <c r="B36" s="792"/>
      <c r="C36" s="792"/>
      <c r="D36" s="792"/>
      <c r="E36" s="792"/>
      <c r="F36" s="792"/>
      <c r="G36" s="792"/>
      <c r="H36" s="792"/>
      <c r="I36" s="575"/>
      <c r="J36" s="623"/>
      <c r="K36" s="623"/>
      <c r="L36" s="623"/>
      <c r="M36" s="623"/>
      <c r="N36" s="623"/>
      <c r="O36" s="623"/>
    </row>
    <row r="37" spans="1:15" ht="12.75">
      <c r="A37" s="575"/>
      <c r="B37" s="575" t="s">
        <v>1066</v>
      </c>
      <c r="C37" s="575"/>
      <c r="D37" s="575"/>
      <c r="E37" s="575"/>
      <c r="F37" s="575"/>
      <c r="G37" s="575"/>
      <c r="H37" s="575"/>
      <c r="I37" s="575"/>
      <c r="J37" s="623"/>
      <c r="K37" s="623"/>
      <c r="L37" s="623"/>
      <c r="M37" s="623"/>
      <c r="N37" s="623"/>
      <c r="O37" s="623"/>
    </row>
    <row r="38" spans="1:15" ht="12.75">
      <c r="A38" s="575"/>
      <c r="B38" s="575" t="s">
        <v>1067</v>
      </c>
      <c r="C38" s="575"/>
      <c r="D38" s="575"/>
      <c r="E38" s="575"/>
      <c r="F38" s="575"/>
      <c r="G38" s="575"/>
      <c r="H38" s="575"/>
      <c r="I38" s="575"/>
      <c r="J38" s="623"/>
      <c r="K38" s="623"/>
      <c r="L38" s="623"/>
      <c r="M38" s="623"/>
      <c r="N38" s="623"/>
      <c r="O38" s="623"/>
    </row>
  </sheetData>
  <sheetProtection/>
  <mergeCells count="2">
    <mergeCell ref="F2:H2"/>
    <mergeCell ref="F3:G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BU40"/>
  <sheetViews>
    <sheetView zoomScalePageLayoutView="0" workbookViewId="0" topLeftCell="B1">
      <selection activeCell="S37" sqref="S37"/>
    </sheetView>
  </sheetViews>
  <sheetFormatPr defaultColWidth="9.140625" defaultRowHeight="12.75"/>
  <cols>
    <col min="1" max="1" width="0.42578125" style="4" hidden="1" customWidth="1"/>
    <col min="2" max="2" width="3.8515625" style="4" customWidth="1"/>
    <col min="3" max="3" width="4.57421875" style="4" customWidth="1"/>
    <col min="4" max="4" width="10.140625" style="4" customWidth="1"/>
    <col min="5" max="5" width="7.8515625" style="4" customWidth="1"/>
    <col min="6" max="6" width="7.57421875" style="4" customWidth="1"/>
    <col min="7" max="7" width="5.8515625" style="4" customWidth="1"/>
    <col min="8" max="8" width="5.421875" style="4" customWidth="1"/>
    <col min="9" max="9" width="5.7109375" style="4" customWidth="1"/>
    <col min="10" max="10" width="5.8515625" style="4" customWidth="1"/>
    <col min="11" max="11" width="6.57421875" style="4" customWidth="1"/>
    <col min="12" max="12" width="7.140625" style="4" customWidth="1"/>
    <col min="13" max="14" width="6.28125" style="4" customWidth="1"/>
    <col min="15" max="15" width="5.140625" style="4" customWidth="1"/>
    <col min="16" max="16" width="5.7109375" style="4" customWidth="1"/>
    <col min="17" max="17" width="4.8515625" style="4" customWidth="1"/>
    <col min="18" max="18" width="6.28125" style="4" customWidth="1"/>
    <col min="19" max="19" width="5.8515625" style="4" customWidth="1"/>
    <col min="20" max="20" width="5.57421875" style="4" customWidth="1"/>
    <col min="21" max="22" width="5.7109375" style="4" customWidth="1"/>
    <col min="23" max="23" width="5.421875" style="4" customWidth="1"/>
    <col min="24" max="24" width="5.140625" style="4" customWidth="1"/>
    <col min="25" max="25" width="13.28125" style="4" customWidth="1"/>
    <col min="26" max="26" width="9.140625" style="4" customWidth="1"/>
    <col min="27" max="27" width="7.140625" style="4" customWidth="1"/>
    <col min="28" max="28" width="5.57421875" style="4" customWidth="1"/>
    <col min="29" max="29" width="5.28125" style="4" customWidth="1"/>
    <col min="30" max="30" width="4.7109375" style="4" customWidth="1"/>
    <col min="31" max="31" width="5.00390625" style="4" customWidth="1"/>
    <col min="32" max="32" width="5.28125" style="4" customWidth="1"/>
    <col min="33" max="33" width="5.140625" style="4" customWidth="1"/>
    <col min="34" max="34" width="5.8515625" style="4" customWidth="1"/>
    <col min="35" max="35" width="4.28125" style="4" customWidth="1"/>
    <col min="36" max="37" width="5.57421875" style="4" customWidth="1"/>
    <col min="38" max="38" width="5.421875" style="4" customWidth="1"/>
    <col min="39" max="39" width="6.140625" style="4" customWidth="1"/>
    <col min="40" max="40" width="5.00390625" style="4" customWidth="1"/>
    <col min="41" max="41" width="6.421875" style="4" customWidth="1"/>
    <col min="42" max="42" width="5.57421875" style="4" customWidth="1"/>
    <col min="43" max="43" width="4.140625" style="4" customWidth="1"/>
    <col min="44" max="44" width="5.57421875" style="4" customWidth="1"/>
    <col min="45" max="45" width="5.421875" style="4" customWidth="1"/>
    <col min="46" max="47" width="5.00390625" style="4" customWidth="1"/>
    <col min="48" max="48" width="5.00390625" style="3" customWidth="1"/>
    <col min="49" max="49" width="5.00390625" style="4" customWidth="1"/>
    <col min="50" max="50" width="5.7109375" style="4" customWidth="1"/>
    <col min="51" max="51" width="5.00390625" style="4" customWidth="1"/>
    <col min="52" max="52" width="4.7109375" style="4" customWidth="1"/>
    <col min="53" max="53" width="5.28125" style="4" customWidth="1"/>
    <col min="54" max="54" width="4.421875" style="4" customWidth="1"/>
    <col min="55" max="55" width="4.8515625" style="4" customWidth="1"/>
    <col min="56" max="56" width="4.57421875" style="4" customWidth="1"/>
    <col min="57" max="57" width="5.7109375" style="4" customWidth="1"/>
    <col min="58" max="58" width="5.421875" style="4" customWidth="1"/>
    <col min="59" max="59" width="5.57421875" style="4" customWidth="1"/>
    <col min="60" max="60" width="5.140625" style="4" customWidth="1"/>
    <col min="61" max="62" width="5.7109375" style="4" customWidth="1"/>
    <col min="63" max="64" width="5.421875" style="4" customWidth="1"/>
    <col min="65" max="65" width="5.28125" style="4" customWidth="1"/>
    <col min="66" max="66" width="6.00390625" style="4" customWidth="1"/>
    <col min="67" max="16384" width="9.140625" style="4" customWidth="1"/>
  </cols>
  <sheetData>
    <row r="2" spans="6:25" ht="12.75">
      <c r="F2" s="25" t="s">
        <v>210</v>
      </c>
      <c r="G2" s="44"/>
      <c r="H2" s="44"/>
      <c r="I2" s="44"/>
      <c r="J2" s="44"/>
      <c r="K2" s="44"/>
      <c r="L2" s="44"/>
      <c r="M2" s="25" t="s">
        <v>211</v>
      </c>
      <c r="W2" s="3"/>
      <c r="X2" s="3"/>
      <c r="Y2" s="3"/>
    </row>
    <row r="3" spans="7:54" ht="10.5">
      <c r="G3" s="47"/>
      <c r="H3" s="47"/>
      <c r="I3" s="47"/>
      <c r="J3" s="47"/>
      <c r="K3" s="47"/>
      <c r="L3" s="47"/>
      <c r="N3" s="44"/>
      <c r="W3" s="3"/>
      <c r="X3" s="3"/>
      <c r="Y3" s="3"/>
      <c r="BB3" s="4" t="s">
        <v>96</v>
      </c>
    </row>
    <row r="4" spans="15:17" ht="11.25" customHeight="1">
      <c r="O4" s="7"/>
      <c r="P4" s="7"/>
      <c r="Q4" s="7"/>
    </row>
    <row r="5" spans="1:66" ht="12" customHeight="1">
      <c r="A5" s="3"/>
      <c r="B5" s="9"/>
      <c r="C5" s="8"/>
      <c r="D5" s="92" t="s">
        <v>0</v>
      </c>
      <c r="E5" s="24"/>
      <c r="F5" s="198" t="s">
        <v>244</v>
      </c>
      <c r="G5" s="199"/>
      <c r="H5" s="199"/>
      <c r="I5" s="199"/>
      <c r="J5" s="199"/>
      <c r="K5" s="200"/>
      <c r="L5" s="43"/>
      <c r="M5" s="201" t="s">
        <v>88</v>
      </c>
      <c r="N5" s="201"/>
      <c r="O5" s="201"/>
      <c r="P5" s="201"/>
      <c r="Q5" s="201"/>
      <c r="R5" s="201"/>
      <c r="S5" s="198" t="s">
        <v>94</v>
      </c>
      <c r="T5" s="199"/>
      <c r="U5" s="199"/>
      <c r="V5" s="199"/>
      <c r="W5" s="199"/>
      <c r="X5" s="199"/>
      <c r="Y5" s="3"/>
      <c r="AA5" s="9"/>
      <c r="AB5" s="198" t="s">
        <v>236</v>
      </c>
      <c r="AC5" s="199"/>
      <c r="AD5" s="199"/>
      <c r="AE5" s="199"/>
      <c r="AF5" s="199"/>
      <c r="AG5" s="200"/>
      <c r="AH5" s="43"/>
      <c r="AI5" s="201" t="s">
        <v>88</v>
      </c>
      <c r="AJ5" s="201"/>
      <c r="AK5" s="201"/>
      <c r="AL5" s="201"/>
      <c r="AM5" s="201"/>
      <c r="AN5" s="201"/>
      <c r="AO5" s="198" t="s">
        <v>94</v>
      </c>
      <c r="AP5" s="199"/>
      <c r="AQ5" s="199"/>
      <c r="AR5" s="199"/>
      <c r="AS5" s="199"/>
      <c r="AT5" s="199"/>
      <c r="AU5" s="26"/>
      <c r="AV5" s="26"/>
      <c r="AW5" s="198" t="s">
        <v>143</v>
      </c>
      <c r="AX5" s="199"/>
      <c r="AY5" s="199"/>
      <c r="AZ5" s="199"/>
      <c r="BA5" s="199"/>
      <c r="BB5" s="200"/>
      <c r="BC5" s="198" t="s">
        <v>88</v>
      </c>
      <c r="BD5" s="199"/>
      <c r="BE5" s="199"/>
      <c r="BF5" s="199"/>
      <c r="BG5" s="199"/>
      <c r="BH5" s="200"/>
      <c r="BI5" s="198" t="s">
        <v>94</v>
      </c>
      <c r="BJ5" s="199"/>
      <c r="BK5" s="199"/>
      <c r="BL5" s="199"/>
      <c r="BM5" s="199"/>
      <c r="BN5" s="199"/>
    </row>
    <row r="6" spans="1:73" ht="12.75">
      <c r="A6" s="3"/>
      <c r="B6" s="3" t="s">
        <v>67</v>
      </c>
      <c r="C6" s="6"/>
      <c r="D6" s="93" t="s">
        <v>1</v>
      </c>
      <c r="E6" s="21"/>
      <c r="F6" s="24"/>
      <c r="G6" s="198" t="s">
        <v>66</v>
      </c>
      <c r="H6" s="199"/>
      <c r="I6" s="199"/>
      <c r="J6" s="199"/>
      <c r="K6" s="200"/>
      <c r="L6" s="8"/>
      <c r="M6" s="97"/>
      <c r="N6" s="198" t="s">
        <v>66</v>
      </c>
      <c r="O6" s="202"/>
      <c r="P6" s="202"/>
      <c r="Q6" s="202"/>
      <c r="R6" s="203"/>
      <c r="S6" s="98"/>
      <c r="T6" s="198" t="s">
        <v>66</v>
      </c>
      <c r="U6" s="202"/>
      <c r="V6" s="202"/>
      <c r="W6" s="202"/>
      <c r="X6" s="202"/>
      <c r="Y6" s="26"/>
      <c r="Z6" s="99"/>
      <c r="AA6" s="3" t="s">
        <v>67</v>
      </c>
      <c r="AB6" s="24"/>
      <c r="AC6" s="198" t="s">
        <v>66</v>
      </c>
      <c r="AD6" s="199"/>
      <c r="AE6" s="199"/>
      <c r="AF6" s="199"/>
      <c r="AG6" s="200"/>
      <c r="AH6" s="8"/>
      <c r="AI6" s="97"/>
      <c r="AJ6" s="198" t="s">
        <v>66</v>
      </c>
      <c r="AK6" s="202"/>
      <c r="AL6" s="202"/>
      <c r="AM6" s="202"/>
      <c r="AN6" s="203"/>
      <c r="AO6" s="98"/>
      <c r="AP6" s="198" t="s">
        <v>66</v>
      </c>
      <c r="AQ6" s="202"/>
      <c r="AR6" s="202"/>
      <c r="AS6" s="202"/>
      <c r="AT6" s="202"/>
      <c r="AU6" s="99"/>
      <c r="AV6" s="99"/>
      <c r="AW6" s="104"/>
      <c r="AX6" s="198" t="s">
        <v>66</v>
      </c>
      <c r="AY6" s="199"/>
      <c r="AZ6" s="199"/>
      <c r="BA6" s="199"/>
      <c r="BB6" s="200"/>
      <c r="BC6" s="97"/>
      <c r="BD6" s="198" t="s">
        <v>66</v>
      </c>
      <c r="BE6" s="199"/>
      <c r="BF6" s="199"/>
      <c r="BG6" s="199"/>
      <c r="BH6" s="200"/>
      <c r="BI6" s="98"/>
      <c r="BJ6" s="198" t="s">
        <v>66</v>
      </c>
      <c r="BK6" s="199"/>
      <c r="BL6" s="199"/>
      <c r="BM6" s="199"/>
      <c r="BN6" s="199"/>
      <c r="BO6" s="3"/>
      <c r="BP6" s="3"/>
      <c r="BQ6" s="3"/>
      <c r="BR6" s="3"/>
      <c r="BS6" s="3"/>
      <c r="BT6" s="3"/>
      <c r="BU6" s="3"/>
    </row>
    <row r="7" spans="1:73" ht="11.25" customHeight="1">
      <c r="A7" s="3"/>
      <c r="B7" s="3"/>
      <c r="C7" s="6" t="s">
        <v>80</v>
      </c>
      <c r="D7" s="93" t="s">
        <v>49</v>
      </c>
      <c r="E7" s="21"/>
      <c r="F7" s="19" t="s">
        <v>69</v>
      </c>
      <c r="G7" s="9" t="s">
        <v>2</v>
      </c>
      <c r="H7" s="8" t="s">
        <v>3</v>
      </c>
      <c r="I7" s="8" t="s">
        <v>4</v>
      </c>
      <c r="J7" s="8" t="s">
        <v>5</v>
      </c>
      <c r="K7" s="8" t="s">
        <v>6</v>
      </c>
      <c r="L7" s="32"/>
      <c r="M7" s="21"/>
      <c r="N7" s="3" t="s">
        <v>2</v>
      </c>
      <c r="O7" s="6" t="s">
        <v>3</v>
      </c>
      <c r="P7" s="6" t="s">
        <v>4</v>
      </c>
      <c r="Q7" s="6" t="s">
        <v>5</v>
      </c>
      <c r="R7" s="6" t="s">
        <v>6</v>
      </c>
      <c r="S7" s="21"/>
      <c r="T7" s="6" t="s">
        <v>2</v>
      </c>
      <c r="U7" s="6" t="s">
        <v>3</v>
      </c>
      <c r="V7" s="6" t="s">
        <v>4</v>
      </c>
      <c r="W7" s="6" t="s">
        <v>5</v>
      </c>
      <c r="X7" s="6" t="s">
        <v>6</v>
      </c>
      <c r="Y7" s="3"/>
      <c r="AA7" s="3"/>
      <c r="AB7" s="19" t="s">
        <v>69</v>
      </c>
      <c r="AC7" s="9" t="s">
        <v>2</v>
      </c>
      <c r="AD7" s="8" t="s">
        <v>3</v>
      </c>
      <c r="AE7" s="8" t="s">
        <v>4</v>
      </c>
      <c r="AF7" s="8" t="s">
        <v>5</v>
      </c>
      <c r="AG7" s="8" t="s">
        <v>6</v>
      </c>
      <c r="AH7" s="32"/>
      <c r="AI7" s="21"/>
      <c r="AJ7" s="3" t="s">
        <v>2</v>
      </c>
      <c r="AK7" s="6" t="s">
        <v>3</v>
      </c>
      <c r="AL7" s="6" t="s">
        <v>4</v>
      </c>
      <c r="AM7" s="6" t="s">
        <v>5</v>
      </c>
      <c r="AN7" s="6" t="s">
        <v>6</v>
      </c>
      <c r="AO7" s="21"/>
      <c r="AP7" s="6" t="s">
        <v>2</v>
      </c>
      <c r="AQ7" s="6" t="s">
        <v>3</v>
      </c>
      <c r="AR7" s="6" t="s">
        <v>4</v>
      </c>
      <c r="AS7" s="6" t="s">
        <v>5</v>
      </c>
      <c r="AT7" s="6" t="s">
        <v>6</v>
      </c>
      <c r="AU7" s="3"/>
      <c r="AW7" s="105" t="s">
        <v>69</v>
      </c>
      <c r="AX7" s="9" t="s">
        <v>2</v>
      </c>
      <c r="AY7" s="8" t="s">
        <v>3</v>
      </c>
      <c r="AZ7" s="8" t="s">
        <v>4</v>
      </c>
      <c r="BA7" s="8" t="s">
        <v>5</v>
      </c>
      <c r="BB7" s="8" t="s">
        <v>6</v>
      </c>
      <c r="BC7" s="21"/>
      <c r="BD7" s="3" t="s">
        <v>2</v>
      </c>
      <c r="BE7" s="6" t="s">
        <v>3</v>
      </c>
      <c r="BF7" s="6" t="s">
        <v>4</v>
      </c>
      <c r="BG7" s="6" t="s">
        <v>5</v>
      </c>
      <c r="BH7" s="6" t="s">
        <v>6</v>
      </c>
      <c r="BI7" s="21"/>
      <c r="BJ7" s="6" t="s">
        <v>2</v>
      </c>
      <c r="BK7" s="6" t="s">
        <v>3</v>
      </c>
      <c r="BL7" s="6" t="s">
        <v>4</v>
      </c>
      <c r="BM7" s="6" t="s">
        <v>5</v>
      </c>
      <c r="BN7" s="6" t="s">
        <v>6</v>
      </c>
      <c r="BO7" s="3"/>
      <c r="BP7" s="3"/>
      <c r="BQ7" s="3"/>
      <c r="BR7" s="3"/>
      <c r="BS7" s="3"/>
      <c r="BT7" s="3"/>
      <c r="BU7" s="3"/>
    </row>
    <row r="8" spans="1:73" ht="12" customHeight="1">
      <c r="A8" s="3"/>
      <c r="B8" s="3"/>
      <c r="C8" s="6"/>
      <c r="D8" s="94" t="s">
        <v>83</v>
      </c>
      <c r="E8" s="88" t="s">
        <v>243</v>
      </c>
      <c r="F8" s="30" t="s">
        <v>70</v>
      </c>
      <c r="G8" s="27" t="s">
        <v>7</v>
      </c>
      <c r="H8" s="31" t="s">
        <v>8</v>
      </c>
      <c r="I8" s="31" t="s">
        <v>9</v>
      </c>
      <c r="J8" s="31" t="s">
        <v>10</v>
      </c>
      <c r="K8" s="31" t="s">
        <v>11</v>
      </c>
      <c r="L8" s="96" t="s">
        <v>243</v>
      </c>
      <c r="M8" s="21" t="s">
        <v>72</v>
      </c>
      <c r="N8" s="27" t="s">
        <v>7</v>
      </c>
      <c r="O8" s="31" t="s">
        <v>8</v>
      </c>
      <c r="P8" s="31" t="s">
        <v>9</v>
      </c>
      <c r="Q8" s="31" t="s">
        <v>10</v>
      </c>
      <c r="R8" s="31" t="s">
        <v>11</v>
      </c>
      <c r="S8" s="21" t="s">
        <v>72</v>
      </c>
      <c r="T8" s="31" t="s">
        <v>7</v>
      </c>
      <c r="U8" s="31" t="s">
        <v>8</v>
      </c>
      <c r="V8" s="31" t="s">
        <v>9</v>
      </c>
      <c r="W8" s="31" t="s">
        <v>10</v>
      </c>
      <c r="X8" s="31" t="s">
        <v>11</v>
      </c>
      <c r="Y8" s="3"/>
      <c r="Z8" s="4" t="s">
        <v>68</v>
      </c>
      <c r="AA8" s="3"/>
      <c r="AB8" s="30" t="s">
        <v>70</v>
      </c>
      <c r="AC8" s="27" t="s">
        <v>7</v>
      </c>
      <c r="AD8" s="31" t="s">
        <v>8</v>
      </c>
      <c r="AE8" s="31" t="s">
        <v>9</v>
      </c>
      <c r="AF8" s="31" t="s">
        <v>10</v>
      </c>
      <c r="AG8" s="31" t="s">
        <v>11</v>
      </c>
      <c r="AH8" s="96" t="s">
        <v>142</v>
      </c>
      <c r="AI8" s="21" t="s">
        <v>72</v>
      </c>
      <c r="AJ8" s="27" t="s">
        <v>7</v>
      </c>
      <c r="AK8" s="31" t="s">
        <v>8</v>
      </c>
      <c r="AL8" s="31" t="s">
        <v>9</v>
      </c>
      <c r="AM8" s="31" t="s">
        <v>10</v>
      </c>
      <c r="AN8" s="31" t="s">
        <v>11</v>
      </c>
      <c r="AO8" s="21" t="s">
        <v>72</v>
      </c>
      <c r="AP8" s="31" t="s">
        <v>7</v>
      </c>
      <c r="AQ8" s="31" t="s">
        <v>8</v>
      </c>
      <c r="AR8" s="31" t="s">
        <v>9</v>
      </c>
      <c r="AS8" s="31" t="s">
        <v>10</v>
      </c>
      <c r="AT8" s="31" t="s">
        <v>11</v>
      </c>
      <c r="AU8" s="27"/>
      <c r="AV8" s="27"/>
      <c r="AW8" s="106" t="s">
        <v>70</v>
      </c>
      <c r="AX8" s="27" t="s">
        <v>7</v>
      </c>
      <c r="AY8" s="31" t="s">
        <v>8</v>
      </c>
      <c r="AZ8" s="31" t="s">
        <v>9</v>
      </c>
      <c r="BA8" s="31" t="s">
        <v>10</v>
      </c>
      <c r="BB8" s="31" t="s">
        <v>11</v>
      </c>
      <c r="BC8" s="21" t="s">
        <v>72</v>
      </c>
      <c r="BD8" s="27" t="s">
        <v>7</v>
      </c>
      <c r="BE8" s="31" t="s">
        <v>8</v>
      </c>
      <c r="BF8" s="31" t="s">
        <v>9</v>
      </c>
      <c r="BG8" s="31" t="s">
        <v>10</v>
      </c>
      <c r="BH8" s="31" t="s">
        <v>11</v>
      </c>
      <c r="BI8" s="21" t="s">
        <v>72</v>
      </c>
      <c r="BJ8" s="31" t="s">
        <v>7</v>
      </c>
      <c r="BK8" s="31" t="s">
        <v>8</v>
      </c>
      <c r="BL8" s="31" t="s">
        <v>9</v>
      </c>
      <c r="BM8" s="31" t="s">
        <v>10</v>
      </c>
      <c r="BN8" s="31" t="s">
        <v>11</v>
      </c>
      <c r="BO8" s="27"/>
      <c r="BP8" s="27"/>
      <c r="BQ8" s="27"/>
      <c r="BR8" s="27"/>
      <c r="BS8" s="27"/>
      <c r="BT8" s="27"/>
      <c r="BU8" s="3"/>
    </row>
    <row r="9" spans="1:73" ht="10.5">
      <c r="A9" s="3"/>
      <c r="B9" s="3"/>
      <c r="C9" s="6"/>
      <c r="D9" s="94" t="s">
        <v>84</v>
      </c>
      <c r="E9" s="19"/>
      <c r="F9" s="19"/>
      <c r="G9" s="3"/>
      <c r="H9" s="6"/>
      <c r="I9" s="6"/>
      <c r="J9" s="6"/>
      <c r="K9" s="6"/>
      <c r="L9" s="6"/>
      <c r="M9" s="91" t="s">
        <v>70</v>
      </c>
      <c r="N9" s="3"/>
      <c r="O9" s="6"/>
      <c r="P9" s="6"/>
      <c r="Q9" s="6"/>
      <c r="R9" s="6"/>
      <c r="S9" s="91" t="s">
        <v>70</v>
      </c>
      <c r="T9" s="6"/>
      <c r="U9" s="6"/>
      <c r="V9" s="6"/>
      <c r="W9" s="6"/>
      <c r="X9" s="6"/>
      <c r="Y9" s="3"/>
      <c r="AA9" s="3"/>
      <c r="AB9" s="19"/>
      <c r="AC9" s="3"/>
      <c r="AD9" s="6"/>
      <c r="AE9" s="6"/>
      <c r="AF9" s="6"/>
      <c r="AG9" s="6"/>
      <c r="AH9" s="6"/>
      <c r="AI9" s="91" t="s">
        <v>70</v>
      </c>
      <c r="AJ9" s="3"/>
      <c r="AK9" s="6"/>
      <c r="AL9" s="6"/>
      <c r="AM9" s="6"/>
      <c r="AN9" s="6"/>
      <c r="AO9" s="91" t="s">
        <v>70</v>
      </c>
      <c r="AP9" s="6"/>
      <c r="AQ9" s="6"/>
      <c r="AR9" s="6"/>
      <c r="AS9" s="6"/>
      <c r="AT9" s="6"/>
      <c r="AU9" s="3"/>
      <c r="AW9" s="105"/>
      <c r="AX9" s="3"/>
      <c r="AY9" s="6"/>
      <c r="AZ9" s="6"/>
      <c r="BA9" s="6"/>
      <c r="BB9" s="6"/>
      <c r="BC9" s="91" t="s">
        <v>70</v>
      </c>
      <c r="BD9" s="3"/>
      <c r="BE9" s="6"/>
      <c r="BF9" s="6"/>
      <c r="BG9" s="6"/>
      <c r="BH9" s="6"/>
      <c r="BI9" s="91" t="s">
        <v>70</v>
      </c>
      <c r="BJ9" s="6"/>
      <c r="BK9" s="6"/>
      <c r="BL9" s="6"/>
      <c r="BM9" s="6"/>
      <c r="BN9" s="6"/>
      <c r="BO9" s="3"/>
      <c r="BP9" s="3"/>
      <c r="BQ9" s="3"/>
      <c r="BR9" s="3"/>
      <c r="BS9" s="3"/>
      <c r="BT9" s="3"/>
      <c r="BU9" s="3"/>
    </row>
    <row r="10" spans="1:73" ht="10.5">
      <c r="A10" s="3"/>
      <c r="B10" s="3"/>
      <c r="C10" s="6"/>
      <c r="D10" s="94" t="s">
        <v>85</v>
      </c>
      <c r="E10" s="21"/>
      <c r="F10" s="19"/>
      <c r="G10" s="3"/>
      <c r="H10" s="6"/>
      <c r="I10" s="6"/>
      <c r="J10" s="6"/>
      <c r="K10" s="6"/>
      <c r="L10" s="32"/>
      <c r="M10" s="19"/>
      <c r="N10" s="3"/>
      <c r="O10" s="6"/>
      <c r="P10" s="6"/>
      <c r="Q10" s="6"/>
      <c r="R10" s="6"/>
      <c r="S10" s="19"/>
      <c r="T10" s="6"/>
      <c r="U10" s="6"/>
      <c r="V10" s="6"/>
      <c r="W10" s="6"/>
      <c r="X10" s="6"/>
      <c r="Y10" s="3"/>
      <c r="AA10" s="3"/>
      <c r="AB10" s="19"/>
      <c r="AC10" s="3"/>
      <c r="AD10" s="6"/>
      <c r="AE10" s="6"/>
      <c r="AF10" s="6"/>
      <c r="AG10" s="6"/>
      <c r="AH10" s="32"/>
      <c r="AI10" s="19"/>
      <c r="AJ10" s="3"/>
      <c r="AK10" s="6"/>
      <c r="AL10" s="6"/>
      <c r="AM10" s="6"/>
      <c r="AN10" s="6"/>
      <c r="AO10" s="19"/>
      <c r="AP10" s="6"/>
      <c r="AQ10" s="6"/>
      <c r="AR10" s="6"/>
      <c r="AS10" s="6"/>
      <c r="AT10" s="6"/>
      <c r="AU10" s="3"/>
      <c r="AW10" s="105"/>
      <c r="AX10" s="3"/>
      <c r="AY10" s="6"/>
      <c r="AZ10" s="6"/>
      <c r="BA10" s="6"/>
      <c r="BB10" s="6"/>
      <c r="BC10" s="19"/>
      <c r="BD10" s="3"/>
      <c r="BE10" s="6"/>
      <c r="BF10" s="6"/>
      <c r="BG10" s="6"/>
      <c r="BH10" s="6"/>
      <c r="BI10" s="19"/>
      <c r="BJ10" s="6"/>
      <c r="BK10" s="6"/>
      <c r="BL10" s="6"/>
      <c r="BM10" s="6"/>
      <c r="BN10" s="6"/>
      <c r="BO10" s="3"/>
      <c r="BP10" s="3"/>
      <c r="BQ10" s="3"/>
      <c r="BR10" s="3"/>
      <c r="BS10" s="3"/>
      <c r="BT10" s="3"/>
      <c r="BU10" s="3"/>
    </row>
    <row r="11" spans="1:73" ht="10.5">
      <c r="A11" s="3"/>
      <c r="B11" s="3"/>
      <c r="C11" s="6"/>
      <c r="D11" s="94" t="s">
        <v>86</v>
      </c>
      <c r="E11" s="21"/>
      <c r="F11" s="19"/>
      <c r="G11" s="3"/>
      <c r="H11" s="6"/>
      <c r="I11" s="6"/>
      <c r="J11" s="6"/>
      <c r="K11" s="6"/>
      <c r="L11" s="32"/>
      <c r="M11" s="19"/>
      <c r="N11" s="3"/>
      <c r="O11" s="6"/>
      <c r="P11" s="6"/>
      <c r="Q11" s="6"/>
      <c r="R11" s="6"/>
      <c r="S11" s="19"/>
      <c r="T11" s="6"/>
      <c r="U11" s="6"/>
      <c r="V11" s="6"/>
      <c r="W11" s="6"/>
      <c r="X11" s="6"/>
      <c r="Y11" s="3"/>
      <c r="AA11" s="3"/>
      <c r="AB11" s="19"/>
      <c r="AC11" s="3"/>
      <c r="AD11" s="6"/>
      <c r="AE11" s="6"/>
      <c r="AF11" s="6"/>
      <c r="AG11" s="6"/>
      <c r="AH11" s="32"/>
      <c r="AI11" s="19"/>
      <c r="AJ11" s="3"/>
      <c r="AK11" s="6"/>
      <c r="AL11" s="6"/>
      <c r="AM11" s="6"/>
      <c r="AN11" s="6"/>
      <c r="AO11" s="19"/>
      <c r="AP11" s="6"/>
      <c r="AQ11" s="6"/>
      <c r="AR11" s="6"/>
      <c r="AS11" s="6"/>
      <c r="AT11" s="6"/>
      <c r="AU11" s="3"/>
      <c r="AW11" s="105"/>
      <c r="AX11" s="3"/>
      <c r="AY11" s="6"/>
      <c r="AZ11" s="6"/>
      <c r="BA11" s="6"/>
      <c r="BB11" s="6"/>
      <c r="BC11" s="19"/>
      <c r="BD11" s="3"/>
      <c r="BE11" s="6"/>
      <c r="BF11" s="6"/>
      <c r="BG11" s="6"/>
      <c r="BH11" s="6"/>
      <c r="BI11" s="19"/>
      <c r="BJ11" s="6"/>
      <c r="BK11" s="6"/>
      <c r="BL11" s="6"/>
      <c r="BM11" s="6"/>
      <c r="BN11" s="6"/>
      <c r="BO11" s="3"/>
      <c r="BP11" s="3"/>
      <c r="BQ11" s="3"/>
      <c r="BR11" s="3"/>
      <c r="BS11" s="3"/>
      <c r="BT11" s="3"/>
      <c r="BU11" s="3"/>
    </row>
    <row r="12" spans="1:73" ht="10.5">
      <c r="A12" s="3"/>
      <c r="B12" s="33"/>
      <c r="C12" s="10"/>
      <c r="D12" s="95" t="s">
        <v>87</v>
      </c>
      <c r="E12" s="46"/>
      <c r="F12" s="20" t="s">
        <v>68</v>
      </c>
      <c r="G12" s="5" t="s">
        <v>68</v>
      </c>
      <c r="H12" s="10" t="s">
        <v>68</v>
      </c>
      <c r="I12" s="10" t="s">
        <v>68</v>
      </c>
      <c r="J12" s="10" t="s">
        <v>68</v>
      </c>
      <c r="K12" s="10" t="s">
        <v>68</v>
      </c>
      <c r="L12" s="34"/>
      <c r="M12" s="20" t="s">
        <v>68</v>
      </c>
      <c r="N12" s="5" t="s">
        <v>68</v>
      </c>
      <c r="O12" s="10" t="s">
        <v>68</v>
      </c>
      <c r="P12" s="10" t="s">
        <v>68</v>
      </c>
      <c r="Q12" s="10" t="s">
        <v>68</v>
      </c>
      <c r="R12" s="10" t="s">
        <v>68</v>
      </c>
      <c r="S12" s="20" t="s">
        <v>68</v>
      </c>
      <c r="T12" s="10" t="s">
        <v>68</v>
      </c>
      <c r="U12" s="10" t="s">
        <v>68</v>
      </c>
      <c r="V12" s="10" t="s">
        <v>68</v>
      </c>
      <c r="W12" s="10" t="s">
        <v>68</v>
      </c>
      <c r="X12" s="10" t="s">
        <v>68</v>
      </c>
      <c r="Y12" s="3"/>
      <c r="AA12" s="33"/>
      <c r="AB12" s="20" t="s">
        <v>68</v>
      </c>
      <c r="AC12" s="5" t="s">
        <v>68</v>
      </c>
      <c r="AD12" s="10" t="s">
        <v>68</v>
      </c>
      <c r="AE12" s="10" t="s">
        <v>68</v>
      </c>
      <c r="AF12" s="10" t="s">
        <v>68</v>
      </c>
      <c r="AG12" s="10" t="s">
        <v>68</v>
      </c>
      <c r="AH12" s="34"/>
      <c r="AI12" s="20" t="s">
        <v>68</v>
      </c>
      <c r="AJ12" s="5" t="s">
        <v>68</v>
      </c>
      <c r="AK12" s="10" t="s">
        <v>68</v>
      </c>
      <c r="AL12" s="10" t="s">
        <v>68</v>
      </c>
      <c r="AM12" s="10" t="s">
        <v>68</v>
      </c>
      <c r="AN12" s="10" t="s">
        <v>68</v>
      </c>
      <c r="AO12" s="20" t="s">
        <v>68</v>
      </c>
      <c r="AP12" s="10" t="s">
        <v>68</v>
      </c>
      <c r="AQ12" s="10" t="s">
        <v>68</v>
      </c>
      <c r="AR12" s="10" t="s">
        <v>68</v>
      </c>
      <c r="AS12" s="10" t="s">
        <v>68</v>
      </c>
      <c r="AT12" s="10" t="s">
        <v>68</v>
      </c>
      <c r="AU12" s="3"/>
      <c r="AW12" s="33" t="s">
        <v>68</v>
      </c>
      <c r="AX12" s="5" t="s">
        <v>68</v>
      </c>
      <c r="AY12" s="10" t="s">
        <v>68</v>
      </c>
      <c r="AZ12" s="10" t="s">
        <v>68</v>
      </c>
      <c r="BA12" s="10" t="s">
        <v>68</v>
      </c>
      <c r="BB12" s="10" t="s">
        <v>68</v>
      </c>
      <c r="BC12" s="20" t="s">
        <v>68</v>
      </c>
      <c r="BD12" s="5" t="s">
        <v>68</v>
      </c>
      <c r="BE12" s="10" t="s">
        <v>68</v>
      </c>
      <c r="BF12" s="10" t="s">
        <v>68</v>
      </c>
      <c r="BG12" s="10" t="s">
        <v>68</v>
      </c>
      <c r="BH12" s="10" t="s">
        <v>68</v>
      </c>
      <c r="BI12" s="20" t="s">
        <v>68</v>
      </c>
      <c r="BJ12" s="10" t="s">
        <v>68</v>
      </c>
      <c r="BK12" s="10" t="s">
        <v>68</v>
      </c>
      <c r="BL12" s="10" t="s">
        <v>68</v>
      </c>
      <c r="BM12" s="10" t="s">
        <v>68</v>
      </c>
      <c r="BN12" s="10" t="s">
        <v>68</v>
      </c>
      <c r="BO12" s="3"/>
      <c r="BP12" s="3"/>
      <c r="BQ12" s="3"/>
      <c r="BR12" s="3"/>
      <c r="BS12" s="3"/>
      <c r="BT12" s="3"/>
      <c r="BU12" s="3"/>
    </row>
    <row r="13" spans="2:73" ht="12.75" customHeight="1">
      <c r="B13" s="38" t="s">
        <v>12</v>
      </c>
      <c r="C13" s="35" t="s">
        <v>13</v>
      </c>
      <c r="D13" s="48">
        <f>F13/Z13*100</f>
        <v>0.35936619964013533</v>
      </c>
      <c r="E13" s="3">
        <v>399</v>
      </c>
      <c r="F13" s="3">
        <f>G13+H13+I13+J13+K13</f>
        <v>721</v>
      </c>
      <c r="G13" s="3"/>
      <c r="H13" s="3">
        <v>176</v>
      </c>
      <c r="I13" s="3">
        <v>131</v>
      </c>
      <c r="J13" s="3">
        <v>211</v>
      </c>
      <c r="K13" s="3">
        <v>203</v>
      </c>
      <c r="L13" s="3">
        <v>143</v>
      </c>
      <c r="M13" s="3">
        <f>N13+O13+P13+Q13+R13</f>
        <v>141</v>
      </c>
      <c r="N13" s="3"/>
      <c r="O13" s="3">
        <v>32</v>
      </c>
      <c r="P13" s="3">
        <v>27</v>
      </c>
      <c r="Q13" s="3">
        <v>41</v>
      </c>
      <c r="R13" s="3">
        <v>41</v>
      </c>
      <c r="S13" s="4">
        <f>U13+V13+W13+X13</f>
        <v>107</v>
      </c>
      <c r="T13" s="3"/>
      <c r="U13" s="3">
        <v>18</v>
      </c>
      <c r="V13" s="3">
        <v>24</v>
      </c>
      <c r="W13" s="3">
        <v>40</v>
      </c>
      <c r="X13" s="4">
        <v>25</v>
      </c>
      <c r="Y13" s="107" t="s">
        <v>249</v>
      </c>
      <c r="Z13" s="100">
        <v>200631</v>
      </c>
      <c r="AA13" s="38" t="s">
        <v>12</v>
      </c>
      <c r="AB13" s="3">
        <f>AC13+AD13+AE13+AF13+AG13</f>
        <v>601</v>
      </c>
      <c r="AC13" s="3"/>
      <c r="AD13" s="3">
        <v>116</v>
      </c>
      <c r="AE13" s="3">
        <v>101</v>
      </c>
      <c r="AF13" s="3">
        <v>191</v>
      </c>
      <c r="AG13" s="3">
        <v>193</v>
      </c>
      <c r="AH13" s="3">
        <v>193</v>
      </c>
      <c r="AI13" s="3">
        <f>AJ13+AK13+AL13+AM13+AN13</f>
        <v>130</v>
      </c>
      <c r="AJ13" s="3"/>
      <c r="AK13" s="3">
        <v>24</v>
      </c>
      <c r="AL13" s="3">
        <v>27</v>
      </c>
      <c r="AM13" s="3">
        <v>38</v>
      </c>
      <c r="AN13" s="3">
        <v>41</v>
      </c>
      <c r="AO13" s="4">
        <f>AQ13+AR13+AS13+AT13</f>
        <v>107</v>
      </c>
      <c r="AP13" s="3"/>
      <c r="AQ13" s="3">
        <v>18</v>
      </c>
      <c r="AR13" s="3">
        <v>24</v>
      </c>
      <c r="AS13" s="3">
        <v>40</v>
      </c>
      <c r="AT13" s="4">
        <v>25</v>
      </c>
      <c r="AV13" s="38" t="s">
        <v>12</v>
      </c>
      <c r="AW13" s="3">
        <f>AX13+AY13+AZ13+BA13+BB13</f>
        <v>120</v>
      </c>
      <c r="AX13" s="3">
        <f>G13-AC13</f>
        <v>0</v>
      </c>
      <c r="AY13" s="3">
        <f>H13-AD13</f>
        <v>60</v>
      </c>
      <c r="AZ13" s="3">
        <f>I13-AE13</f>
        <v>30</v>
      </c>
      <c r="BA13" s="3">
        <f>J13-AF13</f>
        <v>20</v>
      </c>
      <c r="BB13" s="3">
        <f>K13-AG13</f>
        <v>10</v>
      </c>
      <c r="BC13" s="3">
        <f>BD13+BE13+BF13+BG13+BH13</f>
        <v>11</v>
      </c>
      <c r="BD13" s="3">
        <f>N13-AJ13</f>
        <v>0</v>
      </c>
      <c r="BE13" s="3">
        <f>O13-AK13</f>
        <v>8</v>
      </c>
      <c r="BF13" s="3">
        <f>P13-AL13</f>
        <v>0</v>
      </c>
      <c r="BG13" s="3">
        <f>Q13-AM13</f>
        <v>3</v>
      </c>
      <c r="BH13" s="3">
        <f>R13-AN13</f>
        <v>0</v>
      </c>
      <c r="BI13" s="4">
        <f>BK13+BL13+BM13+BN13</f>
        <v>0</v>
      </c>
      <c r="BJ13" s="3">
        <f>T13-AP13</f>
        <v>0</v>
      </c>
      <c r="BK13" s="3">
        <f>U13-AQ13</f>
        <v>0</v>
      </c>
      <c r="BL13" s="3">
        <f>V13-AR13</f>
        <v>0</v>
      </c>
      <c r="BM13" s="3">
        <f>W13-AS13</f>
        <v>0</v>
      </c>
      <c r="BN13" s="3">
        <f>X13-AT13</f>
        <v>0</v>
      </c>
      <c r="BO13" s="3"/>
      <c r="BP13" s="3"/>
      <c r="BQ13" s="3"/>
      <c r="BR13" s="3"/>
      <c r="BS13" s="3"/>
      <c r="BT13" s="3"/>
      <c r="BU13" s="3"/>
    </row>
    <row r="14" spans="2:73" ht="12.75" customHeight="1">
      <c r="B14" s="38" t="s">
        <v>14</v>
      </c>
      <c r="C14" s="35" t="s">
        <v>15</v>
      </c>
      <c r="D14" s="48">
        <f>F14/Z14*100</f>
        <v>1.000066394449424</v>
      </c>
      <c r="E14" s="3">
        <v>1483</v>
      </c>
      <c r="F14" s="3">
        <f aca="true" t="shared" si="0" ref="F14:F35">G14+H14+I14+J14+K14</f>
        <v>1205</v>
      </c>
      <c r="G14" s="3"/>
      <c r="H14" s="3">
        <v>115</v>
      </c>
      <c r="I14" s="3">
        <v>201</v>
      </c>
      <c r="J14" s="3">
        <v>444</v>
      </c>
      <c r="K14" s="3">
        <v>445</v>
      </c>
      <c r="L14" s="3"/>
      <c r="M14" s="3">
        <f aca="true" t="shared" si="1" ref="M14:M35">N14+O14+P14+Q14+R14</f>
        <v>61</v>
      </c>
      <c r="N14" s="3"/>
      <c r="O14" s="3">
        <v>1</v>
      </c>
      <c r="P14" s="3">
        <v>21</v>
      </c>
      <c r="Q14" s="3">
        <v>30</v>
      </c>
      <c r="R14" s="3">
        <v>9</v>
      </c>
      <c r="S14" s="4">
        <f>U14+V14+W14+X14</f>
        <v>227</v>
      </c>
      <c r="T14" s="3"/>
      <c r="U14" s="3">
        <v>23</v>
      </c>
      <c r="V14" s="3">
        <v>38</v>
      </c>
      <c r="W14" s="3">
        <v>78</v>
      </c>
      <c r="X14" s="4">
        <v>88</v>
      </c>
      <c r="Y14" s="107" t="s">
        <v>239</v>
      </c>
      <c r="Z14" s="100">
        <v>120492</v>
      </c>
      <c r="AA14" s="38" t="s">
        <v>14</v>
      </c>
      <c r="AB14" s="3">
        <f>AC14+AD14+AE14+AF14+AG14</f>
        <v>1205</v>
      </c>
      <c r="AC14" s="3"/>
      <c r="AD14" s="3">
        <v>115</v>
      </c>
      <c r="AE14" s="3">
        <v>201</v>
      </c>
      <c r="AF14" s="3">
        <v>444</v>
      </c>
      <c r="AG14" s="3">
        <v>445</v>
      </c>
      <c r="AH14" s="3">
        <v>445</v>
      </c>
      <c r="AI14" s="3">
        <f>AJ14+AK14+AL14+AM14+AN14</f>
        <v>61</v>
      </c>
      <c r="AJ14" s="3"/>
      <c r="AK14" s="3">
        <v>1</v>
      </c>
      <c r="AL14" s="3">
        <v>21</v>
      </c>
      <c r="AM14" s="3">
        <v>30</v>
      </c>
      <c r="AN14" s="3">
        <v>9</v>
      </c>
      <c r="AO14" s="4">
        <f>AQ14+AR14+AS14+AT14</f>
        <v>227</v>
      </c>
      <c r="AP14" s="3"/>
      <c r="AQ14" s="3">
        <v>23</v>
      </c>
      <c r="AR14" s="3">
        <v>38</v>
      </c>
      <c r="AS14" s="3">
        <v>78</v>
      </c>
      <c r="AT14" s="4">
        <v>88</v>
      </c>
      <c r="AV14" s="38" t="s">
        <v>14</v>
      </c>
      <c r="AW14" s="3">
        <f>AX14+AY14+AZ14+BA14+BB14</f>
        <v>0</v>
      </c>
      <c r="AX14" s="3">
        <f aca="true" t="shared" si="2" ref="AX14:AX35">G14-AC14</f>
        <v>0</v>
      </c>
      <c r="AY14" s="3">
        <f aca="true" t="shared" si="3" ref="AY14:AY35">H14-AD14</f>
        <v>0</v>
      </c>
      <c r="AZ14" s="3">
        <f aca="true" t="shared" si="4" ref="AZ14:AZ35">I14-AE14</f>
        <v>0</v>
      </c>
      <c r="BA14" s="3">
        <f aca="true" t="shared" si="5" ref="BA14:BA35">J14-AF14</f>
        <v>0</v>
      </c>
      <c r="BB14" s="3">
        <f aca="true" t="shared" si="6" ref="BB14:BB35">K14-AG14</f>
        <v>0</v>
      </c>
      <c r="BC14" s="3">
        <f>BD14+BE14+BF14+BG14+BH14</f>
        <v>0</v>
      </c>
      <c r="BD14" s="3">
        <f aca="true" t="shared" si="7" ref="BD14:BD35">N14-AJ14</f>
        <v>0</v>
      </c>
      <c r="BE14" s="3">
        <f aca="true" t="shared" si="8" ref="BE14:BE35">O14-AK14</f>
        <v>0</v>
      </c>
      <c r="BF14" s="3">
        <f aca="true" t="shared" si="9" ref="BF14:BF35">P14-AL14</f>
        <v>0</v>
      </c>
      <c r="BG14" s="3">
        <f aca="true" t="shared" si="10" ref="BG14:BG35">Q14-AM14</f>
        <v>0</v>
      </c>
      <c r="BH14" s="3">
        <f aca="true" t="shared" si="11" ref="BH14:BH35">R14-AN14</f>
        <v>0</v>
      </c>
      <c r="BI14" s="4">
        <f>BK14+BL14+BM14+BN14</f>
        <v>0</v>
      </c>
      <c r="BJ14" s="3">
        <f aca="true" t="shared" si="12" ref="BJ14:BJ35">T14-AP14</f>
        <v>0</v>
      </c>
      <c r="BK14" s="3">
        <f aca="true" t="shared" si="13" ref="BK14:BK35">U14-AQ14</f>
        <v>0</v>
      </c>
      <c r="BL14" s="3">
        <f aca="true" t="shared" si="14" ref="BL14:BL35">V14-AR14</f>
        <v>0</v>
      </c>
      <c r="BM14" s="3">
        <f aca="true" t="shared" si="15" ref="BM14:BM35">W14-AS14</f>
        <v>0</v>
      </c>
      <c r="BN14" s="3">
        <f aca="true" t="shared" si="16" ref="BN14:BN35">X14-AT14</f>
        <v>0</v>
      </c>
      <c r="BO14" s="3"/>
      <c r="BP14" s="3"/>
      <c r="BQ14" s="3"/>
      <c r="BR14" s="3"/>
      <c r="BS14" s="3"/>
      <c r="BT14" s="3"/>
      <c r="BU14" s="3"/>
    </row>
    <row r="15" spans="2:73" ht="12.75" customHeight="1">
      <c r="B15" s="38" t="s">
        <v>16</v>
      </c>
      <c r="C15" s="35" t="s">
        <v>17</v>
      </c>
      <c r="D15" s="48">
        <f>F15/Z15*100</f>
        <v>2.6138862708136976</v>
      </c>
      <c r="E15" s="3">
        <v>2175</v>
      </c>
      <c r="F15" s="3">
        <f t="shared" si="0"/>
        <v>2080</v>
      </c>
      <c r="G15" s="3"/>
      <c r="H15" s="3">
        <v>164</v>
      </c>
      <c r="I15" s="3">
        <v>399</v>
      </c>
      <c r="J15" s="3">
        <v>918</v>
      </c>
      <c r="K15" s="3">
        <v>599</v>
      </c>
      <c r="L15" s="3">
        <v>2</v>
      </c>
      <c r="M15" s="3">
        <f t="shared" si="1"/>
        <v>172</v>
      </c>
      <c r="N15" s="3"/>
      <c r="O15" s="3">
        <v>21</v>
      </c>
      <c r="P15" s="3">
        <v>40</v>
      </c>
      <c r="Q15" s="3">
        <v>77</v>
      </c>
      <c r="R15" s="3">
        <v>34</v>
      </c>
      <c r="S15" s="4">
        <f>U15+V15+W15+X15</f>
        <v>451</v>
      </c>
      <c r="U15" s="4">
        <v>37</v>
      </c>
      <c r="V15" s="4">
        <v>71</v>
      </c>
      <c r="W15" s="4">
        <v>215</v>
      </c>
      <c r="X15" s="4">
        <v>128</v>
      </c>
      <c r="Y15" s="107" t="s">
        <v>239</v>
      </c>
      <c r="Z15" s="100">
        <v>79575</v>
      </c>
      <c r="AA15" s="38" t="s">
        <v>16</v>
      </c>
      <c r="AB15" s="3">
        <f>AC15+AD15+AE15+AF15+AG15</f>
        <v>2080</v>
      </c>
      <c r="AC15" s="3"/>
      <c r="AD15" s="3">
        <v>164</v>
      </c>
      <c r="AE15" s="3">
        <v>399</v>
      </c>
      <c r="AF15" s="3">
        <v>918</v>
      </c>
      <c r="AG15" s="3">
        <v>599</v>
      </c>
      <c r="AH15" s="3">
        <v>599</v>
      </c>
      <c r="AI15" s="3">
        <f>AJ15+AK15+AL15+AM15+AN15</f>
        <v>172</v>
      </c>
      <c r="AJ15" s="3"/>
      <c r="AK15" s="3">
        <v>21</v>
      </c>
      <c r="AL15" s="3">
        <v>40</v>
      </c>
      <c r="AM15" s="3">
        <v>77</v>
      </c>
      <c r="AN15" s="3">
        <v>34</v>
      </c>
      <c r="AO15" s="4">
        <f>AQ15+AR15+AS15+AT15</f>
        <v>451</v>
      </c>
      <c r="AQ15" s="4">
        <v>37</v>
      </c>
      <c r="AR15" s="4">
        <v>71</v>
      </c>
      <c r="AS15" s="4">
        <v>215</v>
      </c>
      <c r="AT15" s="4">
        <v>128</v>
      </c>
      <c r="AV15" s="38" t="s">
        <v>16</v>
      </c>
      <c r="AW15" s="3">
        <f>AX15+AY15+AZ15+BA15+BB15</f>
        <v>0</v>
      </c>
      <c r="AX15" s="3">
        <f t="shared" si="2"/>
        <v>0</v>
      </c>
      <c r="AY15" s="3">
        <f t="shared" si="3"/>
        <v>0</v>
      </c>
      <c r="AZ15" s="3">
        <f t="shared" si="4"/>
        <v>0</v>
      </c>
      <c r="BA15" s="3">
        <f t="shared" si="5"/>
        <v>0</v>
      </c>
      <c r="BB15" s="3">
        <f t="shared" si="6"/>
        <v>0</v>
      </c>
      <c r="BC15" s="3">
        <f>BD15+BE15+BF15+BG15+BH15</f>
        <v>0</v>
      </c>
      <c r="BD15" s="3">
        <f t="shared" si="7"/>
        <v>0</v>
      </c>
      <c r="BE15" s="3">
        <f t="shared" si="8"/>
        <v>0</v>
      </c>
      <c r="BF15" s="3">
        <f t="shared" si="9"/>
        <v>0</v>
      </c>
      <c r="BG15" s="3">
        <f t="shared" si="10"/>
        <v>0</v>
      </c>
      <c r="BH15" s="3">
        <f t="shared" si="11"/>
        <v>0</v>
      </c>
      <c r="BI15" s="4">
        <f>BK15+BL15+BM15+BN15</f>
        <v>0</v>
      </c>
      <c r="BJ15" s="3">
        <f t="shared" si="12"/>
        <v>0</v>
      </c>
      <c r="BK15" s="3">
        <f t="shared" si="13"/>
        <v>0</v>
      </c>
      <c r="BL15" s="3">
        <f t="shared" si="14"/>
        <v>0</v>
      </c>
      <c r="BM15" s="3">
        <f t="shared" si="15"/>
        <v>0</v>
      </c>
      <c r="BN15" s="3">
        <f t="shared" si="16"/>
        <v>0</v>
      </c>
      <c r="BO15" s="3"/>
      <c r="BP15" s="3"/>
      <c r="BQ15" s="3"/>
      <c r="BR15" s="3"/>
      <c r="BS15" s="3"/>
      <c r="BT15" s="3"/>
      <c r="BU15" s="3"/>
    </row>
    <row r="16" spans="2:73" ht="12.75" customHeight="1">
      <c r="B16" s="38" t="s">
        <v>18</v>
      </c>
      <c r="C16" s="35" t="s">
        <v>19</v>
      </c>
      <c r="D16" s="48">
        <f>F16/Z16*100</f>
        <v>5.3322101144052825</v>
      </c>
      <c r="E16" s="3">
        <v>3604</v>
      </c>
      <c r="F16" s="3">
        <f t="shared" si="0"/>
        <v>9811</v>
      </c>
      <c r="G16" s="3"/>
      <c r="H16" s="3">
        <v>206</v>
      </c>
      <c r="I16" s="3">
        <v>2341</v>
      </c>
      <c r="J16" s="3">
        <v>4312</v>
      </c>
      <c r="K16" s="3">
        <v>2952</v>
      </c>
      <c r="L16" s="3"/>
      <c r="M16" s="3">
        <f t="shared" si="1"/>
        <v>0</v>
      </c>
      <c r="N16" s="3"/>
      <c r="O16" s="3"/>
      <c r="P16" s="3"/>
      <c r="Q16" s="3"/>
      <c r="R16" s="3"/>
      <c r="S16" s="4">
        <f>U16+V16+W16+X16</f>
        <v>2273</v>
      </c>
      <c r="U16" s="4">
        <v>66</v>
      </c>
      <c r="V16" s="4">
        <v>510</v>
      </c>
      <c r="W16" s="4">
        <v>832</v>
      </c>
      <c r="X16" s="4">
        <v>865</v>
      </c>
      <c r="Y16" s="107" t="s">
        <v>247</v>
      </c>
      <c r="Z16" s="101">
        <v>183995</v>
      </c>
      <c r="AA16" s="38" t="s">
        <v>18</v>
      </c>
      <c r="AB16" s="3">
        <f>AC16+AD16+AE16+AF16+AG16</f>
        <v>9811</v>
      </c>
      <c r="AC16" s="3"/>
      <c r="AD16" s="3">
        <v>206</v>
      </c>
      <c r="AE16" s="3">
        <v>2341</v>
      </c>
      <c r="AF16" s="3">
        <v>4312</v>
      </c>
      <c r="AG16" s="3">
        <v>2952</v>
      </c>
      <c r="AH16" s="3">
        <v>2952</v>
      </c>
      <c r="AI16" s="3">
        <f>AJ16+AK16+AL16+AM16+AN16</f>
        <v>0</v>
      </c>
      <c r="AJ16" s="3"/>
      <c r="AK16" s="3"/>
      <c r="AL16" s="3"/>
      <c r="AM16" s="3"/>
      <c r="AN16" s="3"/>
      <c r="AO16" s="4">
        <f>AQ16+AR16+AS16+AT16</f>
        <v>2273</v>
      </c>
      <c r="AQ16" s="4">
        <v>66</v>
      </c>
      <c r="AR16" s="4">
        <v>510</v>
      </c>
      <c r="AS16" s="4">
        <v>832</v>
      </c>
      <c r="AT16" s="4">
        <v>865</v>
      </c>
      <c r="AV16" s="38" t="s">
        <v>18</v>
      </c>
      <c r="AW16" s="3">
        <f>AX16+AY16+AZ16+BA16+BB16</f>
        <v>0</v>
      </c>
      <c r="AX16" s="3">
        <f t="shared" si="2"/>
        <v>0</v>
      </c>
      <c r="AY16" s="3">
        <f t="shared" si="3"/>
        <v>0</v>
      </c>
      <c r="AZ16" s="3">
        <f t="shared" si="4"/>
        <v>0</v>
      </c>
      <c r="BA16" s="3">
        <f t="shared" si="5"/>
        <v>0</v>
      </c>
      <c r="BB16" s="3">
        <f t="shared" si="6"/>
        <v>0</v>
      </c>
      <c r="BC16" s="3">
        <f>BD16+BE16+BF16+BG16+BH16</f>
        <v>0</v>
      </c>
      <c r="BD16" s="3">
        <f t="shared" si="7"/>
        <v>0</v>
      </c>
      <c r="BE16" s="3">
        <f t="shared" si="8"/>
        <v>0</v>
      </c>
      <c r="BF16" s="3">
        <f t="shared" si="9"/>
        <v>0</v>
      </c>
      <c r="BG16" s="3">
        <f t="shared" si="10"/>
        <v>0</v>
      </c>
      <c r="BH16" s="3">
        <f t="shared" si="11"/>
        <v>0</v>
      </c>
      <c r="BI16" s="4">
        <f>BK16+BL16+BM16+BN16</f>
        <v>0</v>
      </c>
      <c r="BJ16" s="3">
        <f t="shared" si="12"/>
        <v>0</v>
      </c>
      <c r="BK16" s="3">
        <f t="shared" si="13"/>
        <v>0</v>
      </c>
      <c r="BL16" s="3">
        <f t="shared" si="14"/>
        <v>0</v>
      </c>
      <c r="BM16" s="3">
        <f t="shared" si="15"/>
        <v>0</v>
      </c>
      <c r="BN16" s="3">
        <f t="shared" si="16"/>
        <v>0</v>
      </c>
      <c r="BO16" s="3"/>
      <c r="BP16" s="3"/>
      <c r="BQ16" s="3"/>
      <c r="BR16" s="3"/>
      <c r="BS16" s="3"/>
      <c r="BT16" s="3"/>
      <c r="BU16" s="3"/>
    </row>
    <row r="17" spans="2:73" ht="10.5" customHeight="1">
      <c r="B17" s="38"/>
      <c r="C17" s="35"/>
      <c r="F17" s="3"/>
      <c r="M17" s="3"/>
      <c r="Y17" s="108"/>
      <c r="AA17" s="38"/>
      <c r="AB17" s="3"/>
      <c r="AI17" s="3"/>
      <c r="AV17" s="38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</row>
    <row r="18" spans="2:73" ht="12.75" customHeight="1">
      <c r="B18" s="38" t="s">
        <v>20</v>
      </c>
      <c r="C18" s="35" t="s">
        <v>21</v>
      </c>
      <c r="D18" s="48">
        <f>F18/Z18*100</f>
        <v>8.203056067112211</v>
      </c>
      <c r="E18" s="3">
        <v>1320</v>
      </c>
      <c r="F18" s="3">
        <f t="shared" si="0"/>
        <v>18129</v>
      </c>
      <c r="G18" s="3"/>
      <c r="H18" s="3">
        <v>1021</v>
      </c>
      <c r="I18" s="3">
        <v>2350</v>
      </c>
      <c r="J18" s="3">
        <v>8120</v>
      </c>
      <c r="K18" s="3">
        <v>6638</v>
      </c>
      <c r="L18" s="3">
        <v>37</v>
      </c>
      <c r="M18" s="3">
        <f t="shared" si="1"/>
        <v>20</v>
      </c>
      <c r="N18" s="3"/>
      <c r="O18" s="3">
        <v>2</v>
      </c>
      <c r="P18" s="3">
        <v>5</v>
      </c>
      <c r="Q18" s="3">
        <v>8</v>
      </c>
      <c r="R18" s="3">
        <v>5</v>
      </c>
      <c r="S18" s="4">
        <f>U18+V18+W18+X18</f>
        <v>1956</v>
      </c>
      <c r="U18" s="4">
        <v>88</v>
      </c>
      <c r="V18" s="4">
        <v>150</v>
      </c>
      <c r="W18" s="4">
        <v>1058</v>
      </c>
      <c r="X18" s="4">
        <v>660</v>
      </c>
      <c r="Y18" s="107" t="s">
        <v>240</v>
      </c>
      <c r="Z18" s="101">
        <v>221003</v>
      </c>
      <c r="AA18" s="38" t="s">
        <v>20</v>
      </c>
      <c r="AB18" s="3">
        <f>AC18+AD18+AE18+AF18+AG18</f>
        <v>18129</v>
      </c>
      <c r="AC18" s="3"/>
      <c r="AD18" s="3">
        <v>1021</v>
      </c>
      <c r="AE18" s="3">
        <v>2350</v>
      </c>
      <c r="AF18" s="3">
        <v>8120</v>
      </c>
      <c r="AG18" s="3">
        <v>6638</v>
      </c>
      <c r="AH18" s="3">
        <v>6638</v>
      </c>
      <c r="AI18" s="3">
        <f>AJ18+AK18+AL18+AM18+AN18</f>
        <v>20</v>
      </c>
      <c r="AJ18" s="3"/>
      <c r="AK18" s="3">
        <v>2</v>
      </c>
      <c r="AL18" s="3">
        <v>5</v>
      </c>
      <c r="AM18" s="3">
        <v>8</v>
      </c>
      <c r="AN18" s="3">
        <v>5</v>
      </c>
      <c r="AO18" s="4">
        <f>AQ18+AR18+AS18+AT18</f>
        <v>1956</v>
      </c>
      <c r="AQ18" s="4">
        <v>88</v>
      </c>
      <c r="AR18" s="4">
        <v>150</v>
      </c>
      <c r="AS18" s="4">
        <v>1058</v>
      </c>
      <c r="AT18" s="4">
        <v>660</v>
      </c>
      <c r="AV18" s="38" t="s">
        <v>20</v>
      </c>
      <c r="AW18" s="3">
        <f>AX18+AY18+AZ18+BA18+BB18</f>
        <v>0</v>
      </c>
      <c r="AX18" s="3">
        <f t="shared" si="2"/>
        <v>0</v>
      </c>
      <c r="AY18" s="3">
        <f t="shared" si="3"/>
        <v>0</v>
      </c>
      <c r="AZ18" s="3">
        <f t="shared" si="4"/>
        <v>0</v>
      </c>
      <c r="BA18" s="3">
        <f t="shared" si="5"/>
        <v>0</v>
      </c>
      <c r="BB18" s="3">
        <f t="shared" si="6"/>
        <v>0</v>
      </c>
      <c r="BC18" s="3">
        <f>BD18+BE18+BF18+BG18+BH18</f>
        <v>0</v>
      </c>
      <c r="BD18" s="3">
        <f t="shared" si="7"/>
        <v>0</v>
      </c>
      <c r="BE18" s="3">
        <f t="shared" si="8"/>
        <v>0</v>
      </c>
      <c r="BF18" s="3">
        <f t="shared" si="9"/>
        <v>0</v>
      </c>
      <c r="BG18" s="3">
        <f t="shared" si="10"/>
        <v>0</v>
      </c>
      <c r="BH18" s="3">
        <f t="shared" si="11"/>
        <v>0</v>
      </c>
      <c r="BI18" s="4">
        <f>BK18+BL18+BM18+BN18</f>
        <v>0</v>
      </c>
      <c r="BJ18" s="3">
        <f t="shared" si="12"/>
        <v>0</v>
      </c>
      <c r="BK18" s="3">
        <f t="shared" si="13"/>
        <v>0</v>
      </c>
      <c r="BL18" s="3">
        <f t="shared" si="14"/>
        <v>0</v>
      </c>
      <c r="BM18" s="3">
        <f t="shared" si="15"/>
        <v>0</v>
      </c>
      <c r="BN18" s="3">
        <f t="shared" si="16"/>
        <v>0</v>
      </c>
      <c r="BO18" s="3"/>
      <c r="BP18" s="3"/>
      <c r="BQ18" s="3"/>
      <c r="BR18" s="3"/>
      <c r="BS18" s="3"/>
      <c r="BT18" s="3"/>
      <c r="BU18" s="3"/>
    </row>
    <row r="19" spans="2:73" ht="12.75" customHeight="1">
      <c r="B19" s="38" t="s">
        <v>22</v>
      </c>
      <c r="C19" s="35" t="s">
        <v>23</v>
      </c>
      <c r="D19" s="48">
        <f aca="true" t="shared" si="17" ref="D19:D37">F19/Z19*100</f>
        <v>0.8350067654074298</v>
      </c>
      <c r="E19" s="3">
        <v>2245</v>
      </c>
      <c r="F19" s="3">
        <f t="shared" si="0"/>
        <v>2524</v>
      </c>
      <c r="G19" s="3"/>
      <c r="H19" s="3">
        <v>68</v>
      </c>
      <c r="I19" s="3">
        <v>106</v>
      </c>
      <c r="J19" s="3">
        <v>1730</v>
      </c>
      <c r="K19" s="3">
        <v>620</v>
      </c>
      <c r="L19" s="3">
        <v>11</v>
      </c>
      <c r="M19" s="3">
        <f t="shared" si="1"/>
        <v>17</v>
      </c>
      <c r="N19" s="3"/>
      <c r="O19" s="3"/>
      <c r="P19" s="3"/>
      <c r="Q19" s="3">
        <v>11</v>
      </c>
      <c r="R19" s="3">
        <v>6</v>
      </c>
      <c r="S19" s="4">
        <f>U19+V19+W19+X19</f>
        <v>72</v>
      </c>
      <c r="U19" s="4">
        <v>1</v>
      </c>
      <c r="V19" s="4">
        <v>7</v>
      </c>
      <c r="W19" s="4">
        <v>40</v>
      </c>
      <c r="X19" s="4">
        <v>24</v>
      </c>
      <c r="Y19" s="107" t="s">
        <v>251</v>
      </c>
      <c r="Z19" s="101">
        <v>302273</v>
      </c>
      <c r="AA19" s="38" t="s">
        <v>22</v>
      </c>
      <c r="AB19" s="3">
        <f>AC19+AD19+AE19+AF19+AG19</f>
        <v>2486</v>
      </c>
      <c r="AC19" s="3"/>
      <c r="AD19" s="3">
        <v>67</v>
      </c>
      <c r="AE19" s="3">
        <v>106</v>
      </c>
      <c r="AF19" s="3">
        <v>1700</v>
      </c>
      <c r="AG19" s="3">
        <v>613</v>
      </c>
      <c r="AH19" s="3">
        <v>613</v>
      </c>
      <c r="AI19" s="3">
        <f>AJ19+AK19+AL19+AM19+AN19</f>
        <v>17</v>
      </c>
      <c r="AJ19" s="3"/>
      <c r="AK19" s="3"/>
      <c r="AL19" s="3"/>
      <c r="AM19" s="3">
        <v>11</v>
      </c>
      <c r="AN19" s="3">
        <v>6</v>
      </c>
      <c r="AO19" s="4">
        <f>AQ19+AR19+AS19+AT19</f>
        <v>72</v>
      </c>
      <c r="AQ19" s="4">
        <v>1</v>
      </c>
      <c r="AR19" s="4">
        <v>7</v>
      </c>
      <c r="AS19" s="4">
        <v>40</v>
      </c>
      <c r="AT19" s="4">
        <v>24</v>
      </c>
      <c r="AV19" s="38" t="s">
        <v>22</v>
      </c>
      <c r="AW19" s="3">
        <f>AX19+AY19+AZ19+BA19+BB19</f>
        <v>38</v>
      </c>
      <c r="AX19" s="3">
        <f t="shared" si="2"/>
        <v>0</v>
      </c>
      <c r="AY19" s="3">
        <f t="shared" si="3"/>
        <v>1</v>
      </c>
      <c r="AZ19" s="3">
        <f t="shared" si="4"/>
        <v>0</v>
      </c>
      <c r="BA19" s="3">
        <f t="shared" si="5"/>
        <v>30</v>
      </c>
      <c r="BB19" s="3">
        <f t="shared" si="6"/>
        <v>7</v>
      </c>
      <c r="BC19" s="3">
        <f>BD19+BE19+BF19+BG19+BH19</f>
        <v>0</v>
      </c>
      <c r="BD19" s="3">
        <f t="shared" si="7"/>
        <v>0</v>
      </c>
      <c r="BE19" s="3">
        <f t="shared" si="8"/>
        <v>0</v>
      </c>
      <c r="BF19" s="3">
        <f t="shared" si="9"/>
        <v>0</v>
      </c>
      <c r="BG19" s="3">
        <f t="shared" si="10"/>
        <v>0</v>
      </c>
      <c r="BH19" s="3">
        <f t="shared" si="11"/>
        <v>0</v>
      </c>
      <c r="BI19" s="4">
        <f>BK19+BL19+BM19+BN19</f>
        <v>0</v>
      </c>
      <c r="BJ19" s="3">
        <f t="shared" si="12"/>
        <v>0</v>
      </c>
      <c r="BK19" s="3">
        <f t="shared" si="13"/>
        <v>0</v>
      </c>
      <c r="BL19" s="3">
        <f t="shared" si="14"/>
        <v>0</v>
      </c>
      <c r="BM19" s="3">
        <f t="shared" si="15"/>
        <v>0</v>
      </c>
      <c r="BN19" s="3">
        <f t="shared" si="16"/>
        <v>0</v>
      </c>
      <c r="BO19" s="3"/>
      <c r="BP19" s="3"/>
      <c r="BQ19" s="3"/>
      <c r="BR19" s="3"/>
      <c r="BS19" s="3"/>
      <c r="BT19" s="3"/>
      <c r="BU19" s="3"/>
    </row>
    <row r="20" spans="2:73" ht="12.75" customHeight="1">
      <c r="B20" s="38" t="s">
        <v>24</v>
      </c>
      <c r="C20" s="35" t="s">
        <v>25</v>
      </c>
      <c r="D20" s="48">
        <f t="shared" si="17"/>
        <v>3.4205820191838723</v>
      </c>
      <c r="E20" s="3">
        <v>427</v>
      </c>
      <c r="F20" s="3">
        <f t="shared" si="0"/>
        <v>5260</v>
      </c>
      <c r="G20" s="3"/>
      <c r="H20" s="3">
        <v>188</v>
      </c>
      <c r="I20" s="3">
        <v>1436</v>
      </c>
      <c r="J20" s="3">
        <v>2254</v>
      </c>
      <c r="K20" s="3">
        <v>1382</v>
      </c>
      <c r="L20" s="3"/>
      <c r="M20" s="3">
        <f t="shared" si="1"/>
        <v>0</v>
      </c>
      <c r="N20" s="3"/>
      <c r="O20" s="3"/>
      <c r="P20" s="3"/>
      <c r="Q20" s="3"/>
      <c r="R20" s="3"/>
      <c r="S20" s="4">
        <f>U20+V20+W20+X20</f>
        <v>1781</v>
      </c>
      <c r="U20" s="4">
        <v>30</v>
      </c>
      <c r="V20" s="4">
        <v>326</v>
      </c>
      <c r="W20" s="4">
        <v>904</v>
      </c>
      <c r="X20" s="4">
        <v>521</v>
      </c>
      <c r="Y20" s="107" t="s">
        <v>248</v>
      </c>
      <c r="Z20" s="101">
        <v>153775</v>
      </c>
      <c r="AA20" s="38" t="s">
        <v>24</v>
      </c>
      <c r="AB20" s="3">
        <f>AC20+AD20+AE20+AF20+AG20</f>
        <v>5260</v>
      </c>
      <c r="AC20" s="3"/>
      <c r="AD20" s="3">
        <v>188</v>
      </c>
      <c r="AE20" s="3">
        <v>1436</v>
      </c>
      <c r="AF20" s="3">
        <v>2254</v>
      </c>
      <c r="AG20" s="3">
        <v>1382</v>
      </c>
      <c r="AH20" s="3">
        <v>1382</v>
      </c>
      <c r="AI20" s="3">
        <f>AJ20+AK20+AL20+AM20+AN20</f>
        <v>0</v>
      </c>
      <c r="AJ20" s="3"/>
      <c r="AK20" s="3"/>
      <c r="AL20" s="3"/>
      <c r="AM20" s="3"/>
      <c r="AN20" s="3"/>
      <c r="AO20" s="4">
        <f>AQ20+AR20+AS20+AT20</f>
        <v>1781</v>
      </c>
      <c r="AQ20" s="4">
        <v>30</v>
      </c>
      <c r="AR20" s="4">
        <v>326</v>
      </c>
      <c r="AS20" s="4">
        <v>904</v>
      </c>
      <c r="AT20" s="4">
        <v>521</v>
      </c>
      <c r="AV20" s="38" t="s">
        <v>24</v>
      </c>
      <c r="AW20" s="3">
        <f>AX20+AY20+AZ20+BA20+BB20</f>
        <v>0</v>
      </c>
      <c r="AX20" s="3">
        <f t="shared" si="2"/>
        <v>0</v>
      </c>
      <c r="AY20" s="3">
        <f t="shared" si="3"/>
        <v>0</v>
      </c>
      <c r="AZ20" s="3">
        <f t="shared" si="4"/>
        <v>0</v>
      </c>
      <c r="BA20" s="3">
        <f t="shared" si="5"/>
        <v>0</v>
      </c>
      <c r="BB20" s="3">
        <f t="shared" si="6"/>
        <v>0</v>
      </c>
      <c r="BC20" s="3">
        <f>BD20+BE20+BF20+BG20+BH20</f>
        <v>0</v>
      </c>
      <c r="BD20" s="3">
        <f t="shared" si="7"/>
        <v>0</v>
      </c>
      <c r="BE20" s="3">
        <f t="shared" si="8"/>
        <v>0</v>
      </c>
      <c r="BF20" s="3">
        <f t="shared" si="9"/>
        <v>0</v>
      </c>
      <c r="BG20" s="3">
        <f t="shared" si="10"/>
        <v>0</v>
      </c>
      <c r="BH20" s="3">
        <f t="shared" si="11"/>
        <v>0</v>
      </c>
      <c r="BI20" s="4">
        <f>BK20+BL20+BM20+BN20</f>
        <v>0</v>
      </c>
      <c r="BJ20" s="3">
        <f t="shared" si="12"/>
        <v>0</v>
      </c>
      <c r="BK20" s="3">
        <f t="shared" si="13"/>
        <v>0</v>
      </c>
      <c r="BL20" s="3">
        <f t="shared" si="14"/>
        <v>0</v>
      </c>
      <c r="BM20" s="3">
        <f t="shared" si="15"/>
        <v>0</v>
      </c>
      <c r="BN20" s="3">
        <f t="shared" si="16"/>
        <v>0</v>
      </c>
      <c r="BO20" s="3"/>
      <c r="BP20" s="3"/>
      <c r="BQ20" s="3"/>
      <c r="BR20" s="3"/>
      <c r="BS20" s="3"/>
      <c r="BT20" s="3"/>
      <c r="BU20" s="3"/>
    </row>
    <row r="21" spans="2:73" ht="12.75" customHeight="1">
      <c r="B21" s="38" t="s">
        <v>26</v>
      </c>
      <c r="C21" s="35" t="s">
        <v>27</v>
      </c>
      <c r="D21" s="48">
        <f t="shared" si="17"/>
        <v>1.4757494393660562</v>
      </c>
      <c r="E21" s="3">
        <v>1563</v>
      </c>
      <c r="F21" s="3">
        <f t="shared" si="0"/>
        <v>2935</v>
      </c>
      <c r="G21" s="3"/>
      <c r="H21" s="3">
        <v>88</v>
      </c>
      <c r="I21" s="3">
        <v>143</v>
      </c>
      <c r="J21" s="3">
        <v>1907</v>
      </c>
      <c r="K21" s="3">
        <v>797</v>
      </c>
      <c r="L21" s="3">
        <v>28</v>
      </c>
      <c r="M21" s="3">
        <f t="shared" si="1"/>
        <v>13</v>
      </c>
      <c r="N21" s="3"/>
      <c r="O21" s="3">
        <v>3</v>
      </c>
      <c r="P21" s="3">
        <v>10</v>
      </c>
      <c r="Q21" s="3"/>
      <c r="R21" s="3"/>
      <c r="S21" s="4">
        <f>U21+V21+W21+X21</f>
        <v>350</v>
      </c>
      <c r="U21" s="4">
        <v>7</v>
      </c>
      <c r="V21" s="4">
        <v>10</v>
      </c>
      <c r="W21" s="4">
        <v>169</v>
      </c>
      <c r="X21" s="4">
        <v>164</v>
      </c>
      <c r="Y21" s="107" t="s">
        <v>249</v>
      </c>
      <c r="Z21" s="101">
        <v>198882</v>
      </c>
      <c r="AA21" s="38" t="s">
        <v>26</v>
      </c>
      <c r="AB21" s="3">
        <f>AC21+AD21+AE21+AF21+AG21</f>
        <v>1279</v>
      </c>
      <c r="AC21" s="3"/>
      <c r="AD21" s="3">
        <v>58</v>
      </c>
      <c r="AE21" s="3">
        <v>87</v>
      </c>
      <c r="AF21" s="3">
        <v>634</v>
      </c>
      <c r="AG21" s="3">
        <v>500</v>
      </c>
      <c r="AH21" s="3">
        <v>500</v>
      </c>
      <c r="AI21" s="3">
        <f>AJ21+AK21+AL21+AM21+AN21</f>
        <v>0</v>
      </c>
      <c r="AJ21" s="3"/>
      <c r="AK21" s="3"/>
      <c r="AL21" s="3"/>
      <c r="AM21" s="3"/>
      <c r="AN21" s="3"/>
      <c r="AO21" s="4">
        <f>AQ21+AR21+AS21+AT21</f>
        <v>350</v>
      </c>
      <c r="AQ21" s="4">
        <v>7</v>
      </c>
      <c r="AR21" s="4">
        <v>10</v>
      </c>
      <c r="AS21" s="4">
        <v>169</v>
      </c>
      <c r="AT21" s="4">
        <v>164</v>
      </c>
      <c r="AV21" s="38" t="s">
        <v>26</v>
      </c>
      <c r="AW21" s="3">
        <f>AX21+AY21+AZ21+BA21+BB21</f>
        <v>1656</v>
      </c>
      <c r="AX21" s="3">
        <f t="shared" si="2"/>
        <v>0</v>
      </c>
      <c r="AY21" s="3">
        <f t="shared" si="3"/>
        <v>30</v>
      </c>
      <c r="AZ21" s="3">
        <f t="shared" si="4"/>
        <v>56</v>
      </c>
      <c r="BA21" s="3">
        <f t="shared" si="5"/>
        <v>1273</v>
      </c>
      <c r="BB21" s="3">
        <f t="shared" si="6"/>
        <v>297</v>
      </c>
      <c r="BC21" s="3">
        <f>BD21+BE21+BF21+BG21+BH21</f>
        <v>13</v>
      </c>
      <c r="BD21" s="3">
        <f t="shared" si="7"/>
        <v>0</v>
      </c>
      <c r="BE21" s="3">
        <f t="shared" si="8"/>
        <v>3</v>
      </c>
      <c r="BF21" s="3">
        <f t="shared" si="9"/>
        <v>10</v>
      </c>
      <c r="BG21" s="3">
        <f t="shared" si="10"/>
        <v>0</v>
      </c>
      <c r="BH21" s="3">
        <f t="shared" si="11"/>
        <v>0</v>
      </c>
      <c r="BI21" s="4">
        <f>BK21+BL21+BM21+BN21</f>
        <v>0</v>
      </c>
      <c r="BJ21" s="3">
        <f t="shared" si="12"/>
        <v>0</v>
      </c>
      <c r="BK21" s="3">
        <f t="shared" si="13"/>
        <v>0</v>
      </c>
      <c r="BL21" s="3">
        <f t="shared" si="14"/>
        <v>0</v>
      </c>
      <c r="BM21" s="3">
        <f t="shared" si="15"/>
        <v>0</v>
      </c>
      <c r="BN21" s="3">
        <f t="shared" si="16"/>
        <v>0</v>
      </c>
      <c r="BO21" s="3"/>
      <c r="BP21" s="3"/>
      <c r="BQ21" s="3"/>
      <c r="BR21" s="3"/>
      <c r="BS21" s="3"/>
      <c r="BT21" s="3"/>
      <c r="BU21" s="3"/>
    </row>
    <row r="22" spans="2:73" ht="10.5" customHeight="1">
      <c r="B22" s="38"/>
      <c r="C22" s="35"/>
      <c r="D22" s="48"/>
      <c r="F22" s="3"/>
      <c r="M22" s="3"/>
      <c r="Y22" s="108"/>
      <c r="AA22" s="38"/>
      <c r="AB22" s="3"/>
      <c r="AI22" s="3"/>
      <c r="AV22" s="38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</row>
    <row r="23" spans="2:73" ht="12.75" customHeight="1">
      <c r="B23" s="38" t="s">
        <v>28</v>
      </c>
      <c r="C23" s="35" t="s">
        <v>29</v>
      </c>
      <c r="D23" s="48">
        <f t="shared" si="17"/>
        <v>1.7212171499409796</v>
      </c>
      <c r="E23" s="3">
        <v>5724</v>
      </c>
      <c r="F23" s="3">
        <f t="shared" si="0"/>
        <v>3485</v>
      </c>
      <c r="G23" s="3"/>
      <c r="H23" s="3">
        <v>135</v>
      </c>
      <c r="I23" s="3">
        <v>230</v>
      </c>
      <c r="J23" s="3">
        <v>1700</v>
      </c>
      <c r="K23" s="3">
        <v>1420</v>
      </c>
      <c r="L23" s="3"/>
      <c r="M23" s="3">
        <f t="shared" si="1"/>
        <v>0</v>
      </c>
      <c r="N23" s="3"/>
      <c r="O23" s="3"/>
      <c r="P23" s="3"/>
      <c r="Q23" s="3"/>
      <c r="R23" s="3"/>
      <c r="S23" s="4">
        <f>U23+V23+W23+X23</f>
        <v>607</v>
      </c>
      <c r="U23" s="4">
        <v>24</v>
      </c>
      <c r="V23" s="4">
        <v>47</v>
      </c>
      <c r="W23" s="4">
        <v>326</v>
      </c>
      <c r="X23" s="4">
        <v>210</v>
      </c>
      <c r="Y23" s="107" t="s">
        <v>248</v>
      </c>
      <c r="Z23" s="101">
        <v>202473</v>
      </c>
      <c r="AA23" s="38" t="s">
        <v>28</v>
      </c>
      <c r="AB23" s="3">
        <f>AC23+AD23+AE23+AF23+AG23</f>
        <v>3485</v>
      </c>
      <c r="AC23" s="3"/>
      <c r="AD23" s="3">
        <v>135</v>
      </c>
      <c r="AE23" s="3">
        <v>230</v>
      </c>
      <c r="AF23" s="3">
        <v>1700</v>
      </c>
      <c r="AG23" s="3">
        <v>1420</v>
      </c>
      <c r="AH23" s="3">
        <v>1420</v>
      </c>
      <c r="AI23" s="3">
        <f>AJ23+AK23+AL23+AM23+AN23</f>
        <v>0</v>
      </c>
      <c r="AJ23" s="3"/>
      <c r="AK23" s="3"/>
      <c r="AL23" s="3"/>
      <c r="AM23" s="3"/>
      <c r="AN23" s="3"/>
      <c r="AO23" s="4">
        <f>AQ23+AR23+AS23+AT23</f>
        <v>607</v>
      </c>
      <c r="AQ23" s="4">
        <v>24</v>
      </c>
      <c r="AR23" s="4">
        <v>47</v>
      </c>
      <c r="AS23" s="4">
        <v>326</v>
      </c>
      <c r="AT23" s="4">
        <v>210</v>
      </c>
      <c r="AV23" s="38" t="s">
        <v>28</v>
      </c>
      <c r="AW23" s="3">
        <f>AX23+AY23+AZ23+BA23+BB23</f>
        <v>0</v>
      </c>
      <c r="AX23" s="3">
        <f t="shared" si="2"/>
        <v>0</v>
      </c>
      <c r="AY23" s="3">
        <f t="shared" si="3"/>
        <v>0</v>
      </c>
      <c r="AZ23" s="3">
        <f t="shared" si="4"/>
        <v>0</v>
      </c>
      <c r="BA23" s="3">
        <f t="shared" si="5"/>
        <v>0</v>
      </c>
      <c r="BB23" s="3">
        <f t="shared" si="6"/>
        <v>0</v>
      </c>
      <c r="BC23" s="3">
        <f>BD23+BE23+BF23+BG23+BH23</f>
        <v>0</v>
      </c>
      <c r="BD23" s="3">
        <f t="shared" si="7"/>
        <v>0</v>
      </c>
      <c r="BE23" s="3">
        <f t="shared" si="8"/>
        <v>0</v>
      </c>
      <c r="BF23" s="3">
        <f t="shared" si="9"/>
        <v>0</v>
      </c>
      <c r="BG23" s="3">
        <f t="shared" si="10"/>
        <v>0</v>
      </c>
      <c r="BH23" s="3">
        <f t="shared" si="11"/>
        <v>0</v>
      </c>
      <c r="BI23" s="4">
        <f>BK23+BL23+BM23+BN23</f>
        <v>0</v>
      </c>
      <c r="BJ23" s="3">
        <f t="shared" si="12"/>
        <v>0</v>
      </c>
      <c r="BK23" s="3">
        <f t="shared" si="13"/>
        <v>0</v>
      </c>
      <c r="BL23" s="3">
        <f t="shared" si="14"/>
        <v>0</v>
      </c>
      <c r="BM23" s="3">
        <f t="shared" si="15"/>
        <v>0</v>
      </c>
      <c r="BN23" s="3">
        <f t="shared" si="16"/>
        <v>0</v>
      </c>
      <c r="BO23" s="3"/>
      <c r="BP23" s="3"/>
      <c r="BQ23" s="3"/>
      <c r="BR23" s="3"/>
      <c r="BS23" s="3"/>
      <c r="BT23" s="3"/>
      <c r="BU23" s="3"/>
    </row>
    <row r="24" spans="2:73" ht="12.75" customHeight="1">
      <c r="B24" s="38" t="s">
        <v>30</v>
      </c>
      <c r="C24" s="35" t="s">
        <v>31</v>
      </c>
      <c r="D24" s="48">
        <f t="shared" si="17"/>
        <v>0.36937541974479515</v>
      </c>
      <c r="E24" s="3">
        <v>697</v>
      </c>
      <c r="F24" s="3">
        <f t="shared" si="0"/>
        <v>847</v>
      </c>
      <c r="G24" s="3"/>
      <c r="H24" s="3">
        <v>98</v>
      </c>
      <c r="I24" s="3">
        <v>101</v>
      </c>
      <c r="J24" s="3">
        <v>369</v>
      </c>
      <c r="K24" s="3">
        <v>279</v>
      </c>
      <c r="L24" s="3"/>
      <c r="M24" s="3">
        <f t="shared" si="1"/>
        <v>0</v>
      </c>
      <c r="N24" s="3"/>
      <c r="O24" s="3"/>
      <c r="P24" s="3"/>
      <c r="Q24" s="3"/>
      <c r="R24" s="3"/>
      <c r="S24" s="4">
        <f>U24+V24+W24+X24</f>
        <v>125</v>
      </c>
      <c r="U24" s="4">
        <v>13</v>
      </c>
      <c r="V24" s="4">
        <v>15</v>
      </c>
      <c r="W24" s="4">
        <v>40</v>
      </c>
      <c r="X24" s="4">
        <v>57</v>
      </c>
      <c r="Y24" s="107" t="s">
        <v>249</v>
      </c>
      <c r="Z24" s="101">
        <v>229306</v>
      </c>
      <c r="AA24" s="38" t="s">
        <v>30</v>
      </c>
      <c r="AB24" s="3">
        <f>AC24+AD24+AE24+AF24+AG24</f>
        <v>499</v>
      </c>
      <c r="AC24" s="3"/>
      <c r="AD24" s="3">
        <v>69</v>
      </c>
      <c r="AE24" s="3">
        <v>73</v>
      </c>
      <c r="AF24" s="3">
        <v>172</v>
      </c>
      <c r="AG24" s="3">
        <v>185</v>
      </c>
      <c r="AH24" s="3">
        <v>185</v>
      </c>
      <c r="AI24" s="3">
        <f>AJ24+AK24+AL24+AM24+AN24</f>
        <v>0</v>
      </c>
      <c r="AJ24" s="3"/>
      <c r="AK24" s="3"/>
      <c r="AL24" s="3"/>
      <c r="AM24" s="3"/>
      <c r="AN24" s="3"/>
      <c r="AO24" s="4">
        <f>AQ24+AR24+AS24+AT24</f>
        <v>92</v>
      </c>
      <c r="AQ24" s="4">
        <v>5</v>
      </c>
      <c r="AR24" s="4">
        <v>7</v>
      </c>
      <c r="AS24" s="4">
        <v>32</v>
      </c>
      <c r="AT24" s="4">
        <v>48</v>
      </c>
      <c r="AV24" s="38" t="s">
        <v>30</v>
      </c>
      <c r="AW24" s="3">
        <f>AX24+AY24+AZ24+BA24+BB24</f>
        <v>348</v>
      </c>
      <c r="AX24" s="3">
        <f t="shared" si="2"/>
        <v>0</v>
      </c>
      <c r="AY24" s="3">
        <f t="shared" si="3"/>
        <v>29</v>
      </c>
      <c r="AZ24" s="3">
        <f t="shared" si="4"/>
        <v>28</v>
      </c>
      <c r="BA24" s="3">
        <f t="shared" si="5"/>
        <v>197</v>
      </c>
      <c r="BB24" s="3">
        <f t="shared" si="6"/>
        <v>94</v>
      </c>
      <c r="BC24" s="3">
        <f>BD24+BE24+BF24+BG24+BH24</f>
        <v>0</v>
      </c>
      <c r="BD24" s="3">
        <f t="shared" si="7"/>
        <v>0</v>
      </c>
      <c r="BE24" s="3">
        <f t="shared" si="8"/>
        <v>0</v>
      </c>
      <c r="BF24" s="3">
        <f t="shared" si="9"/>
        <v>0</v>
      </c>
      <c r="BG24" s="3">
        <f t="shared" si="10"/>
        <v>0</v>
      </c>
      <c r="BH24" s="3">
        <f t="shared" si="11"/>
        <v>0</v>
      </c>
      <c r="BI24" s="4">
        <f>BK24+BL24+BM24+BN24</f>
        <v>33</v>
      </c>
      <c r="BJ24" s="3">
        <f t="shared" si="12"/>
        <v>0</v>
      </c>
      <c r="BK24" s="3">
        <f t="shared" si="13"/>
        <v>8</v>
      </c>
      <c r="BL24" s="3">
        <f t="shared" si="14"/>
        <v>8</v>
      </c>
      <c r="BM24" s="3">
        <f t="shared" si="15"/>
        <v>8</v>
      </c>
      <c r="BN24" s="3">
        <f t="shared" si="16"/>
        <v>9</v>
      </c>
      <c r="BO24" s="3"/>
      <c r="BP24" s="3"/>
      <c r="BQ24" s="3"/>
      <c r="BR24" s="3"/>
      <c r="BS24" s="3"/>
      <c r="BT24" s="3"/>
      <c r="BU24" s="3"/>
    </row>
    <row r="25" spans="2:73" ht="12.75" customHeight="1">
      <c r="B25" s="38" t="s">
        <v>32</v>
      </c>
      <c r="C25" s="35" t="s">
        <v>33</v>
      </c>
      <c r="D25" s="48">
        <f t="shared" si="17"/>
        <v>0.8422059292317501</v>
      </c>
      <c r="E25" s="3">
        <v>5365</v>
      </c>
      <c r="F25" s="3">
        <f t="shared" si="0"/>
        <v>1321</v>
      </c>
      <c r="G25" s="3"/>
      <c r="H25" s="3">
        <v>66</v>
      </c>
      <c r="I25" s="3">
        <v>57</v>
      </c>
      <c r="J25" s="3">
        <v>609</v>
      </c>
      <c r="K25" s="3">
        <v>589</v>
      </c>
      <c r="L25" s="3"/>
      <c r="M25" s="3">
        <f t="shared" si="1"/>
        <v>0</v>
      </c>
      <c r="N25" s="3"/>
      <c r="O25" s="3"/>
      <c r="P25" s="3"/>
      <c r="Q25" s="3"/>
      <c r="R25" s="3"/>
      <c r="S25" s="4">
        <f>T25+U25+V25+W25+X25</f>
        <v>91</v>
      </c>
      <c r="U25" s="4">
        <v>8</v>
      </c>
      <c r="V25" s="4">
        <v>10</v>
      </c>
      <c r="W25" s="4">
        <v>27</v>
      </c>
      <c r="X25" s="4">
        <v>46</v>
      </c>
      <c r="Y25" s="107" t="s">
        <v>249</v>
      </c>
      <c r="Z25" s="101">
        <v>156850</v>
      </c>
      <c r="AA25" s="38" t="s">
        <v>32</v>
      </c>
      <c r="AB25" s="3">
        <f>AC25+AD25+AE25+AF25+AG25</f>
        <v>1192</v>
      </c>
      <c r="AC25" s="3"/>
      <c r="AD25" s="3">
        <v>66</v>
      </c>
      <c r="AE25" s="3">
        <v>57</v>
      </c>
      <c r="AF25" s="3">
        <v>609</v>
      </c>
      <c r="AG25" s="3">
        <v>460</v>
      </c>
      <c r="AH25" s="3">
        <v>460</v>
      </c>
      <c r="AI25" s="3">
        <f>AJ25+AK25+AL25+AM25+AN25</f>
        <v>0</v>
      </c>
      <c r="AJ25" s="3"/>
      <c r="AK25" s="3"/>
      <c r="AL25" s="3"/>
      <c r="AM25" s="3"/>
      <c r="AN25" s="3"/>
      <c r="AO25" s="4">
        <f>AP25+AQ25+AR25+AS25+AT25</f>
        <v>91</v>
      </c>
      <c r="AQ25" s="4">
        <v>8</v>
      </c>
      <c r="AR25" s="4">
        <v>10</v>
      </c>
      <c r="AS25" s="4">
        <v>27</v>
      </c>
      <c r="AT25" s="4">
        <v>46</v>
      </c>
      <c r="AV25" s="38" t="s">
        <v>32</v>
      </c>
      <c r="AW25" s="3">
        <f>AX25+AY25+AZ25+BA25+BB25</f>
        <v>129</v>
      </c>
      <c r="AX25" s="3">
        <f t="shared" si="2"/>
        <v>0</v>
      </c>
      <c r="AY25" s="3">
        <f t="shared" si="3"/>
        <v>0</v>
      </c>
      <c r="AZ25" s="3">
        <f t="shared" si="4"/>
        <v>0</v>
      </c>
      <c r="BA25" s="3">
        <f t="shared" si="5"/>
        <v>0</v>
      </c>
      <c r="BB25" s="3">
        <f t="shared" si="6"/>
        <v>129</v>
      </c>
      <c r="BC25" s="3">
        <f>BD25+BE25+BF25+BG25+BH25</f>
        <v>0</v>
      </c>
      <c r="BD25" s="3">
        <f t="shared" si="7"/>
        <v>0</v>
      </c>
      <c r="BE25" s="3">
        <f t="shared" si="8"/>
        <v>0</v>
      </c>
      <c r="BF25" s="3">
        <f t="shared" si="9"/>
        <v>0</v>
      </c>
      <c r="BG25" s="3">
        <f t="shared" si="10"/>
        <v>0</v>
      </c>
      <c r="BH25" s="3">
        <f t="shared" si="11"/>
        <v>0</v>
      </c>
      <c r="BI25" s="4">
        <f>BJ25+BK25+BL25+BM25+BN25</f>
        <v>0</v>
      </c>
      <c r="BJ25" s="3">
        <f t="shared" si="12"/>
        <v>0</v>
      </c>
      <c r="BK25" s="3">
        <f t="shared" si="13"/>
        <v>0</v>
      </c>
      <c r="BL25" s="3">
        <f t="shared" si="14"/>
        <v>0</v>
      </c>
      <c r="BM25" s="3">
        <f t="shared" si="15"/>
        <v>0</v>
      </c>
      <c r="BN25" s="3">
        <f t="shared" si="16"/>
        <v>0</v>
      </c>
      <c r="BO25" s="3"/>
      <c r="BP25" s="3"/>
      <c r="BQ25" s="3"/>
      <c r="BR25" s="3"/>
      <c r="BS25" s="3"/>
      <c r="BT25" s="3"/>
      <c r="BU25" s="3"/>
    </row>
    <row r="26" spans="2:73" ht="12.75" customHeight="1">
      <c r="B26" s="38" t="s">
        <v>34</v>
      </c>
      <c r="C26" s="35" t="s">
        <v>35</v>
      </c>
      <c r="D26" s="48">
        <f t="shared" si="17"/>
        <v>0.28373398736421945</v>
      </c>
      <c r="E26" s="3">
        <v>5712</v>
      </c>
      <c r="F26" s="3">
        <f t="shared" si="0"/>
        <v>472</v>
      </c>
      <c r="G26" s="3"/>
      <c r="H26" s="3">
        <v>14</v>
      </c>
      <c r="I26" s="3">
        <v>5</v>
      </c>
      <c r="J26" s="3">
        <v>224</v>
      </c>
      <c r="K26" s="3">
        <v>229</v>
      </c>
      <c r="L26" s="3"/>
      <c r="M26" s="3">
        <f t="shared" si="1"/>
        <v>0</v>
      </c>
      <c r="N26" s="3"/>
      <c r="O26" s="3"/>
      <c r="P26" s="3"/>
      <c r="Q26" s="3"/>
      <c r="R26" s="3"/>
      <c r="S26" s="4">
        <f>U26+V26+W26+X26</f>
        <v>0</v>
      </c>
      <c r="Y26" s="107" t="s">
        <v>241</v>
      </c>
      <c r="Z26" s="101">
        <v>166353</v>
      </c>
      <c r="AA26" s="38" t="s">
        <v>34</v>
      </c>
      <c r="AB26" s="3">
        <f>AC26+AD26+AE26+AF26+AG26</f>
        <v>472</v>
      </c>
      <c r="AC26" s="3"/>
      <c r="AD26" s="3">
        <v>14</v>
      </c>
      <c r="AE26" s="3">
        <v>5</v>
      </c>
      <c r="AF26" s="3">
        <v>224</v>
      </c>
      <c r="AG26" s="3">
        <v>229</v>
      </c>
      <c r="AH26" s="3">
        <v>229</v>
      </c>
      <c r="AI26" s="3">
        <f>AJ26+AK26+AL26+AM26+AN26</f>
        <v>0</v>
      </c>
      <c r="AJ26" s="3"/>
      <c r="AK26" s="3"/>
      <c r="AL26" s="3"/>
      <c r="AM26" s="3"/>
      <c r="AN26" s="3"/>
      <c r="AO26" s="4">
        <f>AQ26+AR26+AS26+AT26</f>
        <v>0</v>
      </c>
      <c r="AV26" s="38" t="s">
        <v>34</v>
      </c>
      <c r="AW26" s="3">
        <f>AX26+AY26+AZ26+BA26+BB26</f>
        <v>0</v>
      </c>
      <c r="AX26" s="3">
        <f t="shared" si="2"/>
        <v>0</v>
      </c>
      <c r="AY26" s="3">
        <f t="shared" si="3"/>
        <v>0</v>
      </c>
      <c r="AZ26" s="3">
        <f t="shared" si="4"/>
        <v>0</v>
      </c>
      <c r="BA26" s="3">
        <f t="shared" si="5"/>
        <v>0</v>
      </c>
      <c r="BB26" s="3">
        <f t="shared" si="6"/>
        <v>0</v>
      </c>
      <c r="BC26" s="3">
        <f>BD26+BE26+BF26+BG26+BH26</f>
        <v>0</v>
      </c>
      <c r="BD26" s="3">
        <f t="shared" si="7"/>
        <v>0</v>
      </c>
      <c r="BE26" s="3">
        <f t="shared" si="8"/>
        <v>0</v>
      </c>
      <c r="BF26" s="3">
        <f t="shared" si="9"/>
        <v>0</v>
      </c>
      <c r="BG26" s="3">
        <f t="shared" si="10"/>
        <v>0</v>
      </c>
      <c r="BH26" s="3">
        <f t="shared" si="11"/>
        <v>0</v>
      </c>
      <c r="BI26" s="4">
        <f>BK26+BL26+BM26+BN26</f>
        <v>0</v>
      </c>
      <c r="BJ26" s="3">
        <f t="shared" si="12"/>
        <v>0</v>
      </c>
      <c r="BK26" s="3">
        <f t="shared" si="13"/>
        <v>0</v>
      </c>
      <c r="BL26" s="3">
        <f t="shared" si="14"/>
        <v>0</v>
      </c>
      <c r="BM26" s="3">
        <f t="shared" si="15"/>
        <v>0</v>
      </c>
      <c r="BN26" s="3">
        <f t="shared" si="16"/>
        <v>0</v>
      </c>
      <c r="BO26" s="3"/>
      <c r="BP26" s="3"/>
      <c r="BQ26" s="3"/>
      <c r="BR26" s="3"/>
      <c r="BS26" s="3"/>
      <c r="BT26" s="3"/>
      <c r="BU26" s="3"/>
    </row>
    <row r="27" spans="2:73" ht="10.5" customHeight="1">
      <c r="B27" s="38"/>
      <c r="C27" s="35"/>
      <c r="D27" s="48"/>
      <c r="F27" s="3"/>
      <c r="M27" s="3"/>
      <c r="Y27" s="108"/>
      <c r="AA27" s="38"/>
      <c r="AB27" s="3"/>
      <c r="AI27" s="3"/>
      <c r="AV27" s="38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</row>
    <row r="28" spans="2:73" ht="12.75" customHeight="1">
      <c r="B28" s="38" t="s">
        <v>36</v>
      </c>
      <c r="C28" s="35" t="s">
        <v>37</v>
      </c>
      <c r="D28" s="48">
        <f t="shared" si="17"/>
        <v>0.059378203631713034</v>
      </c>
      <c r="E28" s="3">
        <v>45811</v>
      </c>
      <c r="F28" s="3">
        <f t="shared" si="0"/>
        <v>117</v>
      </c>
      <c r="G28" s="3"/>
      <c r="H28" s="3">
        <v>13</v>
      </c>
      <c r="I28" s="3">
        <v>3</v>
      </c>
      <c r="J28" s="3">
        <v>65</v>
      </c>
      <c r="K28" s="3">
        <v>36</v>
      </c>
      <c r="L28" s="3"/>
      <c r="M28" s="3">
        <f t="shared" si="1"/>
        <v>0</v>
      </c>
      <c r="N28" s="3"/>
      <c r="O28" s="3"/>
      <c r="P28" s="3"/>
      <c r="Q28" s="3"/>
      <c r="R28" s="3"/>
      <c r="S28" s="4">
        <f>U28+V28+W28+X28</f>
        <v>0</v>
      </c>
      <c r="Y28" s="107" t="s">
        <v>250</v>
      </c>
      <c r="Z28" s="101">
        <v>197042</v>
      </c>
      <c r="AA28" s="38" t="s">
        <v>36</v>
      </c>
      <c r="AB28" s="3">
        <f>AC28+AD28+AE28+AF28+AG28</f>
        <v>117</v>
      </c>
      <c r="AC28" s="3"/>
      <c r="AD28" s="3">
        <v>13</v>
      </c>
      <c r="AE28" s="3">
        <v>3</v>
      </c>
      <c r="AF28" s="3">
        <v>65</v>
      </c>
      <c r="AG28" s="3">
        <v>36</v>
      </c>
      <c r="AH28" s="3">
        <v>36</v>
      </c>
      <c r="AI28" s="3">
        <f>AJ28+AK28+AL28+AM28+AN28</f>
        <v>0</v>
      </c>
      <c r="AJ28" s="3"/>
      <c r="AK28" s="3"/>
      <c r="AL28" s="3"/>
      <c r="AM28" s="3"/>
      <c r="AN28" s="3"/>
      <c r="AO28" s="4">
        <f>AQ28+AR28+AS28+AT28</f>
        <v>0</v>
      </c>
      <c r="AV28" s="38" t="s">
        <v>36</v>
      </c>
      <c r="AW28" s="3">
        <f>AX28+AY28+AZ28+BA28+BB28</f>
        <v>0</v>
      </c>
      <c r="AX28" s="3">
        <f t="shared" si="2"/>
        <v>0</v>
      </c>
      <c r="AY28" s="3">
        <f t="shared" si="3"/>
        <v>0</v>
      </c>
      <c r="AZ28" s="3">
        <f t="shared" si="4"/>
        <v>0</v>
      </c>
      <c r="BA28" s="3">
        <f t="shared" si="5"/>
        <v>0</v>
      </c>
      <c r="BB28" s="3">
        <f t="shared" si="6"/>
        <v>0</v>
      </c>
      <c r="BC28" s="3">
        <f>BD28+BE28+BF28+BG28+BH28</f>
        <v>0</v>
      </c>
      <c r="BD28" s="3">
        <f t="shared" si="7"/>
        <v>0</v>
      </c>
      <c r="BE28" s="3">
        <f t="shared" si="8"/>
        <v>0</v>
      </c>
      <c r="BF28" s="3">
        <f t="shared" si="9"/>
        <v>0</v>
      </c>
      <c r="BG28" s="3">
        <f t="shared" si="10"/>
        <v>0</v>
      </c>
      <c r="BH28" s="3">
        <f t="shared" si="11"/>
        <v>0</v>
      </c>
      <c r="BI28" s="4">
        <f>BK28+BL28+BM28+BN28</f>
        <v>0</v>
      </c>
      <c r="BJ28" s="3">
        <f t="shared" si="12"/>
        <v>0</v>
      </c>
      <c r="BK28" s="3">
        <f t="shared" si="13"/>
        <v>0</v>
      </c>
      <c r="BL28" s="3">
        <f t="shared" si="14"/>
        <v>0</v>
      </c>
      <c r="BM28" s="3">
        <f t="shared" si="15"/>
        <v>0</v>
      </c>
      <c r="BN28" s="3">
        <f t="shared" si="16"/>
        <v>0</v>
      </c>
      <c r="BO28" s="3"/>
      <c r="BP28" s="3"/>
      <c r="BQ28" s="3"/>
      <c r="BR28" s="3"/>
      <c r="BS28" s="3"/>
      <c r="BT28" s="3"/>
      <c r="BU28" s="3"/>
    </row>
    <row r="29" spans="2:73" ht="12.75" customHeight="1">
      <c r="B29" s="38" t="s">
        <v>38</v>
      </c>
      <c r="C29" s="35" t="s">
        <v>39</v>
      </c>
      <c r="D29" s="48">
        <f t="shared" si="17"/>
        <v>0.27390681164966946</v>
      </c>
      <c r="E29" s="3">
        <v>2254</v>
      </c>
      <c r="F29" s="3">
        <f t="shared" si="0"/>
        <v>365</v>
      </c>
      <c r="G29" s="3"/>
      <c r="H29" s="3">
        <v>28</v>
      </c>
      <c r="I29" s="3">
        <v>32</v>
      </c>
      <c r="J29" s="3">
        <v>142</v>
      </c>
      <c r="K29" s="3">
        <v>163</v>
      </c>
      <c r="L29" s="3">
        <v>82</v>
      </c>
      <c r="M29" s="3">
        <f t="shared" si="1"/>
        <v>0</v>
      </c>
      <c r="N29" s="3"/>
      <c r="O29" s="3"/>
      <c r="P29" s="3"/>
      <c r="Q29" s="3"/>
      <c r="R29" s="3"/>
      <c r="S29" s="4">
        <f>U29+V29+W29+X29+T29</f>
        <v>160</v>
      </c>
      <c r="U29" s="4">
        <v>9</v>
      </c>
      <c r="V29" s="4">
        <v>16</v>
      </c>
      <c r="W29" s="4">
        <v>61</v>
      </c>
      <c r="X29" s="4">
        <v>74</v>
      </c>
      <c r="Y29" s="107" t="s">
        <v>247</v>
      </c>
      <c r="Z29" s="101">
        <v>133257</v>
      </c>
      <c r="AA29" s="38" t="s">
        <v>38</v>
      </c>
      <c r="AB29" s="3">
        <f>AC29+AD29+AE29+AF29+AG29</f>
        <v>365</v>
      </c>
      <c r="AC29" s="3"/>
      <c r="AD29" s="3">
        <v>28</v>
      </c>
      <c r="AE29" s="3">
        <v>32</v>
      </c>
      <c r="AF29" s="3">
        <v>142</v>
      </c>
      <c r="AG29" s="3">
        <v>163</v>
      </c>
      <c r="AH29" s="3">
        <v>163</v>
      </c>
      <c r="AI29" s="3">
        <f>AJ29+AK29+AL29+AM29+AN29</f>
        <v>0</v>
      </c>
      <c r="AJ29" s="3"/>
      <c r="AK29" s="3"/>
      <c r="AL29" s="3"/>
      <c r="AM29" s="3"/>
      <c r="AN29" s="3"/>
      <c r="AO29" s="4">
        <f>AQ29+AR29+AS29+AT29+AP29</f>
        <v>160</v>
      </c>
      <c r="AQ29" s="4">
        <v>9</v>
      </c>
      <c r="AR29" s="4">
        <v>16</v>
      </c>
      <c r="AS29" s="4">
        <v>61</v>
      </c>
      <c r="AT29" s="4">
        <v>74</v>
      </c>
      <c r="AV29" s="38" t="s">
        <v>38</v>
      </c>
      <c r="AW29" s="3">
        <f>AX29+AY29+AZ29+BA29+BB29</f>
        <v>0</v>
      </c>
      <c r="AX29" s="3">
        <f t="shared" si="2"/>
        <v>0</v>
      </c>
      <c r="AY29" s="3">
        <f t="shared" si="3"/>
        <v>0</v>
      </c>
      <c r="AZ29" s="3">
        <f t="shared" si="4"/>
        <v>0</v>
      </c>
      <c r="BA29" s="3">
        <f t="shared" si="5"/>
        <v>0</v>
      </c>
      <c r="BB29" s="3">
        <f t="shared" si="6"/>
        <v>0</v>
      </c>
      <c r="BC29" s="3">
        <f>BD29+BE29+BF29+BG29+BH29</f>
        <v>0</v>
      </c>
      <c r="BD29" s="3">
        <f t="shared" si="7"/>
        <v>0</v>
      </c>
      <c r="BE29" s="3">
        <f t="shared" si="8"/>
        <v>0</v>
      </c>
      <c r="BF29" s="3">
        <f t="shared" si="9"/>
        <v>0</v>
      </c>
      <c r="BG29" s="3">
        <f t="shared" si="10"/>
        <v>0</v>
      </c>
      <c r="BH29" s="3">
        <f t="shared" si="11"/>
        <v>0</v>
      </c>
      <c r="BI29" s="4">
        <f>BK29+BL29+BM29+BN29+BJ29</f>
        <v>0</v>
      </c>
      <c r="BJ29" s="3">
        <f t="shared" si="12"/>
        <v>0</v>
      </c>
      <c r="BK29" s="3">
        <f t="shared" si="13"/>
        <v>0</v>
      </c>
      <c r="BL29" s="3">
        <f t="shared" si="14"/>
        <v>0</v>
      </c>
      <c r="BM29" s="3">
        <f t="shared" si="15"/>
        <v>0</v>
      </c>
      <c r="BN29" s="3">
        <f t="shared" si="16"/>
        <v>0</v>
      </c>
      <c r="BO29" s="3"/>
      <c r="BP29" s="3"/>
      <c r="BQ29" s="3"/>
      <c r="BR29" s="3"/>
      <c r="BS29" s="3"/>
      <c r="BT29" s="3"/>
      <c r="BU29" s="3"/>
    </row>
    <row r="30" spans="2:73" ht="12.75" customHeight="1">
      <c r="B30" s="38" t="s">
        <v>40</v>
      </c>
      <c r="C30" s="35" t="s">
        <v>41</v>
      </c>
      <c r="D30" s="48">
        <f t="shared" si="17"/>
        <v>0.596272944987886</v>
      </c>
      <c r="E30" s="3">
        <v>1134</v>
      </c>
      <c r="F30" s="3">
        <f t="shared" si="0"/>
        <v>854</v>
      </c>
      <c r="G30" s="3"/>
      <c r="H30" s="3">
        <v>77</v>
      </c>
      <c r="I30" s="3">
        <v>89</v>
      </c>
      <c r="J30" s="3">
        <v>359</v>
      </c>
      <c r="K30" s="3">
        <v>329</v>
      </c>
      <c r="L30" s="3"/>
      <c r="M30" s="3">
        <f t="shared" si="1"/>
        <v>0</v>
      </c>
      <c r="N30" s="3"/>
      <c r="O30" s="3"/>
      <c r="P30" s="3"/>
      <c r="Q30" s="3"/>
      <c r="R30" s="3"/>
      <c r="S30" s="4">
        <f>U30+V30+W30+X30</f>
        <v>439</v>
      </c>
      <c r="U30" s="4">
        <v>9</v>
      </c>
      <c r="V30" s="4">
        <v>70</v>
      </c>
      <c r="W30" s="4">
        <v>102</v>
      </c>
      <c r="X30" s="4">
        <v>258</v>
      </c>
      <c r="Y30" s="107" t="s">
        <v>252</v>
      </c>
      <c r="Z30" s="101">
        <v>143223</v>
      </c>
      <c r="AA30" s="38" t="s">
        <v>40</v>
      </c>
      <c r="AB30" s="3">
        <f>AC30+AD30+AE30+AF30+AG30</f>
        <v>854</v>
      </c>
      <c r="AC30" s="3"/>
      <c r="AD30" s="3">
        <v>77</v>
      </c>
      <c r="AE30" s="3">
        <v>89</v>
      </c>
      <c r="AF30" s="3">
        <v>359</v>
      </c>
      <c r="AG30" s="3">
        <v>329</v>
      </c>
      <c r="AH30" s="3">
        <v>329</v>
      </c>
      <c r="AI30" s="3">
        <f>AJ30+AK30+AL30+AM30+AN30</f>
        <v>0</v>
      </c>
      <c r="AJ30" s="3"/>
      <c r="AK30" s="3"/>
      <c r="AL30" s="3"/>
      <c r="AM30" s="3"/>
      <c r="AN30" s="3"/>
      <c r="AO30" s="4">
        <f>AQ30+AR30+AS30+AT30</f>
        <v>439</v>
      </c>
      <c r="AQ30" s="4">
        <v>9</v>
      </c>
      <c r="AR30" s="4">
        <v>70</v>
      </c>
      <c r="AS30" s="4">
        <v>102</v>
      </c>
      <c r="AT30" s="4">
        <v>258</v>
      </c>
      <c r="AV30" s="38" t="s">
        <v>40</v>
      </c>
      <c r="AW30" s="3">
        <f>AX30+AY30+AZ30+BA30+BB30</f>
        <v>0</v>
      </c>
      <c r="AX30" s="3">
        <f t="shared" si="2"/>
        <v>0</v>
      </c>
      <c r="AY30" s="3">
        <f t="shared" si="3"/>
        <v>0</v>
      </c>
      <c r="AZ30" s="3">
        <f t="shared" si="4"/>
        <v>0</v>
      </c>
      <c r="BA30" s="3">
        <f t="shared" si="5"/>
        <v>0</v>
      </c>
      <c r="BB30" s="3">
        <f t="shared" si="6"/>
        <v>0</v>
      </c>
      <c r="BC30" s="3">
        <f>BD30+BE30+BF30+BG30+BH30</f>
        <v>0</v>
      </c>
      <c r="BD30" s="3">
        <f t="shared" si="7"/>
        <v>0</v>
      </c>
      <c r="BE30" s="3">
        <f t="shared" si="8"/>
        <v>0</v>
      </c>
      <c r="BF30" s="3">
        <f t="shared" si="9"/>
        <v>0</v>
      </c>
      <c r="BG30" s="3">
        <f t="shared" si="10"/>
        <v>0</v>
      </c>
      <c r="BH30" s="3">
        <f t="shared" si="11"/>
        <v>0</v>
      </c>
      <c r="BI30" s="4">
        <f>BK30+BL30+BM30+BN30</f>
        <v>0</v>
      </c>
      <c r="BJ30" s="3">
        <f t="shared" si="12"/>
        <v>0</v>
      </c>
      <c r="BK30" s="3">
        <f t="shared" si="13"/>
        <v>0</v>
      </c>
      <c r="BL30" s="3">
        <f t="shared" si="14"/>
        <v>0</v>
      </c>
      <c r="BM30" s="3">
        <f t="shared" si="15"/>
        <v>0</v>
      </c>
      <c r="BN30" s="3">
        <f t="shared" si="16"/>
        <v>0</v>
      </c>
      <c r="BO30" s="3"/>
      <c r="BP30" s="3"/>
      <c r="BQ30" s="3"/>
      <c r="BR30" s="3"/>
      <c r="BS30" s="3"/>
      <c r="BT30" s="3"/>
      <c r="BU30" s="3"/>
    </row>
    <row r="31" spans="2:73" ht="12.75" customHeight="1">
      <c r="B31" s="38" t="s">
        <v>42</v>
      </c>
      <c r="C31" s="35" t="s">
        <v>43</v>
      </c>
      <c r="D31" s="48">
        <f t="shared" si="17"/>
        <v>0.07224840314608956</v>
      </c>
      <c r="E31" s="3">
        <v>93</v>
      </c>
      <c r="F31" s="3">
        <f t="shared" si="0"/>
        <v>44</v>
      </c>
      <c r="G31" s="3"/>
      <c r="H31" s="3">
        <v>7</v>
      </c>
      <c r="I31" s="3">
        <v>6</v>
      </c>
      <c r="J31" s="3">
        <v>19</v>
      </c>
      <c r="K31" s="3">
        <v>12</v>
      </c>
      <c r="L31" s="3"/>
      <c r="M31" s="3">
        <f t="shared" si="1"/>
        <v>0</v>
      </c>
      <c r="N31" s="3"/>
      <c r="O31" s="3"/>
      <c r="P31" s="3"/>
      <c r="Q31" s="3"/>
      <c r="R31" s="3"/>
      <c r="S31" s="4">
        <f>U31+V31+W31+X31</f>
        <v>31</v>
      </c>
      <c r="U31" s="4">
        <v>4</v>
      </c>
      <c r="V31" s="4">
        <v>3</v>
      </c>
      <c r="W31" s="4">
        <v>12</v>
      </c>
      <c r="X31" s="4">
        <v>12</v>
      </c>
      <c r="Y31" s="107" t="s">
        <v>248</v>
      </c>
      <c r="Z31" s="101">
        <v>60901</v>
      </c>
      <c r="AA31" s="38" t="s">
        <v>42</v>
      </c>
      <c r="AB31" s="3">
        <f>AC31+AD31+AE31+AF31+AG31</f>
        <v>44</v>
      </c>
      <c r="AC31" s="3"/>
      <c r="AD31" s="3">
        <v>7</v>
      </c>
      <c r="AE31" s="3">
        <v>6</v>
      </c>
      <c r="AF31" s="3">
        <v>19</v>
      </c>
      <c r="AG31" s="3">
        <v>12</v>
      </c>
      <c r="AH31" s="3">
        <v>12</v>
      </c>
      <c r="AI31" s="3">
        <f>AJ31+AK31+AL31+AM31+AN31</f>
        <v>0</v>
      </c>
      <c r="AJ31" s="3"/>
      <c r="AK31" s="3"/>
      <c r="AL31" s="3"/>
      <c r="AM31" s="3"/>
      <c r="AN31" s="3"/>
      <c r="AO31" s="4">
        <f>AQ31+AR31+AS31+AT31</f>
        <v>31</v>
      </c>
      <c r="AQ31" s="4">
        <v>4</v>
      </c>
      <c r="AR31" s="4">
        <v>3</v>
      </c>
      <c r="AS31" s="4">
        <v>12</v>
      </c>
      <c r="AT31" s="4">
        <v>12</v>
      </c>
      <c r="AV31" s="38" t="s">
        <v>42</v>
      </c>
      <c r="AW31" s="3">
        <f>AX31+AY31+AZ31+BA31+BB31</f>
        <v>0</v>
      </c>
      <c r="AX31" s="3">
        <f t="shared" si="2"/>
        <v>0</v>
      </c>
      <c r="AY31" s="3">
        <f t="shared" si="3"/>
        <v>0</v>
      </c>
      <c r="AZ31" s="3">
        <f t="shared" si="4"/>
        <v>0</v>
      </c>
      <c r="BA31" s="3">
        <f t="shared" si="5"/>
        <v>0</v>
      </c>
      <c r="BB31" s="3">
        <f t="shared" si="6"/>
        <v>0</v>
      </c>
      <c r="BC31" s="3">
        <f>BD31+BE31+BF31+BG31+BH31</f>
        <v>0</v>
      </c>
      <c r="BD31" s="3">
        <f t="shared" si="7"/>
        <v>0</v>
      </c>
      <c r="BE31" s="3">
        <f t="shared" si="8"/>
        <v>0</v>
      </c>
      <c r="BF31" s="3">
        <f t="shared" si="9"/>
        <v>0</v>
      </c>
      <c r="BG31" s="3">
        <f t="shared" si="10"/>
        <v>0</v>
      </c>
      <c r="BH31" s="3">
        <f t="shared" si="11"/>
        <v>0</v>
      </c>
      <c r="BI31" s="4">
        <f>BK31+BL31+BM31+BN31</f>
        <v>0</v>
      </c>
      <c r="BJ31" s="3">
        <f t="shared" si="12"/>
        <v>0</v>
      </c>
      <c r="BK31" s="3">
        <f t="shared" si="13"/>
        <v>0</v>
      </c>
      <c r="BL31" s="3">
        <f t="shared" si="14"/>
        <v>0</v>
      </c>
      <c r="BM31" s="3">
        <f t="shared" si="15"/>
        <v>0</v>
      </c>
      <c r="BN31" s="3">
        <f t="shared" si="16"/>
        <v>0</v>
      </c>
      <c r="BO31" s="3"/>
      <c r="BP31" s="3"/>
      <c r="BQ31" s="3"/>
      <c r="BR31" s="3"/>
      <c r="BS31" s="3"/>
      <c r="BT31" s="3"/>
      <c r="BU31" s="3"/>
    </row>
    <row r="32" spans="2:73" ht="10.5" customHeight="1">
      <c r="B32" s="38"/>
      <c r="C32" s="35"/>
      <c r="D32" s="48"/>
      <c r="F32" s="3"/>
      <c r="M32" s="3"/>
      <c r="Y32" s="108"/>
      <c r="AA32" s="38"/>
      <c r="AB32" s="3"/>
      <c r="AI32" s="3"/>
      <c r="AV32" s="38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</row>
    <row r="33" spans="2:73" ht="12.75" customHeight="1">
      <c r="B33" s="38" t="s">
        <v>44</v>
      </c>
      <c r="C33" s="35" t="s">
        <v>45</v>
      </c>
      <c r="D33" s="48">
        <f t="shared" si="17"/>
        <v>0.7585141686164764</v>
      </c>
      <c r="E33" s="3">
        <v>695</v>
      </c>
      <c r="F33" s="3">
        <f t="shared" si="0"/>
        <v>496</v>
      </c>
      <c r="G33" s="3"/>
      <c r="H33" s="3">
        <v>98</v>
      </c>
      <c r="I33" s="3">
        <v>99</v>
      </c>
      <c r="J33" s="3">
        <v>132</v>
      </c>
      <c r="K33" s="3">
        <v>167</v>
      </c>
      <c r="L33" s="3">
        <v>28</v>
      </c>
      <c r="M33" s="3">
        <f t="shared" si="1"/>
        <v>59</v>
      </c>
      <c r="N33" s="3"/>
      <c r="O33" s="3">
        <v>6</v>
      </c>
      <c r="P33" s="3">
        <v>12</v>
      </c>
      <c r="Q33" s="3">
        <v>16</v>
      </c>
      <c r="R33" s="3">
        <v>25</v>
      </c>
      <c r="S33" s="4">
        <f>U33+V33+W33+X33</f>
        <v>169</v>
      </c>
      <c r="U33" s="4">
        <v>31</v>
      </c>
      <c r="V33" s="4">
        <v>40</v>
      </c>
      <c r="W33" s="4">
        <v>48</v>
      </c>
      <c r="X33" s="4">
        <v>50</v>
      </c>
      <c r="Y33" s="107" t="s">
        <v>246</v>
      </c>
      <c r="Z33" s="101">
        <v>65391</v>
      </c>
      <c r="AA33" s="38" t="s">
        <v>44</v>
      </c>
      <c r="AB33" s="3">
        <f>AC33+AD33+AE33+AF33+AG33</f>
        <v>412</v>
      </c>
      <c r="AC33" s="3"/>
      <c r="AD33" s="3">
        <v>78</v>
      </c>
      <c r="AE33" s="3">
        <v>87</v>
      </c>
      <c r="AF33" s="3">
        <v>113</v>
      </c>
      <c r="AG33" s="3">
        <v>134</v>
      </c>
      <c r="AH33" s="3">
        <v>134</v>
      </c>
      <c r="AI33" s="3">
        <f>AJ33+AK33+AL33+AM33+AN33</f>
        <v>42</v>
      </c>
      <c r="AJ33" s="3"/>
      <c r="AK33" s="3"/>
      <c r="AL33" s="3">
        <v>6</v>
      </c>
      <c r="AM33" s="3">
        <v>12</v>
      </c>
      <c r="AN33" s="3">
        <v>24</v>
      </c>
      <c r="AO33" s="4">
        <f>AQ33+AR33+AS33+AT33</f>
        <v>169</v>
      </c>
      <c r="AQ33" s="4">
        <v>31</v>
      </c>
      <c r="AR33" s="4">
        <v>40</v>
      </c>
      <c r="AS33" s="4">
        <v>48</v>
      </c>
      <c r="AT33" s="4">
        <v>50</v>
      </c>
      <c r="AV33" s="38" t="s">
        <v>44</v>
      </c>
      <c r="AW33" s="3">
        <f>AX33+AY33+AZ33+BA33+BB33</f>
        <v>84</v>
      </c>
      <c r="AX33" s="3">
        <f t="shared" si="2"/>
        <v>0</v>
      </c>
      <c r="AY33" s="3">
        <f t="shared" si="3"/>
        <v>20</v>
      </c>
      <c r="AZ33" s="3">
        <f t="shared" si="4"/>
        <v>12</v>
      </c>
      <c r="BA33" s="3">
        <f t="shared" si="5"/>
        <v>19</v>
      </c>
      <c r="BB33" s="3">
        <f t="shared" si="6"/>
        <v>33</v>
      </c>
      <c r="BC33" s="3">
        <f>BD33+BE33+BF33+BG33+BH33</f>
        <v>17</v>
      </c>
      <c r="BD33" s="3">
        <f t="shared" si="7"/>
        <v>0</v>
      </c>
      <c r="BE33" s="3">
        <f t="shared" si="8"/>
        <v>6</v>
      </c>
      <c r="BF33" s="3">
        <f t="shared" si="9"/>
        <v>6</v>
      </c>
      <c r="BG33" s="3">
        <f t="shared" si="10"/>
        <v>4</v>
      </c>
      <c r="BH33" s="3">
        <f t="shared" si="11"/>
        <v>1</v>
      </c>
      <c r="BI33" s="4">
        <f>BK33+BL33+BM33+BN33</f>
        <v>0</v>
      </c>
      <c r="BJ33" s="3">
        <f t="shared" si="12"/>
        <v>0</v>
      </c>
      <c r="BK33" s="3">
        <f t="shared" si="13"/>
        <v>0</v>
      </c>
      <c r="BL33" s="3">
        <f t="shared" si="14"/>
        <v>0</v>
      </c>
      <c r="BM33" s="3">
        <f t="shared" si="15"/>
        <v>0</v>
      </c>
      <c r="BN33" s="3">
        <f t="shared" si="16"/>
        <v>0</v>
      </c>
      <c r="BO33" s="3"/>
      <c r="BP33" s="3"/>
      <c r="BQ33" s="3"/>
      <c r="BR33" s="3"/>
      <c r="BS33" s="3"/>
      <c r="BT33" s="3"/>
      <c r="BU33" s="3"/>
    </row>
    <row r="34" spans="2:66" ht="12.75" customHeight="1">
      <c r="B34" s="38" t="s">
        <v>54</v>
      </c>
      <c r="C34" s="35" t="s">
        <v>78</v>
      </c>
      <c r="D34" s="48">
        <f t="shared" si="17"/>
        <v>0.13790221479314668</v>
      </c>
      <c r="E34" s="3">
        <v>114</v>
      </c>
      <c r="F34" s="3">
        <f t="shared" si="0"/>
        <v>132</v>
      </c>
      <c r="G34" s="3"/>
      <c r="H34" s="3">
        <v>5</v>
      </c>
      <c r="I34" s="3">
        <v>7</v>
      </c>
      <c r="J34" s="3">
        <v>56</v>
      </c>
      <c r="K34" s="3">
        <v>64</v>
      </c>
      <c r="L34" s="3"/>
      <c r="M34" s="3">
        <f t="shared" si="1"/>
        <v>0</v>
      </c>
      <c r="N34" s="3"/>
      <c r="O34" s="3"/>
      <c r="P34" s="3"/>
      <c r="Q34" s="3"/>
      <c r="R34" s="3"/>
      <c r="S34" s="4">
        <f>U34+V34+W34+X34</f>
        <v>0</v>
      </c>
      <c r="Y34" s="107" t="s">
        <v>247</v>
      </c>
      <c r="Z34" s="101">
        <v>95720</v>
      </c>
      <c r="AA34" s="38" t="s">
        <v>54</v>
      </c>
      <c r="AB34" s="3">
        <f>AC34+AD34+AE34+AF34+AG34</f>
        <v>30</v>
      </c>
      <c r="AC34" s="3"/>
      <c r="AD34" s="3">
        <v>1</v>
      </c>
      <c r="AE34" s="3">
        <v>3</v>
      </c>
      <c r="AF34" s="3">
        <v>11</v>
      </c>
      <c r="AG34" s="3">
        <v>15</v>
      </c>
      <c r="AH34" s="3">
        <v>15</v>
      </c>
      <c r="AI34" s="3">
        <f>AJ34+AK34+AL34+AM34+AN34</f>
        <v>0</v>
      </c>
      <c r="AJ34" s="3"/>
      <c r="AK34" s="3"/>
      <c r="AL34" s="3"/>
      <c r="AM34" s="3"/>
      <c r="AN34" s="3"/>
      <c r="AO34" s="4">
        <f>AQ34+AR34+AS34+AT34</f>
        <v>0</v>
      </c>
      <c r="AV34" s="38" t="s">
        <v>54</v>
      </c>
      <c r="AW34" s="3">
        <f>AX34+AY34+AZ34+BA34+BB34</f>
        <v>102</v>
      </c>
      <c r="AX34" s="3">
        <f t="shared" si="2"/>
        <v>0</v>
      </c>
      <c r="AY34" s="3">
        <f t="shared" si="3"/>
        <v>4</v>
      </c>
      <c r="AZ34" s="3">
        <f t="shared" si="4"/>
        <v>4</v>
      </c>
      <c r="BA34" s="3">
        <f t="shared" si="5"/>
        <v>45</v>
      </c>
      <c r="BB34" s="3">
        <f t="shared" si="6"/>
        <v>49</v>
      </c>
      <c r="BC34" s="3">
        <f>BD34+BE34+BF34+BG34+BH34</f>
        <v>0</v>
      </c>
      <c r="BD34" s="3">
        <f t="shared" si="7"/>
        <v>0</v>
      </c>
      <c r="BE34" s="3">
        <f t="shared" si="8"/>
        <v>0</v>
      </c>
      <c r="BF34" s="3">
        <f t="shared" si="9"/>
        <v>0</v>
      </c>
      <c r="BG34" s="3">
        <f t="shared" si="10"/>
        <v>0</v>
      </c>
      <c r="BH34" s="3">
        <f t="shared" si="11"/>
        <v>0</v>
      </c>
      <c r="BI34" s="4">
        <f>BK34+BL34+BM34+BN34</f>
        <v>0</v>
      </c>
      <c r="BJ34" s="3">
        <f t="shared" si="12"/>
        <v>0</v>
      </c>
      <c r="BK34" s="3">
        <f t="shared" si="13"/>
        <v>0</v>
      </c>
      <c r="BL34" s="3">
        <f t="shared" si="14"/>
        <v>0</v>
      </c>
      <c r="BM34" s="3">
        <f t="shared" si="15"/>
        <v>0</v>
      </c>
      <c r="BN34" s="3">
        <f t="shared" si="16"/>
        <v>0</v>
      </c>
    </row>
    <row r="35" spans="2:66" ht="12.75" customHeight="1">
      <c r="B35" s="38" t="s">
        <v>46</v>
      </c>
      <c r="C35" s="35" t="s">
        <v>47</v>
      </c>
      <c r="D35" s="48">
        <f t="shared" si="17"/>
        <v>1.4378459646005604</v>
      </c>
      <c r="E35" s="3">
        <v>3925</v>
      </c>
      <c r="F35" s="3">
        <f t="shared" si="0"/>
        <v>1052</v>
      </c>
      <c r="G35" s="3"/>
      <c r="H35" s="3">
        <v>54</v>
      </c>
      <c r="I35" s="3">
        <v>232</v>
      </c>
      <c r="J35" s="3">
        <v>477</v>
      </c>
      <c r="K35" s="3">
        <v>289</v>
      </c>
      <c r="L35" s="3">
        <v>356</v>
      </c>
      <c r="M35" s="3">
        <f t="shared" si="1"/>
        <v>0</v>
      </c>
      <c r="N35" s="3"/>
      <c r="O35" s="3"/>
      <c r="P35" s="3"/>
      <c r="Q35" s="3"/>
      <c r="R35" s="3"/>
      <c r="S35" s="4">
        <f>U35+V35+W35+X35</f>
        <v>0</v>
      </c>
      <c r="Y35" s="107" t="s">
        <v>245</v>
      </c>
      <c r="Z35" s="101">
        <v>73165</v>
      </c>
      <c r="AA35" s="38" t="s">
        <v>46</v>
      </c>
      <c r="AB35" s="3">
        <f>AC35+AD35+AE35+AF35+AG35</f>
        <v>513</v>
      </c>
      <c r="AC35" s="3"/>
      <c r="AD35" s="3">
        <v>26</v>
      </c>
      <c r="AE35" s="3">
        <v>115</v>
      </c>
      <c r="AF35" s="3">
        <v>201</v>
      </c>
      <c r="AG35" s="3">
        <v>171</v>
      </c>
      <c r="AH35" s="3">
        <v>171</v>
      </c>
      <c r="AI35" s="3">
        <f>AJ35+AK35+AL35+AM35+AN35</f>
        <v>0</v>
      </c>
      <c r="AJ35" s="3"/>
      <c r="AK35" s="3"/>
      <c r="AL35" s="3"/>
      <c r="AM35" s="3"/>
      <c r="AN35" s="3"/>
      <c r="AO35" s="4">
        <f>AQ35+AR35+AS35+AT35</f>
        <v>0</v>
      </c>
      <c r="AV35" s="38" t="s">
        <v>46</v>
      </c>
      <c r="AW35" s="3">
        <f>AX35+AY35+AZ35+BA35+BB35</f>
        <v>539</v>
      </c>
      <c r="AX35" s="3">
        <f t="shared" si="2"/>
        <v>0</v>
      </c>
      <c r="AY35" s="3">
        <f t="shared" si="3"/>
        <v>28</v>
      </c>
      <c r="AZ35" s="3">
        <f t="shared" si="4"/>
        <v>117</v>
      </c>
      <c r="BA35" s="3">
        <f t="shared" si="5"/>
        <v>276</v>
      </c>
      <c r="BB35" s="3">
        <f t="shared" si="6"/>
        <v>118</v>
      </c>
      <c r="BC35" s="3">
        <f>BD35+BE35+BF35+BG35+BH35</f>
        <v>0</v>
      </c>
      <c r="BD35" s="3">
        <f t="shared" si="7"/>
        <v>0</v>
      </c>
      <c r="BE35" s="3">
        <f t="shared" si="8"/>
        <v>0</v>
      </c>
      <c r="BF35" s="3">
        <f t="shared" si="9"/>
        <v>0</v>
      </c>
      <c r="BG35" s="3">
        <f t="shared" si="10"/>
        <v>0</v>
      </c>
      <c r="BH35" s="3">
        <f t="shared" si="11"/>
        <v>0</v>
      </c>
      <c r="BI35" s="4">
        <f>BK35+BL35+BM35+BN35</f>
        <v>0</v>
      </c>
      <c r="BJ35" s="3">
        <f t="shared" si="12"/>
        <v>0</v>
      </c>
      <c r="BK35" s="3">
        <f t="shared" si="13"/>
        <v>0</v>
      </c>
      <c r="BL35" s="3">
        <f t="shared" si="14"/>
        <v>0</v>
      </c>
      <c r="BM35" s="3">
        <f t="shared" si="15"/>
        <v>0</v>
      </c>
      <c r="BN35" s="3">
        <f t="shared" si="16"/>
        <v>0</v>
      </c>
    </row>
    <row r="36" spans="2:27" ht="10.5" customHeight="1">
      <c r="B36" s="39"/>
      <c r="C36" s="36"/>
      <c r="D36" s="48"/>
      <c r="AA36" s="39"/>
    </row>
    <row r="37" spans="2:66" ht="21.75" customHeight="1">
      <c r="B37" s="40" t="s">
        <v>79</v>
      </c>
      <c r="C37" s="42" t="s">
        <v>70</v>
      </c>
      <c r="D37" s="127">
        <f t="shared" si="17"/>
        <v>1.7374217866995587</v>
      </c>
      <c r="E37" s="49">
        <f>SUM(E13:E36)</f>
        <v>84740</v>
      </c>
      <c r="F37" s="49">
        <f aca="true" t="shared" si="18" ref="F37:K37">SUM(F13:F35)</f>
        <v>51850</v>
      </c>
      <c r="G37" s="49">
        <f t="shared" si="18"/>
        <v>0</v>
      </c>
      <c r="H37" s="49">
        <f t="shared" si="18"/>
        <v>2621</v>
      </c>
      <c r="I37" s="49">
        <f t="shared" si="18"/>
        <v>7968</v>
      </c>
      <c r="J37" s="49">
        <f t="shared" si="18"/>
        <v>24048</v>
      </c>
      <c r="K37" s="49">
        <f t="shared" si="18"/>
        <v>17213</v>
      </c>
      <c r="L37" s="23">
        <f aca="true" t="shared" si="19" ref="L37:R37">SUM(L13:L36)</f>
        <v>687</v>
      </c>
      <c r="M37" s="23">
        <f t="shared" si="19"/>
        <v>483</v>
      </c>
      <c r="N37" s="23">
        <f t="shared" si="19"/>
        <v>0</v>
      </c>
      <c r="O37" s="23">
        <f t="shared" si="19"/>
        <v>65</v>
      </c>
      <c r="P37" s="23">
        <f t="shared" si="19"/>
        <v>115</v>
      </c>
      <c r="Q37" s="23">
        <f t="shared" si="19"/>
        <v>183</v>
      </c>
      <c r="R37" s="23">
        <f t="shared" si="19"/>
        <v>120</v>
      </c>
      <c r="S37" s="23">
        <f aca="true" t="shared" si="20" ref="S37:X37">SUM(S13:S36)</f>
        <v>8839</v>
      </c>
      <c r="T37" s="23">
        <f t="shared" si="20"/>
        <v>0</v>
      </c>
      <c r="U37" s="23">
        <f t="shared" si="20"/>
        <v>368</v>
      </c>
      <c r="V37" s="23">
        <f t="shared" si="20"/>
        <v>1337</v>
      </c>
      <c r="W37" s="23">
        <f t="shared" si="20"/>
        <v>3952</v>
      </c>
      <c r="X37" s="23">
        <f t="shared" si="20"/>
        <v>3182</v>
      </c>
      <c r="Y37" s="44"/>
      <c r="Z37" s="4">
        <f>SUM(Z13:Z35)</f>
        <v>2984307</v>
      </c>
      <c r="AA37" s="40" t="s">
        <v>79</v>
      </c>
      <c r="AB37" s="23">
        <f aca="true" t="shared" si="21" ref="AB37:AG37">SUM(AB13:AB35)</f>
        <v>48834</v>
      </c>
      <c r="AC37" s="23">
        <f t="shared" si="21"/>
        <v>0</v>
      </c>
      <c r="AD37" s="23">
        <f t="shared" si="21"/>
        <v>2449</v>
      </c>
      <c r="AE37" s="23">
        <f t="shared" si="21"/>
        <v>7721</v>
      </c>
      <c r="AF37" s="23">
        <f t="shared" si="21"/>
        <v>22188</v>
      </c>
      <c r="AG37" s="49">
        <f t="shared" si="21"/>
        <v>16476</v>
      </c>
      <c r="AH37" s="23">
        <f aca="true" t="shared" si="22" ref="AH37:AT37">SUM(AH13:AH36)</f>
        <v>16476</v>
      </c>
      <c r="AI37" s="23">
        <f t="shared" si="22"/>
        <v>442</v>
      </c>
      <c r="AJ37" s="23">
        <f t="shared" si="22"/>
        <v>0</v>
      </c>
      <c r="AK37" s="23">
        <f t="shared" si="22"/>
        <v>48</v>
      </c>
      <c r="AL37" s="23">
        <f t="shared" si="22"/>
        <v>99</v>
      </c>
      <c r="AM37" s="23">
        <f t="shared" si="22"/>
        <v>176</v>
      </c>
      <c r="AN37" s="23">
        <f t="shared" si="22"/>
        <v>119</v>
      </c>
      <c r="AO37" s="23">
        <f t="shared" si="22"/>
        <v>8806</v>
      </c>
      <c r="AP37" s="23">
        <f t="shared" si="22"/>
        <v>0</v>
      </c>
      <c r="AQ37" s="23">
        <f t="shared" si="22"/>
        <v>360</v>
      </c>
      <c r="AR37" s="23">
        <f t="shared" si="22"/>
        <v>1329</v>
      </c>
      <c r="AS37" s="23">
        <f t="shared" si="22"/>
        <v>3944</v>
      </c>
      <c r="AT37" s="23">
        <f t="shared" si="22"/>
        <v>3173</v>
      </c>
      <c r="AU37" s="29"/>
      <c r="AV37" s="29"/>
      <c r="AW37" s="49">
        <f aca="true" t="shared" si="23" ref="AW37:BB37">SUM(AW13:AW35)</f>
        <v>3016</v>
      </c>
      <c r="AX37" s="49">
        <f t="shared" si="23"/>
        <v>0</v>
      </c>
      <c r="AY37" s="49">
        <f t="shared" si="23"/>
        <v>172</v>
      </c>
      <c r="AZ37" s="49">
        <f t="shared" si="23"/>
        <v>247</v>
      </c>
      <c r="BA37" s="49">
        <f t="shared" si="23"/>
        <v>1860</v>
      </c>
      <c r="BB37" s="49">
        <f t="shared" si="23"/>
        <v>737</v>
      </c>
      <c r="BC37" s="23">
        <f aca="true" t="shared" si="24" ref="BC37:BN37">SUM(BC13:BC36)</f>
        <v>41</v>
      </c>
      <c r="BD37" s="23">
        <f t="shared" si="24"/>
        <v>0</v>
      </c>
      <c r="BE37" s="23">
        <f t="shared" si="24"/>
        <v>17</v>
      </c>
      <c r="BF37" s="23">
        <f t="shared" si="24"/>
        <v>16</v>
      </c>
      <c r="BG37" s="23">
        <f t="shared" si="24"/>
        <v>7</v>
      </c>
      <c r="BH37" s="23">
        <f t="shared" si="24"/>
        <v>1</v>
      </c>
      <c r="BI37" s="23">
        <f t="shared" si="24"/>
        <v>33</v>
      </c>
      <c r="BJ37" s="23">
        <f t="shared" si="24"/>
        <v>0</v>
      </c>
      <c r="BK37" s="23">
        <f t="shared" si="24"/>
        <v>8</v>
      </c>
      <c r="BL37" s="23">
        <f t="shared" si="24"/>
        <v>8</v>
      </c>
      <c r="BM37" s="23">
        <f t="shared" si="24"/>
        <v>8</v>
      </c>
      <c r="BN37" s="23">
        <f t="shared" si="24"/>
        <v>9</v>
      </c>
    </row>
    <row r="38" spans="2:29" ht="21.75" customHeight="1">
      <c r="B38" s="37" t="s">
        <v>48</v>
      </c>
      <c r="C38" s="45" t="s">
        <v>53</v>
      </c>
      <c r="D38" s="41">
        <v>3.13</v>
      </c>
      <c r="E38" s="22"/>
      <c r="F38" s="22">
        <v>84740</v>
      </c>
      <c r="G38" s="22">
        <v>0</v>
      </c>
      <c r="H38" s="22">
        <v>2651</v>
      </c>
      <c r="I38" s="22">
        <v>8221</v>
      </c>
      <c r="J38" s="22">
        <v>44350</v>
      </c>
      <c r="K38" s="22">
        <v>29518</v>
      </c>
      <c r="L38" s="22"/>
      <c r="M38" s="22">
        <v>687</v>
      </c>
      <c r="N38" s="22">
        <v>0</v>
      </c>
      <c r="O38" s="22">
        <v>40</v>
      </c>
      <c r="P38" s="22">
        <v>220</v>
      </c>
      <c r="Q38" s="22">
        <v>257</v>
      </c>
      <c r="R38" s="22">
        <v>170</v>
      </c>
      <c r="S38" s="22">
        <v>8579</v>
      </c>
      <c r="T38" s="22">
        <v>0</v>
      </c>
      <c r="U38" s="22">
        <v>483</v>
      </c>
      <c r="V38" s="22">
        <v>1287</v>
      </c>
      <c r="W38" s="22">
        <v>4296</v>
      </c>
      <c r="X38" s="22">
        <v>2513</v>
      </c>
      <c r="Y38" s="3"/>
      <c r="AA38" s="3"/>
      <c r="AB38" s="3"/>
      <c r="AC38" s="3"/>
    </row>
    <row r="39" spans="24:25" ht="10.5">
      <c r="X39" s="3"/>
      <c r="Y39" s="3"/>
    </row>
    <row r="40" spans="24:25" ht="10.5">
      <c r="X40" s="3"/>
      <c r="Y40" s="3"/>
    </row>
  </sheetData>
  <sheetProtection/>
  <mergeCells count="18">
    <mergeCell ref="N6:R6"/>
    <mergeCell ref="T6:X6"/>
    <mergeCell ref="G6:K6"/>
    <mergeCell ref="S5:X5"/>
    <mergeCell ref="F5:K5"/>
    <mergeCell ref="M5:R5"/>
    <mergeCell ref="AB5:AG5"/>
    <mergeCell ref="AI5:AN5"/>
    <mergeCell ref="AO5:AT5"/>
    <mergeCell ref="AC6:AG6"/>
    <mergeCell ref="AJ6:AN6"/>
    <mergeCell ref="AP6:AT6"/>
    <mergeCell ref="AW5:BB5"/>
    <mergeCell ref="BC5:BH5"/>
    <mergeCell ref="BI5:BN5"/>
    <mergeCell ref="AX6:BB6"/>
    <mergeCell ref="BD6:BH6"/>
    <mergeCell ref="BJ6:BN6"/>
  </mergeCells>
  <printOptions/>
  <pageMargins left="0.75" right="0.21" top="0.7" bottom="1" header="0.5" footer="0.5"/>
  <pageSetup horizontalDpi="600" verticalDpi="600" orientation="landscape" paperSize="9" r:id="rId1"/>
  <headerFooter alignWithMargins="0">
    <oddHeader>&amp;R&amp;"Arial Mon,Regular"&amp;8&amp;UÁ¿ëýã 10.Õºäºº àæ àõóé 
</oddHeader>
    <oddFooter>&amp;R&amp;18 36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W32"/>
  <sheetViews>
    <sheetView zoomScalePageLayoutView="0" workbookViewId="0" topLeftCell="A1">
      <selection activeCell="A1" sqref="A1:W32"/>
    </sheetView>
  </sheetViews>
  <sheetFormatPr defaultColWidth="9.140625" defaultRowHeight="12.75"/>
  <sheetData>
    <row r="1" spans="1:23" ht="12.75">
      <c r="A1" s="575"/>
      <c r="B1" s="575"/>
      <c r="C1" s="575"/>
      <c r="D1" s="575"/>
      <c r="E1" s="575"/>
      <c r="F1" s="575"/>
      <c r="G1" s="575"/>
      <c r="H1" s="575"/>
      <c r="I1" s="575"/>
      <c r="J1" s="575"/>
      <c r="K1" s="575"/>
      <c r="L1" s="575"/>
      <c r="M1" s="575"/>
      <c r="N1" s="575"/>
      <c r="O1" s="575"/>
      <c r="P1" s="575"/>
      <c r="Q1" s="575"/>
      <c r="R1" s="575"/>
      <c r="S1" s="575"/>
      <c r="T1" s="575"/>
      <c r="U1" s="594"/>
      <c r="V1" s="594"/>
      <c r="W1" s="594"/>
    </row>
    <row r="2" spans="1:23" ht="12.75">
      <c r="A2" s="575"/>
      <c r="B2" s="575"/>
      <c r="C2" s="575"/>
      <c r="D2" s="575"/>
      <c r="E2" s="612" t="s">
        <v>1068</v>
      </c>
      <c r="F2" s="575"/>
      <c r="G2" s="575"/>
      <c r="H2" s="575"/>
      <c r="I2" s="575"/>
      <c r="J2" s="575"/>
      <c r="K2" s="575"/>
      <c r="L2" s="575"/>
      <c r="M2" s="575"/>
      <c r="N2" s="575"/>
      <c r="O2" s="575"/>
      <c r="P2" s="575"/>
      <c r="Q2" s="575"/>
      <c r="R2" s="575"/>
      <c r="S2" s="575"/>
      <c r="T2" s="575"/>
      <c r="U2" s="594"/>
      <c r="V2" s="594"/>
      <c r="W2" s="594"/>
    </row>
    <row r="3" spans="1:23" ht="12.75">
      <c r="A3" s="575"/>
      <c r="B3" s="575"/>
      <c r="C3" s="575"/>
      <c r="D3" s="575"/>
      <c r="E3" s="47" t="s">
        <v>1069</v>
      </c>
      <c r="F3" s="575"/>
      <c r="G3" s="575"/>
      <c r="H3" s="575"/>
      <c r="I3" s="575"/>
      <c r="J3" s="575"/>
      <c r="K3" s="575"/>
      <c r="L3" s="575"/>
      <c r="M3" s="575"/>
      <c r="N3" s="575"/>
      <c r="O3" s="575"/>
      <c r="P3" s="575"/>
      <c r="Q3" s="575"/>
      <c r="R3" s="575"/>
      <c r="S3" s="575"/>
      <c r="T3" s="575"/>
      <c r="U3" s="594"/>
      <c r="V3" s="594"/>
      <c r="W3" s="594"/>
    </row>
    <row r="4" spans="1:23" ht="12.75">
      <c r="A4" s="575"/>
      <c r="B4" s="575"/>
      <c r="C4" s="575"/>
      <c r="D4" s="575"/>
      <c r="E4" s="575"/>
      <c r="F4" s="575"/>
      <c r="G4" s="575"/>
      <c r="H4" s="575"/>
      <c r="I4" s="575"/>
      <c r="J4" s="575"/>
      <c r="K4" s="575"/>
      <c r="L4" s="575"/>
      <c r="M4" s="575"/>
      <c r="N4" s="575"/>
      <c r="O4" s="575"/>
      <c r="P4" s="575"/>
      <c r="Q4" s="575"/>
      <c r="R4" s="575"/>
      <c r="S4" s="575"/>
      <c r="T4" s="575"/>
      <c r="U4" s="594"/>
      <c r="V4" s="594"/>
      <c r="W4" s="594"/>
    </row>
    <row r="5" spans="1:23" ht="12.75">
      <c r="A5" s="575"/>
      <c r="B5" s="575"/>
      <c r="C5" s="575"/>
      <c r="D5" s="575"/>
      <c r="E5" s="575"/>
      <c r="F5" s="575"/>
      <c r="G5" s="575"/>
      <c r="H5" s="575"/>
      <c r="I5" s="575"/>
      <c r="J5" s="575"/>
      <c r="K5" s="575"/>
      <c r="L5" s="575"/>
      <c r="M5" s="575"/>
      <c r="N5" s="575"/>
      <c r="O5" s="575"/>
      <c r="P5" s="575"/>
      <c r="Q5" s="575"/>
      <c r="R5" s="575"/>
      <c r="S5" s="575"/>
      <c r="T5" s="575"/>
      <c r="U5" s="594"/>
      <c r="V5" s="594"/>
      <c r="W5" s="594"/>
    </row>
    <row r="6" spans="1:23" ht="12.75">
      <c r="A6" s="793" t="s">
        <v>1032</v>
      </c>
      <c r="B6" s="794" t="s">
        <v>1070</v>
      </c>
      <c r="C6" s="581" t="s">
        <v>1071</v>
      </c>
      <c r="D6" s="201"/>
      <c r="E6" s="201"/>
      <c r="F6" s="214" t="s">
        <v>1072</v>
      </c>
      <c r="G6" s="795"/>
      <c r="H6" s="795"/>
      <c r="I6" s="795"/>
      <c r="J6" s="795"/>
      <c r="K6" s="795"/>
      <c r="L6" s="795"/>
      <c r="M6" s="795"/>
      <c r="N6" s="795"/>
      <c r="O6" s="795"/>
      <c r="P6" s="795"/>
      <c r="Q6" s="795"/>
      <c r="R6" s="795"/>
      <c r="S6" s="795"/>
      <c r="T6" s="795"/>
      <c r="U6" s="795"/>
      <c r="V6" s="795"/>
      <c r="W6" s="795"/>
    </row>
    <row r="7" spans="1:23" ht="12.75">
      <c r="A7" s="796"/>
      <c r="B7" s="797"/>
      <c r="C7" s="586" t="s">
        <v>1073</v>
      </c>
      <c r="D7" s="587"/>
      <c r="E7" s="588"/>
      <c r="F7" s="214" t="s">
        <v>1074</v>
      </c>
      <c r="G7" s="795"/>
      <c r="H7" s="798"/>
      <c r="I7" s="799" t="s">
        <v>1075</v>
      </c>
      <c r="J7" s="800"/>
      <c r="K7" s="801"/>
      <c r="L7" s="802" t="s">
        <v>1076</v>
      </c>
      <c r="M7" s="803"/>
      <c r="N7" s="804"/>
      <c r="O7" s="802" t="s">
        <v>1077</v>
      </c>
      <c r="P7" s="803"/>
      <c r="Q7" s="804"/>
      <c r="R7" s="214" t="s">
        <v>1078</v>
      </c>
      <c r="S7" s="795"/>
      <c r="T7" s="805"/>
      <c r="U7" s="214" t="s">
        <v>1079</v>
      </c>
      <c r="V7" s="795"/>
      <c r="W7" s="805"/>
    </row>
    <row r="8" spans="1:23" ht="39">
      <c r="A8" s="806"/>
      <c r="B8" s="807"/>
      <c r="C8" s="779" t="s">
        <v>1080</v>
      </c>
      <c r="D8" s="779" t="s">
        <v>1081</v>
      </c>
      <c r="E8" s="779" t="s">
        <v>1082</v>
      </c>
      <c r="F8" s="779" t="s">
        <v>1080</v>
      </c>
      <c r="G8" s="779" t="s">
        <v>1081</v>
      </c>
      <c r="H8" s="779" t="s">
        <v>1082</v>
      </c>
      <c r="I8" s="779" t="s">
        <v>1080</v>
      </c>
      <c r="J8" s="779" t="s">
        <v>1081</v>
      </c>
      <c r="K8" s="779" t="s">
        <v>1082</v>
      </c>
      <c r="L8" s="779" t="s">
        <v>1080</v>
      </c>
      <c r="M8" s="779" t="s">
        <v>1081</v>
      </c>
      <c r="N8" s="779" t="s">
        <v>1082</v>
      </c>
      <c r="O8" s="779" t="s">
        <v>1080</v>
      </c>
      <c r="P8" s="779" t="s">
        <v>1081</v>
      </c>
      <c r="Q8" s="779" t="s">
        <v>1082</v>
      </c>
      <c r="R8" s="808" t="s">
        <v>1080</v>
      </c>
      <c r="S8" s="809" t="s">
        <v>1081</v>
      </c>
      <c r="T8" s="810" t="s">
        <v>1082</v>
      </c>
      <c r="U8" s="808" t="s">
        <v>1080</v>
      </c>
      <c r="V8" s="809" t="s">
        <v>1081</v>
      </c>
      <c r="W8" s="810" t="s">
        <v>1082</v>
      </c>
    </row>
    <row r="9" spans="1:23" ht="12.75">
      <c r="A9" s="4" t="s">
        <v>12</v>
      </c>
      <c r="B9" s="811" t="s">
        <v>13</v>
      </c>
      <c r="C9" s="4">
        <f>F9+I9+L9+O9+R9+U9</f>
        <v>345</v>
      </c>
      <c r="D9" s="4">
        <f>G9+J9+M9+P9+S9+V9</f>
        <v>338</v>
      </c>
      <c r="E9" s="124">
        <f>D9/C9*100</f>
        <v>97.97101449275362</v>
      </c>
      <c r="F9" s="4">
        <v>69</v>
      </c>
      <c r="G9" s="4">
        <v>68</v>
      </c>
      <c r="H9" s="124">
        <f>G9/F9*100</f>
        <v>98.55072463768117</v>
      </c>
      <c r="I9" s="4">
        <v>8</v>
      </c>
      <c r="J9" s="4">
        <v>8</v>
      </c>
      <c r="K9" s="124">
        <f>J9/I9*100</f>
        <v>100</v>
      </c>
      <c r="L9" s="4">
        <v>66</v>
      </c>
      <c r="M9" s="4">
        <v>64</v>
      </c>
      <c r="N9" s="124">
        <f>M9/L9*100</f>
        <v>96.96969696969697</v>
      </c>
      <c r="O9" s="4">
        <v>61</v>
      </c>
      <c r="P9" s="4">
        <v>59</v>
      </c>
      <c r="Q9" s="124">
        <f>P9/O9*100</f>
        <v>96.72131147540983</v>
      </c>
      <c r="R9" s="4">
        <v>72</v>
      </c>
      <c r="S9" s="4">
        <v>71</v>
      </c>
      <c r="T9" s="124">
        <f>S9/R9*100</f>
        <v>98.61111111111111</v>
      </c>
      <c r="U9" s="4">
        <v>69</v>
      </c>
      <c r="V9" s="4">
        <v>68</v>
      </c>
      <c r="W9" s="124">
        <f>V9/U9*100</f>
        <v>98.55072463768117</v>
      </c>
    </row>
    <row r="10" spans="1:23" ht="12.75">
      <c r="A10" s="4" t="s">
        <v>14</v>
      </c>
      <c r="B10" s="811" t="s">
        <v>15</v>
      </c>
      <c r="C10" s="4">
        <f aca="true" t="shared" si="0" ref="C10:D31">F10+I10+L10+O10+R10+U10</f>
        <v>331</v>
      </c>
      <c r="D10" s="4">
        <f t="shared" si="0"/>
        <v>329</v>
      </c>
      <c r="E10" s="123">
        <f>D10/C10*100</f>
        <v>99.39577039274926</v>
      </c>
      <c r="F10" s="4">
        <v>63</v>
      </c>
      <c r="G10" s="4">
        <v>63</v>
      </c>
      <c r="H10" s="123">
        <f>G10/F10*100</f>
        <v>100</v>
      </c>
      <c r="I10" s="4">
        <v>8</v>
      </c>
      <c r="J10" s="4">
        <v>8</v>
      </c>
      <c r="K10" s="123">
        <f>J11/I11*100</f>
        <v>100</v>
      </c>
      <c r="L10" s="4">
        <v>80</v>
      </c>
      <c r="M10" s="4">
        <v>80</v>
      </c>
      <c r="N10" s="123">
        <f>M10/L10*100</f>
        <v>100</v>
      </c>
      <c r="O10" s="4">
        <v>60</v>
      </c>
      <c r="P10" s="4">
        <v>59</v>
      </c>
      <c r="Q10" s="123">
        <f>P10/O10*100</f>
        <v>98.33333333333333</v>
      </c>
      <c r="R10" s="4">
        <v>57</v>
      </c>
      <c r="S10" s="4">
        <v>56</v>
      </c>
      <c r="T10" s="123">
        <f>S10/R10*100</f>
        <v>98.24561403508771</v>
      </c>
      <c r="U10" s="4">
        <v>63</v>
      </c>
      <c r="V10" s="4">
        <v>63</v>
      </c>
      <c r="W10" s="123">
        <f>V10/U10*100</f>
        <v>100</v>
      </c>
    </row>
    <row r="11" spans="1:23" ht="12.75">
      <c r="A11" s="4" t="s">
        <v>16</v>
      </c>
      <c r="B11" s="811" t="s">
        <v>17</v>
      </c>
      <c r="C11" s="4">
        <f t="shared" si="0"/>
        <v>252</v>
      </c>
      <c r="D11" s="4">
        <f t="shared" si="0"/>
        <v>252</v>
      </c>
      <c r="E11" s="123">
        <f>D11/C11*100</f>
        <v>100</v>
      </c>
      <c r="F11" s="4">
        <v>49</v>
      </c>
      <c r="G11" s="4">
        <v>49</v>
      </c>
      <c r="H11" s="123">
        <f>G11/F11*100</f>
        <v>100</v>
      </c>
      <c r="I11" s="4">
        <v>13</v>
      </c>
      <c r="J11" s="4">
        <v>13</v>
      </c>
      <c r="K11" s="123">
        <f>J12/I12*100</f>
        <v>100</v>
      </c>
      <c r="L11" s="4">
        <v>51</v>
      </c>
      <c r="M11" s="4">
        <v>51</v>
      </c>
      <c r="N11" s="123">
        <f>M11/L11*100</f>
        <v>100</v>
      </c>
      <c r="O11" s="4">
        <v>52</v>
      </c>
      <c r="P11" s="4">
        <v>52</v>
      </c>
      <c r="Q11" s="123">
        <f>P11/O11*100</f>
        <v>100</v>
      </c>
      <c r="R11" s="4">
        <v>38</v>
      </c>
      <c r="S11" s="4">
        <v>38</v>
      </c>
      <c r="T11" s="123">
        <f>S11/R11*100</f>
        <v>100</v>
      </c>
      <c r="U11" s="4">
        <v>49</v>
      </c>
      <c r="V11" s="4">
        <v>49</v>
      </c>
      <c r="W11" s="123">
        <f>V11/U11*100</f>
        <v>100</v>
      </c>
    </row>
    <row r="12" spans="1:23" ht="12.75">
      <c r="A12" s="4" t="s">
        <v>18</v>
      </c>
      <c r="B12" s="811" t="s">
        <v>19</v>
      </c>
      <c r="C12" s="4">
        <f t="shared" si="0"/>
        <v>397</v>
      </c>
      <c r="D12" s="4">
        <f t="shared" si="0"/>
        <v>394</v>
      </c>
      <c r="E12" s="123">
        <f>D12/C12*100</f>
        <v>99.24433249370277</v>
      </c>
      <c r="F12" s="4">
        <v>71</v>
      </c>
      <c r="G12" s="4">
        <v>71</v>
      </c>
      <c r="H12" s="123">
        <f>G12/F12*100</f>
        <v>100</v>
      </c>
      <c r="I12" s="4">
        <v>35</v>
      </c>
      <c r="J12" s="4">
        <v>35</v>
      </c>
      <c r="K12" s="123">
        <f>J12/I12*100</f>
        <v>100</v>
      </c>
      <c r="L12" s="4">
        <v>82</v>
      </c>
      <c r="M12" s="4">
        <v>80</v>
      </c>
      <c r="N12" s="123">
        <f>M12/L12*100</f>
        <v>97.5609756097561</v>
      </c>
      <c r="O12" s="4">
        <v>76</v>
      </c>
      <c r="P12" s="4">
        <v>76</v>
      </c>
      <c r="Q12" s="123">
        <f>P12/O12*100</f>
        <v>100</v>
      </c>
      <c r="R12" s="4">
        <v>62</v>
      </c>
      <c r="S12" s="4">
        <v>61</v>
      </c>
      <c r="T12" s="123">
        <f>S12/R12*100</f>
        <v>98.38709677419355</v>
      </c>
      <c r="U12" s="4">
        <v>71</v>
      </c>
      <c r="V12" s="4">
        <v>71</v>
      </c>
      <c r="W12" s="123">
        <f>V12/U12*100</f>
        <v>100</v>
      </c>
    </row>
    <row r="13" spans="1:23" ht="12.75">
      <c r="A13" s="4"/>
      <c r="B13" s="811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3"/>
      <c r="U13" s="4"/>
      <c r="V13" s="4"/>
      <c r="W13" s="3"/>
    </row>
    <row r="14" spans="1:23" ht="12.75">
      <c r="A14" s="4" t="s">
        <v>20</v>
      </c>
      <c r="B14" s="811" t="s">
        <v>21</v>
      </c>
      <c r="C14" s="4">
        <f t="shared" si="0"/>
        <v>445</v>
      </c>
      <c r="D14" s="4">
        <f t="shared" si="0"/>
        <v>439</v>
      </c>
      <c r="E14" s="123">
        <f>D14/C14*100</f>
        <v>98.65168539325843</v>
      </c>
      <c r="F14" s="4">
        <v>81</v>
      </c>
      <c r="G14" s="4">
        <v>81</v>
      </c>
      <c r="H14" s="123">
        <f>G14/F14*100</f>
        <v>100</v>
      </c>
      <c r="I14" s="4">
        <v>32</v>
      </c>
      <c r="J14" s="4">
        <v>32</v>
      </c>
      <c r="K14" s="123">
        <f>J14/I14*100</f>
        <v>100</v>
      </c>
      <c r="L14" s="4">
        <v>89</v>
      </c>
      <c r="M14" s="4">
        <v>87</v>
      </c>
      <c r="N14" s="123">
        <f>M14/L14*100</f>
        <v>97.75280898876404</v>
      </c>
      <c r="O14" s="4">
        <v>72</v>
      </c>
      <c r="P14" s="4">
        <v>70</v>
      </c>
      <c r="Q14" s="123">
        <f>P14/O14*100</f>
        <v>97.22222222222221</v>
      </c>
      <c r="R14" s="4">
        <v>90</v>
      </c>
      <c r="S14" s="4">
        <v>88</v>
      </c>
      <c r="T14" s="123">
        <f>S14/R14*100</f>
        <v>97.77777777777777</v>
      </c>
      <c r="U14" s="4">
        <v>81</v>
      </c>
      <c r="V14" s="4">
        <v>81</v>
      </c>
      <c r="W14" s="123">
        <f>V14/U14*100</f>
        <v>100</v>
      </c>
    </row>
    <row r="15" spans="1:23" ht="12.75">
      <c r="A15" s="4" t="s">
        <v>22</v>
      </c>
      <c r="B15" s="811" t="s">
        <v>23</v>
      </c>
      <c r="C15" s="4">
        <f t="shared" si="0"/>
        <v>397</v>
      </c>
      <c r="D15" s="4">
        <f t="shared" si="0"/>
        <v>395</v>
      </c>
      <c r="E15" s="123">
        <f>D15/C15*100</f>
        <v>99.49622166246851</v>
      </c>
      <c r="F15" s="4">
        <v>84</v>
      </c>
      <c r="G15" s="4">
        <v>84</v>
      </c>
      <c r="H15" s="123">
        <f>G15/F15*100</f>
        <v>100</v>
      </c>
      <c r="I15" s="4">
        <v>8</v>
      </c>
      <c r="J15" s="4">
        <v>7</v>
      </c>
      <c r="K15" s="123">
        <f>J15/I15*100</f>
        <v>87.5</v>
      </c>
      <c r="L15" s="4">
        <v>83</v>
      </c>
      <c r="M15" s="4">
        <v>82</v>
      </c>
      <c r="N15" s="123">
        <f>M15/L15*100</f>
        <v>98.79518072289156</v>
      </c>
      <c r="O15" s="4">
        <v>52</v>
      </c>
      <c r="P15" s="4">
        <v>52</v>
      </c>
      <c r="Q15" s="123">
        <f>P15/O15*100</f>
        <v>100</v>
      </c>
      <c r="R15" s="4">
        <v>86</v>
      </c>
      <c r="S15" s="4">
        <v>86</v>
      </c>
      <c r="T15" s="123">
        <f>S15/R15*100</f>
        <v>100</v>
      </c>
      <c r="U15" s="4">
        <v>84</v>
      </c>
      <c r="V15" s="4">
        <v>84</v>
      </c>
      <c r="W15" s="123">
        <f>V15/U15*100</f>
        <v>100</v>
      </c>
    </row>
    <row r="16" spans="1:23" ht="12.75">
      <c r="A16" s="4" t="s">
        <v>24</v>
      </c>
      <c r="B16" s="811" t="s">
        <v>25</v>
      </c>
      <c r="C16" s="4">
        <f t="shared" si="0"/>
        <v>365</v>
      </c>
      <c r="D16" s="4">
        <f t="shared" si="0"/>
        <v>354</v>
      </c>
      <c r="E16" s="123">
        <f>D16/C16*100</f>
        <v>96.98630136986301</v>
      </c>
      <c r="F16" s="4">
        <v>65</v>
      </c>
      <c r="G16" s="4">
        <v>62</v>
      </c>
      <c r="H16" s="123">
        <f>G16/F16*100</f>
        <v>95.38461538461539</v>
      </c>
      <c r="I16" s="4">
        <v>36</v>
      </c>
      <c r="J16" s="4">
        <v>36</v>
      </c>
      <c r="K16" s="123">
        <f>J16/I16*100</f>
        <v>100</v>
      </c>
      <c r="L16" s="4">
        <v>56</v>
      </c>
      <c r="M16" s="4">
        <v>55</v>
      </c>
      <c r="N16" s="123">
        <f>M16/L16*100</f>
        <v>98.21428571428571</v>
      </c>
      <c r="O16" s="4">
        <v>71</v>
      </c>
      <c r="P16" s="4">
        <v>67</v>
      </c>
      <c r="Q16" s="123">
        <f>P16/O16*100</f>
        <v>94.36619718309859</v>
      </c>
      <c r="R16" s="4">
        <v>72</v>
      </c>
      <c r="S16" s="4">
        <v>72</v>
      </c>
      <c r="T16" s="123">
        <f>S16/R16*100</f>
        <v>100</v>
      </c>
      <c r="U16" s="4">
        <v>65</v>
      </c>
      <c r="V16" s="4">
        <v>62</v>
      </c>
      <c r="W16" s="123">
        <f>V16/U16*100</f>
        <v>95.38461538461539</v>
      </c>
    </row>
    <row r="17" spans="1:23" ht="12.75">
      <c r="A17" s="4" t="s">
        <v>26</v>
      </c>
      <c r="B17" s="811" t="s">
        <v>27</v>
      </c>
      <c r="C17" s="4">
        <f t="shared" si="0"/>
        <v>242</v>
      </c>
      <c r="D17" s="4">
        <f t="shared" si="0"/>
        <v>240</v>
      </c>
      <c r="E17" s="123">
        <f>D17/C17*100</f>
        <v>99.17355371900827</v>
      </c>
      <c r="F17" s="4">
        <v>48</v>
      </c>
      <c r="G17" s="4">
        <v>48</v>
      </c>
      <c r="H17" s="123">
        <f>G17/F17*100</f>
        <v>100</v>
      </c>
      <c r="I17" s="4">
        <v>15</v>
      </c>
      <c r="J17" s="4">
        <v>15</v>
      </c>
      <c r="K17" s="123">
        <f>J17/I17*100</f>
        <v>100</v>
      </c>
      <c r="L17" s="4">
        <v>58</v>
      </c>
      <c r="M17" s="4">
        <v>57</v>
      </c>
      <c r="N17" s="123">
        <f>M17/L17*100</f>
        <v>98.27586206896551</v>
      </c>
      <c r="O17" s="4">
        <v>38</v>
      </c>
      <c r="P17" s="4">
        <v>38</v>
      </c>
      <c r="Q17" s="123">
        <f>P17/O17*100</f>
        <v>100</v>
      </c>
      <c r="R17" s="4">
        <v>35</v>
      </c>
      <c r="S17" s="4">
        <v>34</v>
      </c>
      <c r="T17" s="123">
        <f>S17/R17*100</f>
        <v>97.14285714285714</v>
      </c>
      <c r="U17" s="4">
        <v>48</v>
      </c>
      <c r="V17" s="4">
        <v>48</v>
      </c>
      <c r="W17" s="123">
        <f>V17/U17*100</f>
        <v>100</v>
      </c>
    </row>
    <row r="18" spans="1:23" ht="12.75">
      <c r="A18" s="4"/>
      <c r="B18" s="811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3"/>
      <c r="U18" s="4"/>
      <c r="V18" s="4"/>
      <c r="W18" s="3"/>
    </row>
    <row r="19" spans="1:23" ht="12.75">
      <c r="A19" s="4" t="s">
        <v>28</v>
      </c>
      <c r="B19" s="811" t="s">
        <v>29</v>
      </c>
      <c r="C19" s="4">
        <f t="shared" si="0"/>
        <v>262</v>
      </c>
      <c r="D19" s="4">
        <f t="shared" si="0"/>
        <v>258</v>
      </c>
      <c r="E19" s="123">
        <f>D19/C19*100</f>
        <v>98.47328244274809</v>
      </c>
      <c r="F19" s="4">
        <v>52</v>
      </c>
      <c r="G19" s="4">
        <v>52</v>
      </c>
      <c r="H19" s="123">
        <f>G19/F19*100</f>
        <v>100</v>
      </c>
      <c r="I19" s="4">
        <v>20</v>
      </c>
      <c r="J19" s="4">
        <v>20</v>
      </c>
      <c r="K19" s="123">
        <f>J19/I19*100</f>
        <v>100</v>
      </c>
      <c r="L19" s="4">
        <v>52</v>
      </c>
      <c r="M19" s="4">
        <v>51</v>
      </c>
      <c r="N19" s="123">
        <f>M19/L19*100</f>
        <v>98.07692307692307</v>
      </c>
      <c r="O19" s="4">
        <v>38</v>
      </c>
      <c r="P19" s="4">
        <v>36</v>
      </c>
      <c r="Q19" s="123">
        <f>P19/O19*100</f>
        <v>94.73684210526315</v>
      </c>
      <c r="R19" s="4">
        <v>48</v>
      </c>
      <c r="S19" s="4">
        <v>47</v>
      </c>
      <c r="T19" s="123">
        <f>S19/R19*100</f>
        <v>97.91666666666666</v>
      </c>
      <c r="U19" s="4">
        <v>52</v>
      </c>
      <c r="V19" s="4">
        <v>52</v>
      </c>
      <c r="W19" s="123">
        <f>V19/U19*100</f>
        <v>100</v>
      </c>
    </row>
    <row r="20" spans="1:23" ht="12.75">
      <c r="A20" s="4" t="s">
        <v>30</v>
      </c>
      <c r="B20" s="811" t="s">
        <v>31</v>
      </c>
      <c r="C20" s="4">
        <f t="shared" si="0"/>
        <v>237</v>
      </c>
      <c r="D20" s="4">
        <f t="shared" si="0"/>
        <v>231</v>
      </c>
      <c r="E20" s="123">
        <f>D20/C20*100</f>
        <v>97.46835443037975</v>
      </c>
      <c r="F20" s="4">
        <v>34</v>
      </c>
      <c r="G20" s="4">
        <v>32</v>
      </c>
      <c r="H20" s="123">
        <f>G20/F20*100</f>
        <v>94.11764705882352</v>
      </c>
      <c r="I20" s="4">
        <v>31</v>
      </c>
      <c r="J20" s="4">
        <v>31</v>
      </c>
      <c r="K20" s="123">
        <f>J20/I20*100</f>
        <v>100</v>
      </c>
      <c r="L20" s="4">
        <v>51</v>
      </c>
      <c r="M20" s="4">
        <v>51</v>
      </c>
      <c r="N20" s="123">
        <f>M20/L20*100</f>
        <v>100</v>
      </c>
      <c r="O20" s="4">
        <v>40</v>
      </c>
      <c r="P20" s="4">
        <v>38</v>
      </c>
      <c r="Q20" s="123">
        <f>P20/O20*100</f>
        <v>95</v>
      </c>
      <c r="R20" s="4">
        <v>47</v>
      </c>
      <c r="S20" s="4">
        <v>47</v>
      </c>
      <c r="T20" s="123">
        <f>S20/R20*100</f>
        <v>100</v>
      </c>
      <c r="U20" s="4">
        <v>34</v>
      </c>
      <c r="V20" s="4">
        <v>32</v>
      </c>
      <c r="W20" s="123">
        <f>V20/U20*100</f>
        <v>94.11764705882352</v>
      </c>
    </row>
    <row r="21" spans="1:23" ht="12.75">
      <c r="A21" s="4" t="s">
        <v>32</v>
      </c>
      <c r="B21" s="811" t="s">
        <v>33</v>
      </c>
      <c r="C21" s="4">
        <f t="shared" si="0"/>
        <v>277</v>
      </c>
      <c r="D21" s="4">
        <f t="shared" si="0"/>
        <v>276</v>
      </c>
      <c r="E21" s="123">
        <f>D21/C21*100</f>
        <v>99.63898916967509</v>
      </c>
      <c r="F21" s="4">
        <v>61</v>
      </c>
      <c r="G21" s="4">
        <v>61</v>
      </c>
      <c r="H21" s="123">
        <f>G21/F21*100</f>
        <v>100</v>
      </c>
      <c r="I21" s="4">
        <v>7</v>
      </c>
      <c r="J21" s="4">
        <v>6</v>
      </c>
      <c r="K21" s="123">
        <f>J21/I21*100</f>
        <v>85.71428571428571</v>
      </c>
      <c r="L21" s="4">
        <v>48</v>
      </c>
      <c r="M21" s="4">
        <v>48</v>
      </c>
      <c r="N21" s="123">
        <f>M21/L21*100</f>
        <v>100</v>
      </c>
      <c r="O21" s="4">
        <v>46</v>
      </c>
      <c r="P21" s="4">
        <v>46</v>
      </c>
      <c r="Q21" s="123">
        <f>P21/O21*100</f>
        <v>100</v>
      </c>
      <c r="R21" s="4">
        <v>54</v>
      </c>
      <c r="S21" s="4">
        <v>54</v>
      </c>
      <c r="T21" s="123">
        <f>S21/R21*100</f>
        <v>100</v>
      </c>
      <c r="U21" s="4">
        <v>61</v>
      </c>
      <c r="V21" s="4">
        <v>61</v>
      </c>
      <c r="W21" s="123">
        <f>V21/U21*100</f>
        <v>100</v>
      </c>
    </row>
    <row r="22" spans="1:23" ht="12.75">
      <c r="A22" s="4" t="s">
        <v>34</v>
      </c>
      <c r="B22" s="811" t="s">
        <v>35</v>
      </c>
      <c r="C22" s="4">
        <f t="shared" si="0"/>
        <v>171</v>
      </c>
      <c r="D22" s="4">
        <f t="shared" si="0"/>
        <v>168</v>
      </c>
      <c r="E22" s="123">
        <f>D22/C22*100</f>
        <v>98.24561403508771</v>
      </c>
      <c r="F22" s="4">
        <v>31</v>
      </c>
      <c r="G22" s="4">
        <v>31</v>
      </c>
      <c r="H22" s="123">
        <f>G22/F22*100</f>
        <v>100</v>
      </c>
      <c r="I22" s="4">
        <v>20</v>
      </c>
      <c r="J22" s="4">
        <v>20</v>
      </c>
      <c r="K22" s="123">
        <f>J22/I22*100</f>
        <v>100</v>
      </c>
      <c r="L22" s="4">
        <v>32</v>
      </c>
      <c r="M22" s="4">
        <v>32</v>
      </c>
      <c r="N22" s="123">
        <f>M22/L22*100</f>
        <v>100</v>
      </c>
      <c r="O22" s="4">
        <v>23</v>
      </c>
      <c r="P22" s="4">
        <v>22</v>
      </c>
      <c r="Q22" s="123">
        <f>P22/O22*100</f>
        <v>95.65217391304348</v>
      </c>
      <c r="R22" s="4">
        <v>34</v>
      </c>
      <c r="S22" s="4">
        <v>32</v>
      </c>
      <c r="T22" s="123">
        <f>S22/R22*100</f>
        <v>94.11764705882352</v>
      </c>
      <c r="U22" s="4">
        <v>31</v>
      </c>
      <c r="V22" s="4">
        <v>31</v>
      </c>
      <c r="W22" s="123">
        <f>V22/U22*100</f>
        <v>100</v>
      </c>
    </row>
    <row r="23" spans="1:23" ht="12.75">
      <c r="A23" s="4"/>
      <c r="B23" s="811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123"/>
      <c r="O23" s="4"/>
      <c r="P23" s="4"/>
      <c r="Q23" s="123"/>
      <c r="R23" s="4"/>
      <c r="S23" s="4"/>
      <c r="T23" s="3"/>
      <c r="U23" s="4"/>
      <c r="V23" s="4"/>
      <c r="W23" s="3"/>
    </row>
    <row r="24" spans="1:23" ht="12.75">
      <c r="A24" s="4" t="s">
        <v>36</v>
      </c>
      <c r="B24" s="811" t="s">
        <v>37</v>
      </c>
      <c r="C24" s="4">
        <f t="shared" si="0"/>
        <v>196</v>
      </c>
      <c r="D24" s="4">
        <f t="shared" si="0"/>
        <v>192</v>
      </c>
      <c r="E24" s="123">
        <f>D24/C24*100</f>
        <v>97.95918367346938</v>
      </c>
      <c r="F24" s="4">
        <v>38</v>
      </c>
      <c r="G24" s="4">
        <v>36</v>
      </c>
      <c r="H24" s="123">
        <f>G24/F24*100</f>
        <v>94.73684210526315</v>
      </c>
      <c r="I24" s="4">
        <v>11</v>
      </c>
      <c r="J24" s="4">
        <v>11</v>
      </c>
      <c r="K24" s="123">
        <f>J24/I24*100</f>
        <v>100</v>
      </c>
      <c r="L24" s="4">
        <v>36</v>
      </c>
      <c r="M24" s="4">
        <v>36</v>
      </c>
      <c r="N24" s="123">
        <f>M24/L24*100</f>
        <v>100</v>
      </c>
      <c r="O24" s="4">
        <v>36</v>
      </c>
      <c r="P24" s="4">
        <v>36</v>
      </c>
      <c r="Q24" s="123">
        <f>P24/O24*100</f>
        <v>100</v>
      </c>
      <c r="R24" s="4">
        <v>37</v>
      </c>
      <c r="S24" s="4">
        <v>37</v>
      </c>
      <c r="T24" s="123">
        <f>S24/R24*100</f>
        <v>100</v>
      </c>
      <c r="U24" s="4">
        <v>38</v>
      </c>
      <c r="V24" s="4">
        <v>36</v>
      </c>
      <c r="W24" s="123">
        <f>V24/U24*100</f>
        <v>94.73684210526315</v>
      </c>
    </row>
    <row r="25" spans="1:23" ht="12.75">
      <c r="A25" s="4" t="s">
        <v>38</v>
      </c>
      <c r="B25" s="811" t="s">
        <v>39</v>
      </c>
      <c r="C25" s="4">
        <f t="shared" si="0"/>
        <v>294</v>
      </c>
      <c r="D25" s="4">
        <f t="shared" si="0"/>
        <v>291</v>
      </c>
      <c r="E25" s="123">
        <f>D25/C25*100</f>
        <v>98.9795918367347</v>
      </c>
      <c r="F25" s="4">
        <v>52</v>
      </c>
      <c r="G25" s="4">
        <v>52</v>
      </c>
      <c r="H25" s="123">
        <f>G25/F25*100</f>
        <v>100</v>
      </c>
      <c r="I25" s="4">
        <v>22</v>
      </c>
      <c r="J25" s="4">
        <v>22</v>
      </c>
      <c r="K25" s="123">
        <f>J25/I25*100</f>
        <v>100</v>
      </c>
      <c r="L25" s="4">
        <v>45</v>
      </c>
      <c r="M25" s="4">
        <v>43</v>
      </c>
      <c r="N25" s="123">
        <f>M25/L25*100</f>
        <v>95.55555555555556</v>
      </c>
      <c r="O25" s="4">
        <v>62</v>
      </c>
      <c r="P25" s="4">
        <v>62</v>
      </c>
      <c r="Q25" s="123">
        <f>P25/O25*100</f>
        <v>100</v>
      </c>
      <c r="R25" s="4">
        <v>61</v>
      </c>
      <c r="S25" s="4">
        <v>60</v>
      </c>
      <c r="T25" s="123">
        <f>S25/R25*100</f>
        <v>98.36065573770492</v>
      </c>
      <c r="U25" s="4">
        <v>52</v>
      </c>
      <c r="V25" s="4">
        <v>52</v>
      </c>
      <c r="W25" s="123">
        <f>V25/U25*100</f>
        <v>100</v>
      </c>
    </row>
    <row r="26" spans="1:23" ht="12.75">
      <c r="A26" s="4" t="s">
        <v>40</v>
      </c>
      <c r="B26" s="811" t="s">
        <v>41</v>
      </c>
      <c r="C26" s="4">
        <f t="shared" si="0"/>
        <v>380</v>
      </c>
      <c r="D26" s="4">
        <f t="shared" si="0"/>
        <v>374</v>
      </c>
      <c r="E26" s="123">
        <f>D26/C26*100</f>
        <v>98.42105263157895</v>
      </c>
      <c r="F26" s="4">
        <v>68</v>
      </c>
      <c r="G26" s="4">
        <v>68</v>
      </c>
      <c r="H26" s="123">
        <f>G26/F26*100</f>
        <v>100</v>
      </c>
      <c r="I26" s="4">
        <v>18</v>
      </c>
      <c r="J26" s="4">
        <v>18</v>
      </c>
      <c r="K26" s="123">
        <f>J26/I26*100</f>
        <v>100</v>
      </c>
      <c r="L26" s="4">
        <v>70</v>
      </c>
      <c r="M26" s="4">
        <v>68</v>
      </c>
      <c r="N26" s="123">
        <f>M26/L26*100</f>
        <v>97.14285714285714</v>
      </c>
      <c r="O26" s="4">
        <v>87</v>
      </c>
      <c r="P26" s="4">
        <v>84</v>
      </c>
      <c r="Q26" s="123">
        <f>P26/O26*100</f>
        <v>96.55172413793103</v>
      </c>
      <c r="R26" s="4">
        <v>69</v>
      </c>
      <c r="S26" s="4">
        <v>68</v>
      </c>
      <c r="T26" s="123">
        <f>S26/R26*100</f>
        <v>98.55072463768117</v>
      </c>
      <c r="U26" s="4">
        <v>68</v>
      </c>
      <c r="V26" s="4">
        <v>68</v>
      </c>
      <c r="W26" s="123">
        <f>V26/U26*100</f>
        <v>100</v>
      </c>
    </row>
    <row r="27" spans="1:23" ht="12.75">
      <c r="A27" s="4" t="s">
        <v>42</v>
      </c>
      <c r="B27" s="811" t="s">
        <v>43</v>
      </c>
      <c r="C27" s="4">
        <f t="shared" si="0"/>
        <v>182</v>
      </c>
      <c r="D27" s="4">
        <f t="shared" si="0"/>
        <v>176</v>
      </c>
      <c r="E27" s="123">
        <f>D27/C27*100</f>
        <v>96.7032967032967</v>
      </c>
      <c r="F27" s="4">
        <v>36</v>
      </c>
      <c r="G27" s="4">
        <v>35</v>
      </c>
      <c r="H27" s="123">
        <f>G27/F27*100</f>
        <v>97.22222222222221</v>
      </c>
      <c r="I27" s="4">
        <v>22</v>
      </c>
      <c r="J27" s="4">
        <v>22</v>
      </c>
      <c r="K27" s="123">
        <f>J27/I27*100</f>
        <v>100</v>
      </c>
      <c r="L27" s="4">
        <v>19</v>
      </c>
      <c r="M27" s="4">
        <v>17</v>
      </c>
      <c r="N27" s="123">
        <f>M27/L27*100</f>
        <v>89.47368421052632</v>
      </c>
      <c r="O27" s="4">
        <v>25</v>
      </c>
      <c r="P27" s="4">
        <v>23</v>
      </c>
      <c r="Q27" s="123">
        <f>P27/O27*100</f>
        <v>92</v>
      </c>
      <c r="R27" s="4">
        <v>44</v>
      </c>
      <c r="S27" s="4">
        <v>44</v>
      </c>
      <c r="T27" s="123">
        <f>S27/R27*100</f>
        <v>100</v>
      </c>
      <c r="U27" s="4">
        <v>36</v>
      </c>
      <c r="V27" s="4">
        <v>35</v>
      </c>
      <c r="W27" s="123">
        <f>V27/U27*100</f>
        <v>97.22222222222221</v>
      </c>
    </row>
    <row r="28" spans="1:23" ht="12.75">
      <c r="A28" s="4"/>
      <c r="B28" s="811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123"/>
      <c r="O28" s="4"/>
      <c r="P28" s="4"/>
      <c r="Q28" s="123"/>
      <c r="R28" s="4"/>
      <c r="S28" s="4"/>
      <c r="T28" s="3"/>
      <c r="U28" s="4"/>
      <c r="V28" s="4"/>
      <c r="W28" s="3"/>
    </row>
    <row r="29" spans="1:23" ht="12.75">
      <c r="A29" s="4" t="s">
        <v>44</v>
      </c>
      <c r="B29" s="811" t="s">
        <v>45</v>
      </c>
      <c r="C29" s="4">
        <f t="shared" si="0"/>
        <v>187</v>
      </c>
      <c r="D29" s="4">
        <f t="shared" si="0"/>
        <v>179</v>
      </c>
      <c r="E29" s="123">
        <f>D29/C29*100</f>
        <v>95.72192513368985</v>
      </c>
      <c r="F29" s="4">
        <v>33</v>
      </c>
      <c r="G29" s="4">
        <v>32</v>
      </c>
      <c r="H29" s="123">
        <f>G29/F29*100</f>
        <v>96.96969696969697</v>
      </c>
      <c r="I29" s="4">
        <v>14</v>
      </c>
      <c r="J29" s="4">
        <v>14</v>
      </c>
      <c r="K29" s="123">
        <f>J29/I29*100</f>
        <v>100</v>
      </c>
      <c r="L29" s="4">
        <v>42</v>
      </c>
      <c r="M29" s="4">
        <v>40</v>
      </c>
      <c r="N29" s="123">
        <f>M29/L29*100</f>
        <v>95.23809523809523</v>
      </c>
      <c r="O29" s="4">
        <v>32</v>
      </c>
      <c r="P29" s="4">
        <v>29</v>
      </c>
      <c r="Q29" s="123">
        <f>P29/O29*100</f>
        <v>90.625</v>
      </c>
      <c r="R29" s="4">
        <v>33</v>
      </c>
      <c r="S29" s="4">
        <v>32</v>
      </c>
      <c r="T29" s="123">
        <f>S29/R29*100</f>
        <v>96.96969696969697</v>
      </c>
      <c r="U29" s="4">
        <v>33</v>
      </c>
      <c r="V29" s="4">
        <v>32</v>
      </c>
      <c r="W29" s="123">
        <f>V29/U29*100</f>
        <v>96.96969696969697</v>
      </c>
    </row>
    <row r="30" spans="1:23" ht="12.75">
      <c r="A30" s="4" t="s">
        <v>1057</v>
      </c>
      <c r="B30" s="811" t="s">
        <v>1058</v>
      </c>
      <c r="C30" s="4">
        <f t="shared" si="0"/>
        <v>2358</v>
      </c>
      <c r="D30" s="4">
        <f t="shared" si="0"/>
        <v>2300</v>
      </c>
      <c r="E30" s="123">
        <f>D30/C30*100</f>
        <v>97.54028837998302</v>
      </c>
      <c r="F30" s="4">
        <v>290</v>
      </c>
      <c r="G30" s="4">
        <v>287</v>
      </c>
      <c r="H30" s="123">
        <f>G30/F30*100</f>
        <v>98.9655172413793</v>
      </c>
      <c r="I30" s="4">
        <v>866</v>
      </c>
      <c r="J30" s="4">
        <v>853</v>
      </c>
      <c r="K30" s="123">
        <f>J30/I30*100</f>
        <v>98.49884526558893</v>
      </c>
      <c r="L30" s="4">
        <v>282</v>
      </c>
      <c r="M30" s="4">
        <v>275</v>
      </c>
      <c r="N30" s="123">
        <f>M30/L30*100</f>
        <v>97.51773049645391</v>
      </c>
      <c r="O30" s="4">
        <v>257</v>
      </c>
      <c r="P30" s="4">
        <v>232</v>
      </c>
      <c r="Q30" s="123">
        <f>P30/O30*100</f>
        <v>90.27237354085604</v>
      </c>
      <c r="R30" s="4">
        <v>373</v>
      </c>
      <c r="S30" s="4">
        <v>366</v>
      </c>
      <c r="T30" s="123">
        <f>S30/R30*100</f>
        <v>98.12332439678283</v>
      </c>
      <c r="U30" s="4">
        <v>290</v>
      </c>
      <c r="V30" s="4">
        <v>287</v>
      </c>
      <c r="W30" s="123">
        <f>V30/U30*100</f>
        <v>98.9655172413793</v>
      </c>
    </row>
    <row r="31" spans="1:23" ht="12.75">
      <c r="A31" s="4" t="s">
        <v>46</v>
      </c>
      <c r="B31" s="811" t="s">
        <v>47</v>
      </c>
      <c r="C31" s="4">
        <f t="shared" si="0"/>
        <v>199</v>
      </c>
      <c r="D31" s="4">
        <f t="shared" si="0"/>
        <v>198</v>
      </c>
      <c r="E31" s="123">
        <f>D31/C31*100</f>
        <v>99.49748743718592</v>
      </c>
      <c r="F31" s="4">
        <v>39</v>
      </c>
      <c r="G31" s="4">
        <v>39</v>
      </c>
      <c r="H31" s="123">
        <f>G31/F31*100</f>
        <v>100</v>
      </c>
      <c r="I31" s="4">
        <v>17</v>
      </c>
      <c r="J31" s="4">
        <v>17</v>
      </c>
      <c r="K31" s="123">
        <f>J31/I31*100</f>
        <v>100</v>
      </c>
      <c r="L31" s="4">
        <v>48</v>
      </c>
      <c r="M31" s="4">
        <v>47</v>
      </c>
      <c r="N31" s="123">
        <f>M31/L31*100</f>
        <v>97.91666666666666</v>
      </c>
      <c r="O31" s="4">
        <v>28</v>
      </c>
      <c r="P31" s="4">
        <v>28</v>
      </c>
      <c r="Q31" s="123">
        <f>P31/O31*100</f>
        <v>100</v>
      </c>
      <c r="R31" s="4">
        <v>28</v>
      </c>
      <c r="S31" s="4">
        <v>28</v>
      </c>
      <c r="T31" s="123">
        <f>S31/R31*100</f>
        <v>100</v>
      </c>
      <c r="U31" s="4">
        <v>39</v>
      </c>
      <c r="V31" s="4">
        <v>39</v>
      </c>
      <c r="W31" s="123">
        <f>V31/U31*100</f>
        <v>100</v>
      </c>
    </row>
    <row r="32" spans="1:23" ht="12.75">
      <c r="A32" s="184" t="s">
        <v>79</v>
      </c>
      <c r="B32" s="812" t="s">
        <v>70</v>
      </c>
      <c r="C32" s="184">
        <f>SUM(C9:C31)</f>
        <v>7517</v>
      </c>
      <c r="D32" s="184">
        <f>SUM(D9:D31)</f>
        <v>7384</v>
      </c>
      <c r="E32" s="187">
        <f>D32/C32*100</f>
        <v>98.23067713183451</v>
      </c>
      <c r="F32" s="184">
        <f>SUM(F9:F31)</f>
        <v>1264</v>
      </c>
      <c r="G32" s="184">
        <f>SUM(G9:G31)</f>
        <v>1251</v>
      </c>
      <c r="H32" s="502">
        <f>G32/F32*100</f>
        <v>98.97151898734177</v>
      </c>
      <c r="I32" s="184">
        <f>SUM(I9:I31)</f>
        <v>1203</v>
      </c>
      <c r="J32" s="184">
        <f>SUM(J9:J31)</f>
        <v>1188</v>
      </c>
      <c r="K32" s="187">
        <f>J32/I32*100</f>
        <v>98.75311720698254</v>
      </c>
      <c r="L32" s="184">
        <f>SUM(L9:L31)</f>
        <v>1290</v>
      </c>
      <c r="M32" s="184">
        <f>SUM(M9:M31)</f>
        <v>1264</v>
      </c>
      <c r="N32" s="187">
        <f>M32/L32*100</f>
        <v>97.98449612403101</v>
      </c>
      <c r="O32" s="184">
        <f>SUM(O9:O31)</f>
        <v>1156</v>
      </c>
      <c r="P32" s="184">
        <f>SUM(P9:P31)</f>
        <v>1109</v>
      </c>
      <c r="Q32" s="502">
        <f>P32/O32*100</f>
        <v>95.93425605536332</v>
      </c>
      <c r="R32" s="184">
        <f>SUM(R9:R31)</f>
        <v>1340</v>
      </c>
      <c r="S32" s="184">
        <f>SUM(S9:S31)</f>
        <v>1321</v>
      </c>
      <c r="T32" s="187">
        <f>S32/R32*100</f>
        <v>98.5820895522388</v>
      </c>
      <c r="U32" s="184">
        <f>SUM(U9:U31)</f>
        <v>1264</v>
      </c>
      <c r="V32" s="184">
        <f>SUM(V9:V31)</f>
        <v>1251</v>
      </c>
      <c r="W32" s="187">
        <f>V32/U32*100</f>
        <v>98.97151898734177</v>
      </c>
    </row>
  </sheetData>
  <sheetProtection/>
  <mergeCells count="11">
    <mergeCell ref="U7:W7"/>
    <mergeCell ref="A6:A8"/>
    <mergeCell ref="B6:B8"/>
    <mergeCell ref="C6:E6"/>
    <mergeCell ref="F6:W6"/>
    <mergeCell ref="C7:E7"/>
    <mergeCell ref="F7:H7"/>
    <mergeCell ref="I7:K7"/>
    <mergeCell ref="L7:N7"/>
    <mergeCell ref="O7:Q7"/>
    <mergeCell ref="R7:T7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Y27"/>
  <sheetViews>
    <sheetView zoomScalePageLayoutView="0" workbookViewId="0" topLeftCell="A1">
      <selection activeCell="A1" sqref="A1:Y27"/>
    </sheetView>
  </sheetViews>
  <sheetFormatPr defaultColWidth="9.140625" defaultRowHeight="12.75"/>
  <sheetData>
    <row r="1" spans="1:25" ht="12.75">
      <c r="A1" s="594" t="s">
        <v>1097</v>
      </c>
      <c r="B1" s="594"/>
      <c r="C1" s="594"/>
      <c r="D1" s="594"/>
      <c r="E1" s="594"/>
      <c r="F1" s="594"/>
      <c r="G1" s="594"/>
      <c r="H1" s="594"/>
      <c r="I1" s="612" t="s">
        <v>1083</v>
      </c>
      <c r="J1" s="575"/>
      <c r="K1" s="575"/>
      <c r="L1" s="575"/>
      <c r="M1" s="575"/>
      <c r="N1" s="575"/>
      <c r="O1" s="575"/>
      <c r="P1" s="594"/>
      <c r="Q1" s="594"/>
      <c r="R1" s="594"/>
      <c r="S1" s="594"/>
      <c r="T1" s="594"/>
      <c r="U1" s="594"/>
      <c r="V1" s="594"/>
      <c r="W1" s="594"/>
      <c r="X1" s="594"/>
      <c r="Y1" s="594"/>
    </row>
    <row r="2" spans="1:25" ht="12.75">
      <c r="A2" s="594"/>
      <c r="B2" s="594"/>
      <c r="C2" s="594"/>
      <c r="D2" s="594"/>
      <c r="E2" s="594"/>
      <c r="F2" s="594"/>
      <c r="G2" s="813"/>
      <c r="H2" s="594"/>
      <c r="I2" s="814" t="s">
        <v>1084</v>
      </c>
      <c r="J2" s="594"/>
      <c r="K2" s="594"/>
      <c r="L2" s="594"/>
      <c r="M2" s="594"/>
      <c r="N2" s="594"/>
      <c r="O2" s="594"/>
      <c r="P2" s="594"/>
      <c r="Q2" s="594"/>
      <c r="R2" s="594"/>
      <c r="S2" s="594"/>
      <c r="T2" s="594"/>
      <c r="U2" s="594"/>
      <c r="V2" s="594"/>
      <c r="W2" s="594"/>
      <c r="X2" s="594"/>
      <c r="Y2" s="594"/>
    </row>
    <row r="3" spans="1:25" ht="12.75">
      <c r="A3" s="594"/>
      <c r="B3" s="594"/>
      <c r="C3" s="594"/>
      <c r="D3" s="594"/>
      <c r="E3" s="594"/>
      <c r="F3" s="594"/>
      <c r="G3" s="594"/>
      <c r="H3" s="594"/>
      <c r="I3" s="594"/>
      <c r="J3" s="594"/>
      <c r="K3" s="594"/>
      <c r="L3" s="594"/>
      <c r="M3" s="594"/>
      <c r="N3" s="594"/>
      <c r="O3" s="594"/>
      <c r="P3" s="594"/>
      <c r="Q3" s="594"/>
      <c r="R3" s="594"/>
      <c r="S3" s="594"/>
      <c r="T3" s="594"/>
      <c r="U3" s="594"/>
      <c r="V3" s="594"/>
      <c r="W3" s="594"/>
      <c r="X3" s="594"/>
      <c r="Y3" s="594"/>
    </row>
    <row r="4" spans="1:25" ht="12.75">
      <c r="A4" s="594"/>
      <c r="B4" s="815"/>
      <c r="C4" s="594"/>
      <c r="D4" s="594"/>
      <c r="E4" s="594"/>
      <c r="F4" s="594"/>
      <c r="G4" s="594"/>
      <c r="H4" s="594"/>
      <c r="I4" s="594"/>
      <c r="J4" s="594"/>
      <c r="K4" s="594"/>
      <c r="L4" s="594"/>
      <c r="M4" s="594"/>
      <c r="N4" s="594"/>
      <c r="O4" s="594"/>
      <c r="P4" s="594"/>
      <c r="Q4" s="594"/>
      <c r="R4" s="594"/>
      <c r="S4" s="594"/>
      <c r="T4" s="594"/>
      <c r="U4" s="594"/>
      <c r="V4" s="594"/>
      <c r="W4" s="594"/>
      <c r="X4" s="594"/>
      <c r="Y4" s="594"/>
    </row>
    <row r="5" spans="1:25" ht="12.75">
      <c r="A5" s="816" t="s">
        <v>1032</v>
      </c>
      <c r="B5" s="817" t="s">
        <v>1070</v>
      </c>
      <c r="C5" s="818" t="s">
        <v>1085</v>
      </c>
      <c r="D5" s="793"/>
      <c r="E5" s="214" t="s">
        <v>1086</v>
      </c>
      <c r="F5" s="795"/>
      <c r="G5" s="795"/>
      <c r="H5" s="798"/>
      <c r="I5" s="214" t="s">
        <v>1087</v>
      </c>
      <c r="J5" s="798"/>
      <c r="K5" s="214" t="s">
        <v>1088</v>
      </c>
      <c r="L5" s="819"/>
      <c r="M5" s="819"/>
      <c r="N5" s="819"/>
      <c r="O5" s="820"/>
      <c r="P5" s="214" t="s">
        <v>1089</v>
      </c>
      <c r="Q5" s="795"/>
      <c r="R5" s="795"/>
      <c r="S5" s="795"/>
      <c r="T5" s="798"/>
      <c r="U5" s="214" t="s">
        <v>1090</v>
      </c>
      <c r="V5" s="795"/>
      <c r="W5" s="795"/>
      <c r="X5" s="805"/>
      <c r="Y5" s="805"/>
    </row>
    <row r="6" spans="1:25" ht="68.25" customHeight="1">
      <c r="A6" s="821"/>
      <c r="B6" s="822"/>
      <c r="C6" s="823"/>
      <c r="D6" s="806"/>
      <c r="E6" s="818" t="s">
        <v>1091</v>
      </c>
      <c r="F6" s="793"/>
      <c r="G6" s="824" t="s">
        <v>1092</v>
      </c>
      <c r="H6" s="820"/>
      <c r="I6" s="824" t="s">
        <v>1093</v>
      </c>
      <c r="J6" s="825"/>
      <c r="K6" s="794">
        <v>2009</v>
      </c>
      <c r="L6" s="794">
        <v>2010</v>
      </c>
      <c r="M6" s="794">
        <v>2011</v>
      </c>
      <c r="N6" s="826" t="s">
        <v>1094</v>
      </c>
      <c r="O6" s="827"/>
      <c r="P6" s="794">
        <v>2009</v>
      </c>
      <c r="Q6" s="794">
        <v>2010</v>
      </c>
      <c r="R6" s="794">
        <v>2011</v>
      </c>
      <c r="S6" s="826" t="s">
        <v>1094</v>
      </c>
      <c r="T6" s="827"/>
      <c r="U6" s="794">
        <v>2008</v>
      </c>
      <c r="V6" s="794">
        <v>2009</v>
      </c>
      <c r="W6" s="794">
        <v>2010</v>
      </c>
      <c r="X6" s="826" t="s">
        <v>1094</v>
      </c>
      <c r="Y6" s="827"/>
    </row>
    <row r="7" spans="1:25" ht="12.75">
      <c r="A7" s="828"/>
      <c r="B7" s="829"/>
      <c r="C7" s="830" t="s">
        <v>1095</v>
      </c>
      <c r="D7" s="830" t="s">
        <v>1096</v>
      </c>
      <c r="E7" s="830" t="s">
        <v>1095</v>
      </c>
      <c r="F7" s="830" t="s">
        <v>1096</v>
      </c>
      <c r="G7" s="830" t="s">
        <v>1095</v>
      </c>
      <c r="H7" s="830" t="s">
        <v>1096</v>
      </c>
      <c r="I7" s="830" t="s">
        <v>1095</v>
      </c>
      <c r="J7" s="830" t="s">
        <v>1096</v>
      </c>
      <c r="K7" s="807"/>
      <c r="L7" s="807"/>
      <c r="M7" s="807"/>
      <c r="N7" s="830">
        <v>2011</v>
      </c>
      <c r="O7" s="830">
        <v>2012</v>
      </c>
      <c r="P7" s="807"/>
      <c r="Q7" s="807"/>
      <c r="R7" s="807"/>
      <c r="S7" s="830">
        <v>2011</v>
      </c>
      <c r="T7" s="830">
        <v>2012</v>
      </c>
      <c r="U7" s="807"/>
      <c r="V7" s="807"/>
      <c r="W7" s="807"/>
      <c r="X7" s="830">
        <v>2011</v>
      </c>
      <c r="Y7" s="830">
        <v>2012</v>
      </c>
    </row>
    <row r="8" spans="1:25" ht="12.75">
      <c r="A8" s="4" t="s">
        <v>12</v>
      </c>
      <c r="B8" s="811" t="s">
        <v>13</v>
      </c>
      <c r="C8" s="831">
        <v>15</v>
      </c>
      <c r="D8" s="831">
        <v>8</v>
      </c>
      <c r="E8" s="831">
        <v>15</v>
      </c>
      <c r="F8" s="831">
        <v>8</v>
      </c>
      <c r="G8" s="831"/>
      <c r="H8" s="832"/>
      <c r="I8" s="3"/>
      <c r="J8" s="3"/>
      <c r="K8" s="4">
        <v>35</v>
      </c>
      <c r="L8" s="4">
        <v>37</v>
      </c>
      <c r="M8" s="4">
        <v>20</v>
      </c>
      <c r="N8" s="831">
        <v>15</v>
      </c>
      <c r="O8" s="4">
        <v>20</v>
      </c>
      <c r="P8" s="4"/>
      <c r="Q8" s="4"/>
      <c r="R8" s="4"/>
      <c r="S8" s="4"/>
      <c r="T8" s="4"/>
      <c r="U8" s="626">
        <v>0</v>
      </c>
      <c r="V8" s="626">
        <v>0</v>
      </c>
      <c r="W8" s="626">
        <v>0</v>
      </c>
      <c r="X8" s="626">
        <f aca="true" t="shared" si="0" ref="X8:Y27">S8/E8*1000</f>
        <v>0</v>
      </c>
      <c r="Y8" s="626">
        <f>T8/F8*1000</f>
        <v>0</v>
      </c>
    </row>
    <row r="9" spans="1:25" ht="12.75">
      <c r="A9" s="4" t="s">
        <v>14</v>
      </c>
      <c r="B9" s="811" t="s">
        <v>15</v>
      </c>
      <c r="C9" s="831">
        <v>23</v>
      </c>
      <c r="D9" s="831">
        <v>8</v>
      </c>
      <c r="E9" s="831">
        <v>22</v>
      </c>
      <c r="F9" s="831">
        <v>8</v>
      </c>
      <c r="G9" s="831">
        <v>1</v>
      </c>
      <c r="H9" s="832"/>
      <c r="I9" s="3"/>
      <c r="J9" s="3"/>
      <c r="K9" s="4">
        <v>20</v>
      </c>
      <c r="L9" s="4">
        <v>19</v>
      </c>
      <c r="M9" s="4">
        <v>21</v>
      </c>
      <c r="N9" s="831">
        <v>12</v>
      </c>
      <c r="O9" s="4">
        <v>14</v>
      </c>
      <c r="P9" s="4">
        <v>1</v>
      </c>
      <c r="Q9" s="4">
        <v>2</v>
      </c>
      <c r="R9" s="4"/>
      <c r="S9" s="4"/>
      <c r="T9" s="4"/>
      <c r="U9" s="626"/>
      <c r="V9" s="626"/>
      <c r="W9" s="626">
        <v>67</v>
      </c>
      <c r="X9" s="626">
        <f>S9/E9*1000</f>
        <v>0</v>
      </c>
      <c r="Y9" s="626"/>
    </row>
    <row r="10" spans="1:25" ht="12.75">
      <c r="A10" s="4" t="s">
        <v>16</v>
      </c>
      <c r="B10" s="811" t="s">
        <v>17</v>
      </c>
      <c r="C10" s="831">
        <v>25</v>
      </c>
      <c r="D10" s="831">
        <v>13</v>
      </c>
      <c r="E10" s="831">
        <v>25</v>
      </c>
      <c r="F10" s="831">
        <v>13</v>
      </c>
      <c r="G10" s="831"/>
      <c r="H10" s="832"/>
      <c r="I10" s="3"/>
      <c r="J10" s="3"/>
      <c r="K10" s="4">
        <v>25</v>
      </c>
      <c r="L10" s="4">
        <v>33</v>
      </c>
      <c r="M10" s="4">
        <v>15</v>
      </c>
      <c r="N10" s="831">
        <v>9</v>
      </c>
      <c r="O10" s="4">
        <v>13</v>
      </c>
      <c r="P10" s="4">
        <v>1</v>
      </c>
      <c r="Q10" s="4">
        <v>1</v>
      </c>
      <c r="R10" s="4">
        <v>1</v>
      </c>
      <c r="S10" s="4"/>
      <c r="T10" s="4"/>
      <c r="U10" s="626">
        <v>0</v>
      </c>
      <c r="V10" s="626">
        <v>0</v>
      </c>
      <c r="W10" s="626">
        <v>19</v>
      </c>
      <c r="X10" s="626">
        <f>S10/E10*1000</f>
        <v>0</v>
      </c>
      <c r="Y10" s="626">
        <f>T10/F10*1000</f>
        <v>0</v>
      </c>
    </row>
    <row r="11" spans="1:25" ht="12.75">
      <c r="A11" s="4" t="s">
        <v>18</v>
      </c>
      <c r="B11" s="811" t="s">
        <v>19</v>
      </c>
      <c r="C11" s="831">
        <v>41</v>
      </c>
      <c r="D11" s="831">
        <v>35</v>
      </c>
      <c r="E11" s="831">
        <v>41</v>
      </c>
      <c r="F11" s="831">
        <v>35</v>
      </c>
      <c r="G11" s="831"/>
      <c r="H11" s="832"/>
      <c r="I11" s="3"/>
      <c r="J11" s="3"/>
      <c r="K11" s="4">
        <v>34</v>
      </c>
      <c r="L11" s="4">
        <v>23</v>
      </c>
      <c r="M11" s="4">
        <v>31</v>
      </c>
      <c r="N11" s="831">
        <v>21</v>
      </c>
      <c r="O11" s="4">
        <v>25</v>
      </c>
      <c r="P11" s="4"/>
      <c r="Q11" s="4">
        <v>1</v>
      </c>
      <c r="R11" s="4">
        <v>1</v>
      </c>
      <c r="S11" s="4">
        <v>1</v>
      </c>
      <c r="T11" s="4"/>
      <c r="U11" s="626">
        <v>65</v>
      </c>
      <c r="V11" s="626">
        <v>61</v>
      </c>
      <c r="W11" s="626">
        <v>10</v>
      </c>
      <c r="X11" s="626">
        <f t="shared" si="0"/>
        <v>24.390243902439025</v>
      </c>
      <c r="Y11" s="626">
        <f t="shared" si="0"/>
        <v>0</v>
      </c>
    </row>
    <row r="12" spans="1:25" ht="12.75">
      <c r="A12" s="4" t="s">
        <v>20</v>
      </c>
      <c r="B12" s="811" t="s">
        <v>21</v>
      </c>
      <c r="C12" s="831">
        <v>29</v>
      </c>
      <c r="D12" s="831">
        <v>32</v>
      </c>
      <c r="E12" s="831">
        <v>29</v>
      </c>
      <c r="F12" s="831">
        <v>32</v>
      </c>
      <c r="G12" s="831"/>
      <c r="H12" s="832"/>
      <c r="I12" s="3"/>
      <c r="J12" s="3"/>
      <c r="K12" s="4">
        <v>29</v>
      </c>
      <c r="L12" s="4">
        <v>23</v>
      </c>
      <c r="M12" s="4">
        <v>24</v>
      </c>
      <c r="N12" s="831">
        <v>15</v>
      </c>
      <c r="O12" s="4">
        <v>18</v>
      </c>
      <c r="P12" s="4">
        <v>1</v>
      </c>
      <c r="Q12" s="4"/>
      <c r="R12" s="4"/>
      <c r="S12" s="4"/>
      <c r="T12" s="4">
        <v>1</v>
      </c>
      <c r="U12" s="626">
        <v>48</v>
      </c>
      <c r="V12" s="626">
        <v>0</v>
      </c>
      <c r="W12" s="626">
        <v>0</v>
      </c>
      <c r="X12" s="626">
        <f t="shared" si="0"/>
        <v>0</v>
      </c>
      <c r="Y12" s="626">
        <f t="shared" si="0"/>
        <v>31.25</v>
      </c>
    </row>
    <row r="13" spans="1:25" ht="12.75">
      <c r="A13" s="4" t="s">
        <v>22</v>
      </c>
      <c r="B13" s="811" t="s">
        <v>23</v>
      </c>
      <c r="C13" s="831">
        <v>15</v>
      </c>
      <c r="D13" s="831">
        <v>8</v>
      </c>
      <c r="E13" s="831">
        <v>15</v>
      </c>
      <c r="F13" s="831">
        <v>8</v>
      </c>
      <c r="G13" s="831"/>
      <c r="H13" s="832"/>
      <c r="I13" s="3"/>
      <c r="J13" s="3"/>
      <c r="K13" s="4">
        <v>31</v>
      </c>
      <c r="L13" s="4">
        <v>43</v>
      </c>
      <c r="M13" s="4">
        <v>37</v>
      </c>
      <c r="N13" s="831">
        <v>19</v>
      </c>
      <c r="O13" s="4">
        <v>18</v>
      </c>
      <c r="P13" s="4">
        <v>1</v>
      </c>
      <c r="Q13" s="4">
        <v>1</v>
      </c>
      <c r="R13" s="4">
        <v>1</v>
      </c>
      <c r="S13" s="4">
        <v>1</v>
      </c>
      <c r="T13" s="4"/>
      <c r="U13" s="626">
        <v>0</v>
      </c>
      <c r="V13" s="626">
        <v>0</v>
      </c>
      <c r="W13" s="626">
        <v>33</v>
      </c>
      <c r="X13" s="626">
        <f t="shared" si="0"/>
        <v>66.66666666666667</v>
      </c>
      <c r="Y13" s="626">
        <f t="shared" si="0"/>
        <v>0</v>
      </c>
    </row>
    <row r="14" spans="1:25" ht="12.75">
      <c r="A14" s="4" t="s">
        <v>24</v>
      </c>
      <c r="B14" s="811" t="s">
        <v>25</v>
      </c>
      <c r="C14" s="831">
        <v>43</v>
      </c>
      <c r="D14" s="831">
        <v>36</v>
      </c>
      <c r="E14" s="831">
        <v>43</v>
      </c>
      <c r="F14" s="831">
        <v>36</v>
      </c>
      <c r="G14" s="831"/>
      <c r="H14" s="832"/>
      <c r="I14" s="3"/>
      <c r="J14" s="3"/>
      <c r="K14" s="4">
        <v>24</v>
      </c>
      <c r="L14" s="4">
        <v>26</v>
      </c>
      <c r="M14" s="4">
        <v>29</v>
      </c>
      <c r="N14" s="831">
        <v>20</v>
      </c>
      <c r="O14" s="4">
        <v>19</v>
      </c>
      <c r="P14" s="4">
        <v>1</v>
      </c>
      <c r="Q14" s="4">
        <v>2</v>
      </c>
      <c r="R14" s="4">
        <v>2</v>
      </c>
      <c r="S14" s="4">
        <v>1</v>
      </c>
      <c r="T14" s="4">
        <v>1</v>
      </c>
      <c r="U14" s="626">
        <v>67</v>
      </c>
      <c r="V14" s="626">
        <v>14</v>
      </c>
      <c r="W14" s="626">
        <v>23</v>
      </c>
      <c r="X14" s="626">
        <f t="shared" si="0"/>
        <v>23.25581395348837</v>
      </c>
      <c r="Y14" s="626">
        <f t="shared" si="0"/>
        <v>27.777777777777775</v>
      </c>
    </row>
    <row r="15" spans="1:25" ht="12.75">
      <c r="A15" s="4" t="s">
        <v>26</v>
      </c>
      <c r="B15" s="811" t="s">
        <v>27</v>
      </c>
      <c r="C15" s="831">
        <v>24</v>
      </c>
      <c r="D15" s="831">
        <v>15</v>
      </c>
      <c r="E15" s="831">
        <v>24</v>
      </c>
      <c r="F15" s="831">
        <v>15</v>
      </c>
      <c r="G15" s="831"/>
      <c r="H15" s="832"/>
      <c r="I15" s="3"/>
      <c r="J15" s="3"/>
      <c r="K15" s="4">
        <v>23</v>
      </c>
      <c r="L15" s="4">
        <v>15</v>
      </c>
      <c r="M15" s="4">
        <v>27</v>
      </c>
      <c r="N15" s="831">
        <v>18</v>
      </c>
      <c r="O15" s="4">
        <v>15</v>
      </c>
      <c r="P15" s="4"/>
      <c r="Q15" s="4"/>
      <c r="R15" s="4"/>
      <c r="S15" s="4"/>
      <c r="T15" s="4"/>
      <c r="U15" s="626">
        <v>35</v>
      </c>
      <c r="V15" s="626">
        <v>30</v>
      </c>
      <c r="W15" s="626">
        <v>0</v>
      </c>
      <c r="X15" s="626">
        <f t="shared" si="0"/>
        <v>0</v>
      </c>
      <c r="Y15" s="626">
        <f t="shared" si="0"/>
        <v>0</v>
      </c>
    </row>
    <row r="16" spans="1:25" ht="12.75">
      <c r="A16" s="4" t="s">
        <v>28</v>
      </c>
      <c r="B16" s="811" t="s">
        <v>29</v>
      </c>
      <c r="C16" s="831">
        <v>24</v>
      </c>
      <c r="D16" s="831">
        <v>20</v>
      </c>
      <c r="E16" s="831">
        <v>24</v>
      </c>
      <c r="F16" s="831">
        <v>20</v>
      </c>
      <c r="G16" s="831">
        <v>1</v>
      </c>
      <c r="H16" s="832"/>
      <c r="I16" s="3"/>
      <c r="J16" s="3"/>
      <c r="K16" s="4">
        <v>13</v>
      </c>
      <c r="L16" s="4">
        <v>24</v>
      </c>
      <c r="M16" s="4">
        <v>16</v>
      </c>
      <c r="N16" s="831">
        <v>11</v>
      </c>
      <c r="O16" s="4">
        <v>16</v>
      </c>
      <c r="P16" s="4"/>
      <c r="Q16" s="4">
        <v>1</v>
      </c>
      <c r="R16" s="4"/>
      <c r="S16" s="4"/>
      <c r="T16" s="4">
        <v>1</v>
      </c>
      <c r="U16" s="626">
        <v>0</v>
      </c>
      <c r="V16" s="626">
        <v>0</v>
      </c>
      <c r="W16" s="626">
        <v>24</v>
      </c>
      <c r="X16" s="626">
        <f t="shared" si="0"/>
        <v>0</v>
      </c>
      <c r="Y16" s="626">
        <f t="shared" si="0"/>
        <v>50</v>
      </c>
    </row>
    <row r="17" spans="1:25" ht="12.75">
      <c r="A17" s="4" t="s">
        <v>30</v>
      </c>
      <c r="B17" s="811" t="s">
        <v>31</v>
      </c>
      <c r="C17" s="831">
        <v>23</v>
      </c>
      <c r="D17" s="831">
        <v>31</v>
      </c>
      <c r="E17" s="831">
        <v>23</v>
      </c>
      <c r="F17" s="831">
        <v>31</v>
      </c>
      <c r="G17" s="831"/>
      <c r="H17" s="832"/>
      <c r="I17" s="3"/>
      <c r="J17" s="3"/>
      <c r="K17" s="4">
        <v>11</v>
      </c>
      <c r="L17" s="4">
        <v>17</v>
      </c>
      <c r="M17" s="4">
        <v>14</v>
      </c>
      <c r="N17" s="831">
        <v>9</v>
      </c>
      <c r="O17" s="4">
        <v>15</v>
      </c>
      <c r="P17" s="4">
        <v>1</v>
      </c>
      <c r="Q17" s="4"/>
      <c r="R17" s="4"/>
      <c r="S17" s="4"/>
      <c r="T17" s="4"/>
      <c r="U17" s="626">
        <v>0</v>
      </c>
      <c r="V17" s="626">
        <v>0</v>
      </c>
      <c r="W17" s="626">
        <v>0</v>
      </c>
      <c r="X17" s="626">
        <f t="shared" si="0"/>
        <v>0</v>
      </c>
      <c r="Y17" s="626">
        <f t="shared" si="0"/>
        <v>0</v>
      </c>
    </row>
    <row r="18" spans="1:25" ht="12.75">
      <c r="A18" s="4" t="s">
        <v>32</v>
      </c>
      <c r="B18" s="811" t="s">
        <v>33</v>
      </c>
      <c r="C18" s="831">
        <v>13</v>
      </c>
      <c r="D18" s="831">
        <v>7</v>
      </c>
      <c r="E18" s="831">
        <v>13</v>
      </c>
      <c r="F18" s="831">
        <v>7</v>
      </c>
      <c r="G18" s="831"/>
      <c r="H18" s="832"/>
      <c r="I18" s="3"/>
      <c r="J18" s="3"/>
      <c r="K18" s="4">
        <v>21</v>
      </c>
      <c r="L18" s="4">
        <v>32</v>
      </c>
      <c r="M18" s="4">
        <v>22</v>
      </c>
      <c r="N18" s="831">
        <v>14</v>
      </c>
      <c r="O18" s="4">
        <v>6</v>
      </c>
      <c r="P18" s="4">
        <v>1</v>
      </c>
      <c r="Q18" s="4">
        <v>1</v>
      </c>
      <c r="R18" s="4">
        <v>1</v>
      </c>
      <c r="S18" s="4">
        <v>1</v>
      </c>
      <c r="T18" s="4"/>
      <c r="U18" s="626"/>
      <c r="V18" s="626">
        <v>67</v>
      </c>
      <c r="W18" s="626">
        <v>37</v>
      </c>
      <c r="X18" s="626">
        <f t="shared" si="0"/>
        <v>76.92307692307693</v>
      </c>
      <c r="Y18" s="626">
        <f t="shared" si="0"/>
        <v>0</v>
      </c>
    </row>
    <row r="19" spans="1:25" ht="12.75">
      <c r="A19" s="4" t="s">
        <v>34</v>
      </c>
      <c r="B19" s="811" t="s">
        <v>35</v>
      </c>
      <c r="C19" s="831">
        <v>20</v>
      </c>
      <c r="D19" s="831">
        <v>20</v>
      </c>
      <c r="E19" s="831">
        <v>20</v>
      </c>
      <c r="F19" s="831">
        <v>20</v>
      </c>
      <c r="G19" s="831"/>
      <c r="H19" s="832"/>
      <c r="I19" s="3"/>
      <c r="J19" s="3"/>
      <c r="K19" s="4">
        <v>24</v>
      </c>
      <c r="L19" s="4">
        <v>23</v>
      </c>
      <c r="M19" s="4">
        <v>11</v>
      </c>
      <c r="N19" s="831">
        <v>9</v>
      </c>
      <c r="O19" s="4">
        <v>6</v>
      </c>
      <c r="P19" s="4">
        <v>3</v>
      </c>
      <c r="Q19" s="4"/>
      <c r="R19" s="4">
        <v>1</v>
      </c>
      <c r="S19" s="4">
        <v>1</v>
      </c>
      <c r="T19" s="4"/>
      <c r="U19" s="626">
        <v>0</v>
      </c>
      <c r="V19" s="626">
        <v>26</v>
      </c>
      <c r="W19" s="626">
        <v>0</v>
      </c>
      <c r="X19" s="626">
        <f t="shared" si="0"/>
        <v>50</v>
      </c>
      <c r="Y19" s="626">
        <f t="shared" si="0"/>
        <v>0</v>
      </c>
    </row>
    <row r="20" spans="1:25" ht="12.75">
      <c r="A20" s="4" t="s">
        <v>36</v>
      </c>
      <c r="B20" s="811" t="s">
        <v>37</v>
      </c>
      <c r="C20" s="831">
        <v>9</v>
      </c>
      <c r="D20" s="831">
        <v>14</v>
      </c>
      <c r="E20" s="831">
        <v>9</v>
      </c>
      <c r="F20" s="831">
        <v>14</v>
      </c>
      <c r="G20" s="831"/>
      <c r="H20" s="832"/>
      <c r="I20" s="3"/>
      <c r="J20" s="3"/>
      <c r="K20" s="4">
        <v>8</v>
      </c>
      <c r="L20" s="4">
        <v>19</v>
      </c>
      <c r="M20" s="4">
        <v>14</v>
      </c>
      <c r="N20" s="831">
        <v>10</v>
      </c>
      <c r="O20" s="4">
        <v>9</v>
      </c>
      <c r="P20" s="4">
        <v>1</v>
      </c>
      <c r="Q20" s="4">
        <v>1</v>
      </c>
      <c r="R20" s="4"/>
      <c r="S20" s="4"/>
      <c r="T20" s="4"/>
      <c r="U20" s="626">
        <v>0</v>
      </c>
      <c r="V20" s="626">
        <v>0</v>
      </c>
      <c r="W20" s="626">
        <v>0</v>
      </c>
      <c r="X20" s="626">
        <f t="shared" si="0"/>
        <v>0</v>
      </c>
      <c r="Y20" s="626">
        <v>0</v>
      </c>
    </row>
    <row r="21" spans="1:25" ht="12.75">
      <c r="A21" s="4" t="s">
        <v>38</v>
      </c>
      <c r="B21" s="811" t="s">
        <v>39</v>
      </c>
      <c r="C21" s="831">
        <v>29</v>
      </c>
      <c r="D21" s="831">
        <v>22</v>
      </c>
      <c r="E21" s="831">
        <v>29</v>
      </c>
      <c r="F21" s="831">
        <v>22</v>
      </c>
      <c r="G21" s="831"/>
      <c r="H21" s="832"/>
      <c r="I21" s="3">
        <v>1</v>
      </c>
      <c r="J21" s="3"/>
      <c r="K21" s="4">
        <v>25</v>
      </c>
      <c r="L21" s="4">
        <v>28</v>
      </c>
      <c r="M21" s="4">
        <v>26</v>
      </c>
      <c r="N21" s="831">
        <v>17</v>
      </c>
      <c r="O21" s="4">
        <v>12</v>
      </c>
      <c r="P21" s="4"/>
      <c r="Q21" s="4"/>
      <c r="R21" s="4">
        <v>3</v>
      </c>
      <c r="S21" s="4">
        <v>3</v>
      </c>
      <c r="T21" s="4">
        <v>2</v>
      </c>
      <c r="U21" s="626">
        <v>0</v>
      </c>
      <c r="V21" s="626">
        <v>0</v>
      </c>
      <c r="W21" s="626">
        <v>0</v>
      </c>
      <c r="X21" s="626">
        <f t="shared" si="0"/>
        <v>103.44827586206897</v>
      </c>
      <c r="Y21" s="626">
        <f t="shared" si="0"/>
        <v>90.9090909090909</v>
      </c>
    </row>
    <row r="22" spans="1:25" ht="12.75">
      <c r="A22" s="4" t="s">
        <v>40</v>
      </c>
      <c r="B22" s="811" t="s">
        <v>41</v>
      </c>
      <c r="C22" s="831">
        <v>25</v>
      </c>
      <c r="D22" s="831">
        <v>18</v>
      </c>
      <c r="E22" s="831">
        <v>24</v>
      </c>
      <c r="F22" s="831">
        <v>18</v>
      </c>
      <c r="G22" s="831">
        <v>1</v>
      </c>
      <c r="H22" s="832"/>
      <c r="I22" s="3"/>
      <c r="J22" s="3">
        <v>1</v>
      </c>
      <c r="K22" s="4">
        <v>38</v>
      </c>
      <c r="L22" s="4">
        <v>45</v>
      </c>
      <c r="M22" s="4">
        <v>23</v>
      </c>
      <c r="N22" s="831">
        <v>11</v>
      </c>
      <c r="O22" s="4">
        <v>17</v>
      </c>
      <c r="P22" s="4">
        <v>5</v>
      </c>
      <c r="Q22" s="4">
        <v>2</v>
      </c>
      <c r="R22" s="4"/>
      <c r="S22" s="4"/>
      <c r="T22" s="4"/>
      <c r="U22" s="626">
        <v>0</v>
      </c>
      <c r="V22" s="626">
        <v>83</v>
      </c>
      <c r="W22" s="626">
        <v>49</v>
      </c>
      <c r="X22" s="626">
        <f t="shared" si="0"/>
        <v>0</v>
      </c>
      <c r="Y22" s="626">
        <f t="shared" si="0"/>
        <v>0</v>
      </c>
    </row>
    <row r="23" spans="1:25" ht="12.75">
      <c r="A23" s="4" t="s">
        <v>42</v>
      </c>
      <c r="B23" s="811" t="s">
        <v>43</v>
      </c>
      <c r="C23" s="831">
        <v>14</v>
      </c>
      <c r="D23" s="831">
        <v>22</v>
      </c>
      <c r="E23" s="831">
        <v>14</v>
      </c>
      <c r="F23" s="831">
        <v>22</v>
      </c>
      <c r="G23" s="831"/>
      <c r="H23" s="832"/>
      <c r="I23" s="3"/>
      <c r="J23" s="3"/>
      <c r="K23" s="4">
        <v>16</v>
      </c>
      <c r="L23" s="4">
        <v>12</v>
      </c>
      <c r="M23" s="4">
        <v>25</v>
      </c>
      <c r="N23" s="831">
        <v>17</v>
      </c>
      <c r="O23" s="4">
        <v>13</v>
      </c>
      <c r="P23" s="4"/>
      <c r="Q23" s="4">
        <v>1</v>
      </c>
      <c r="R23" s="4"/>
      <c r="S23" s="4"/>
      <c r="T23" s="4"/>
      <c r="U23" s="626">
        <v>0</v>
      </c>
      <c r="V23" s="626">
        <v>40</v>
      </c>
      <c r="W23" s="626">
        <v>33</v>
      </c>
      <c r="X23" s="626">
        <f t="shared" si="0"/>
        <v>0</v>
      </c>
      <c r="Y23" s="626">
        <f t="shared" si="0"/>
        <v>0</v>
      </c>
    </row>
    <row r="24" spans="1:25" ht="12.75">
      <c r="A24" s="4" t="s">
        <v>44</v>
      </c>
      <c r="B24" s="811" t="s">
        <v>45</v>
      </c>
      <c r="C24" s="831">
        <v>7</v>
      </c>
      <c r="D24" s="831">
        <v>14</v>
      </c>
      <c r="E24" s="831">
        <v>7</v>
      </c>
      <c r="F24" s="831">
        <v>14</v>
      </c>
      <c r="G24" s="831"/>
      <c r="H24" s="832"/>
      <c r="I24" s="3"/>
      <c r="J24" s="3"/>
      <c r="K24" s="4">
        <v>12</v>
      </c>
      <c r="L24" s="4">
        <v>16</v>
      </c>
      <c r="M24" s="4">
        <v>19</v>
      </c>
      <c r="N24" s="831">
        <v>11</v>
      </c>
      <c r="O24" s="4">
        <v>7</v>
      </c>
      <c r="P24" s="4">
        <v>1</v>
      </c>
      <c r="Q24" s="4"/>
      <c r="R24" s="4">
        <v>1</v>
      </c>
      <c r="S24" s="4">
        <v>1</v>
      </c>
      <c r="T24" s="4"/>
      <c r="U24" s="626">
        <v>45</v>
      </c>
      <c r="V24" s="626">
        <v>0</v>
      </c>
      <c r="W24" s="626">
        <v>0</v>
      </c>
      <c r="X24" s="626">
        <f t="shared" si="0"/>
        <v>142.85714285714286</v>
      </c>
      <c r="Y24" s="626">
        <f t="shared" si="0"/>
        <v>0</v>
      </c>
    </row>
    <row r="25" spans="1:25" ht="12.75">
      <c r="A25" s="4" t="s">
        <v>54</v>
      </c>
      <c r="B25" s="811" t="s">
        <v>78</v>
      </c>
      <c r="C25" s="831">
        <v>797</v>
      </c>
      <c r="D25" s="831">
        <v>856</v>
      </c>
      <c r="E25" s="831">
        <v>806</v>
      </c>
      <c r="F25" s="831">
        <v>866</v>
      </c>
      <c r="G25" s="831">
        <v>3</v>
      </c>
      <c r="H25" s="832">
        <v>2</v>
      </c>
      <c r="I25" s="3"/>
      <c r="J25" s="3"/>
      <c r="K25" s="4">
        <v>109</v>
      </c>
      <c r="L25" s="4">
        <v>105</v>
      </c>
      <c r="M25" s="4">
        <v>101</v>
      </c>
      <c r="N25" s="831">
        <v>62</v>
      </c>
      <c r="O25" s="4">
        <v>59</v>
      </c>
      <c r="P25" s="4">
        <v>27</v>
      </c>
      <c r="Q25" s="4">
        <v>38</v>
      </c>
      <c r="R25" s="4">
        <v>21</v>
      </c>
      <c r="S25" s="4">
        <v>14</v>
      </c>
      <c r="T25" s="4">
        <v>14</v>
      </c>
      <c r="U25" s="626">
        <v>25</v>
      </c>
      <c r="V25" s="626">
        <v>20</v>
      </c>
      <c r="W25" s="626">
        <v>32</v>
      </c>
      <c r="X25" s="626">
        <f t="shared" si="0"/>
        <v>17.3697270471464</v>
      </c>
      <c r="Y25" s="626">
        <f t="shared" si="0"/>
        <v>16.166281755196305</v>
      </c>
    </row>
    <row r="26" spans="1:25" ht="12.75">
      <c r="A26" s="4" t="s">
        <v>46</v>
      </c>
      <c r="B26" s="811" t="s">
        <v>47</v>
      </c>
      <c r="C26" s="831">
        <v>21</v>
      </c>
      <c r="D26" s="831">
        <v>17</v>
      </c>
      <c r="E26" s="831">
        <v>21</v>
      </c>
      <c r="F26" s="831">
        <v>17</v>
      </c>
      <c r="G26" s="831"/>
      <c r="H26" s="832"/>
      <c r="I26" s="3">
        <v>1</v>
      </c>
      <c r="J26" s="3"/>
      <c r="K26" s="4">
        <v>14</v>
      </c>
      <c r="L26" s="4">
        <v>7</v>
      </c>
      <c r="M26" s="4">
        <v>12</v>
      </c>
      <c r="N26" s="831">
        <v>3</v>
      </c>
      <c r="O26" s="4">
        <v>6</v>
      </c>
      <c r="P26" s="4">
        <v>1</v>
      </c>
      <c r="Q26" s="4"/>
      <c r="R26" s="4">
        <v>1</v>
      </c>
      <c r="S26" s="4">
        <v>1</v>
      </c>
      <c r="T26" s="4">
        <v>1</v>
      </c>
      <c r="U26" s="626">
        <v>45</v>
      </c>
      <c r="V26" s="626">
        <v>0</v>
      </c>
      <c r="W26" s="626">
        <v>0</v>
      </c>
      <c r="X26" s="626">
        <f t="shared" si="0"/>
        <v>47.61904761904761</v>
      </c>
      <c r="Y26" s="626">
        <f t="shared" si="0"/>
        <v>58.8235294117647</v>
      </c>
    </row>
    <row r="27" spans="1:25" ht="12.75">
      <c r="A27" s="184" t="s">
        <v>235</v>
      </c>
      <c r="B27" s="812" t="s">
        <v>70</v>
      </c>
      <c r="C27" s="188">
        <f aca="true" t="shared" si="1" ref="C27:S27">SUM(C8:C26)</f>
        <v>1197</v>
      </c>
      <c r="D27" s="188">
        <f t="shared" si="1"/>
        <v>1196</v>
      </c>
      <c r="E27" s="184">
        <f t="shared" si="1"/>
        <v>1204</v>
      </c>
      <c r="F27" s="184">
        <f t="shared" si="1"/>
        <v>1206</v>
      </c>
      <c r="G27" s="188">
        <f t="shared" si="1"/>
        <v>6</v>
      </c>
      <c r="H27" s="188">
        <f t="shared" si="1"/>
        <v>2</v>
      </c>
      <c r="I27" s="188">
        <f t="shared" si="1"/>
        <v>2</v>
      </c>
      <c r="J27" s="188">
        <f t="shared" si="1"/>
        <v>1</v>
      </c>
      <c r="K27" s="184">
        <v>512</v>
      </c>
      <c r="L27" s="184">
        <f t="shared" si="1"/>
        <v>547</v>
      </c>
      <c r="M27" s="184">
        <f t="shared" si="1"/>
        <v>487</v>
      </c>
      <c r="N27" s="184">
        <f t="shared" si="1"/>
        <v>303</v>
      </c>
      <c r="O27" s="184">
        <f t="shared" si="1"/>
        <v>308</v>
      </c>
      <c r="P27" s="184">
        <f t="shared" si="1"/>
        <v>45</v>
      </c>
      <c r="Q27" s="184">
        <f t="shared" si="1"/>
        <v>51</v>
      </c>
      <c r="R27" s="184">
        <f>SUM(R8:R26)</f>
        <v>33</v>
      </c>
      <c r="S27" s="184">
        <f t="shared" si="1"/>
        <v>24</v>
      </c>
      <c r="T27" s="184">
        <f>SUM(T8:T26)</f>
        <v>20</v>
      </c>
      <c r="U27" s="188">
        <v>23</v>
      </c>
      <c r="V27" s="188">
        <v>18</v>
      </c>
      <c r="W27" s="188">
        <v>26</v>
      </c>
      <c r="X27" s="188">
        <f t="shared" si="0"/>
        <v>19.933554817275745</v>
      </c>
      <c r="Y27" s="188">
        <f t="shared" si="0"/>
        <v>16.58374792703151</v>
      </c>
    </row>
  </sheetData>
  <sheetProtection/>
  <mergeCells count="23">
    <mergeCell ref="X6:Y6"/>
    <mergeCell ref="Q6:Q7"/>
    <mergeCell ref="R6:R7"/>
    <mergeCell ref="S6:T6"/>
    <mergeCell ref="U6:U7"/>
    <mergeCell ref="V6:V7"/>
    <mergeCell ref="W6:W7"/>
    <mergeCell ref="P5:T5"/>
    <mergeCell ref="U5:Y5"/>
    <mergeCell ref="E6:F6"/>
    <mergeCell ref="G6:H6"/>
    <mergeCell ref="I6:J6"/>
    <mergeCell ref="K6:K7"/>
    <mergeCell ref="L6:L7"/>
    <mergeCell ref="M6:M7"/>
    <mergeCell ref="N6:O6"/>
    <mergeCell ref="P6:P7"/>
    <mergeCell ref="A5:A7"/>
    <mergeCell ref="B5:B7"/>
    <mergeCell ref="C5:D6"/>
    <mergeCell ref="E5:H5"/>
    <mergeCell ref="I5:J5"/>
    <mergeCell ref="K5:O5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Z46"/>
  <sheetViews>
    <sheetView tabSelected="1" zoomScalePageLayoutView="0" workbookViewId="0" topLeftCell="A1">
      <selection activeCell="A1" sqref="A1:Z46"/>
    </sheetView>
  </sheetViews>
  <sheetFormatPr defaultColWidth="9.140625" defaultRowHeight="12.75"/>
  <sheetData>
    <row r="1" spans="1:26" ht="12.75">
      <c r="A1" s="4"/>
      <c r="B1" s="125"/>
      <c r="C1" s="125"/>
      <c r="D1" s="125"/>
      <c r="E1" s="4"/>
      <c r="F1" s="125"/>
      <c r="G1" s="4"/>
      <c r="H1" s="833" t="s">
        <v>1098</v>
      </c>
      <c r="I1" s="833"/>
      <c r="J1" s="531"/>
      <c r="K1" s="531"/>
      <c r="L1" s="531"/>
      <c r="M1" s="531"/>
      <c r="N1" s="531"/>
      <c r="O1" s="531"/>
      <c r="P1" s="531"/>
      <c r="Q1" s="125"/>
      <c r="R1" s="125"/>
      <c r="S1" s="125"/>
      <c r="T1" s="125"/>
      <c r="U1" s="125"/>
      <c r="V1" s="125"/>
      <c r="W1" s="125"/>
      <c r="X1" s="125"/>
      <c r="Y1" s="125"/>
      <c r="Z1" s="575"/>
    </row>
    <row r="2" spans="1:26" ht="12.75">
      <c r="A2" s="4"/>
      <c r="B2" s="125" t="s">
        <v>68</v>
      </c>
      <c r="C2" s="125"/>
      <c r="D2" s="125"/>
      <c r="E2" s="4"/>
      <c r="F2" s="125"/>
      <c r="G2" s="4"/>
      <c r="H2" s="834" t="s">
        <v>1099</v>
      </c>
      <c r="I2" s="83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575"/>
    </row>
    <row r="3" spans="1:26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123"/>
      <c r="U3" s="123"/>
      <c r="V3" s="123"/>
      <c r="W3" s="123"/>
      <c r="X3" s="123"/>
      <c r="Y3" s="123"/>
      <c r="Z3" s="575"/>
    </row>
    <row r="4" spans="1:26" ht="12.75">
      <c r="A4" s="836" t="s">
        <v>1100</v>
      </c>
      <c r="B4" s="837" t="s">
        <v>1101</v>
      </c>
      <c r="C4" s="838" t="s">
        <v>1102</v>
      </c>
      <c r="D4" s="839"/>
      <c r="E4" s="839"/>
      <c r="F4" s="839"/>
      <c r="G4" s="839"/>
      <c r="H4" s="839"/>
      <c r="I4" s="839"/>
      <c r="J4" s="839"/>
      <c r="K4" s="839"/>
      <c r="L4" s="839"/>
      <c r="M4" s="839"/>
      <c r="N4" s="839"/>
      <c r="O4" s="839"/>
      <c r="P4" s="839"/>
      <c r="Q4" s="839"/>
      <c r="R4" s="839"/>
      <c r="S4" s="839"/>
      <c r="T4" s="839"/>
      <c r="U4" s="839"/>
      <c r="V4" s="839"/>
      <c r="W4" s="839"/>
      <c r="X4" s="839"/>
      <c r="Y4" s="9"/>
      <c r="Z4" s="840"/>
    </row>
    <row r="5" spans="1:26" ht="44.25">
      <c r="A5" s="841"/>
      <c r="B5" s="842"/>
      <c r="C5" s="843" t="s">
        <v>1103</v>
      </c>
      <c r="D5" s="843" t="s">
        <v>1104</v>
      </c>
      <c r="E5" s="843" t="s">
        <v>1105</v>
      </c>
      <c r="F5" s="843" t="s">
        <v>1106</v>
      </c>
      <c r="G5" s="843" t="s">
        <v>1107</v>
      </c>
      <c r="H5" s="843" t="s">
        <v>1108</v>
      </c>
      <c r="I5" s="843" t="s">
        <v>1109</v>
      </c>
      <c r="J5" s="843" t="s">
        <v>1110</v>
      </c>
      <c r="K5" s="843" t="s">
        <v>1111</v>
      </c>
      <c r="L5" s="843" t="s">
        <v>1112</v>
      </c>
      <c r="M5" s="843" t="s">
        <v>1113</v>
      </c>
      <c r="N5" s="843" t="s">
        <v>1114</v>
      </c>
      <c r="O5" s="843" t="s">
        <v>1115</v>
      </c>
      <c r="P5" s="844" t="s">
        <v>1116</v>
      </c>
      <c r="Q5" s="844" t="s">
        <v>1117</v>
      </c>
      <c r="R5" s="843" t="s">
        <v>1118</v>
      </c>
      <c r="S5" s="843" t="s">
        <v>1119</v>
      </c>
      <c r="T5" s="843" t="s">
        <v>1120</v>
      </c>
      <c r="U5" s="843" t="s">
        <v>1121</v>
      </c>
      <c r="V5" s="843" t="s">
        <v>1122</v>
      </c>
      <c r="W5" s="843" t="s">
        <v>1123</v>
      </c>
      <c r="X5" s="843" t="s">
        <v>1124</v>
      </c>
      <c r="Y5" s="845" t="s">
        <v>1125</v>
      </c>
      <c r="Z5" s="846" t="s">
        <v>1126</v>
      </c>
    </row>
    <row r="6" spans="1:26" ht="12.75">
      <c r="A6" s="123" t="s">
        <v>1127</v>
      </c>
      <c r="B6" s="177">
        <v>994</v>
      </c>
      <c r="C6" s="177">
        <v>457</v>
      </c>
      <c r="D6" s="177"/>
      <c r="E6" s="177">
        <v>22</v>
      </c>
      <c r="F6" s="177">
        <v>5</v>
      </c>
      <c r="G6" s="177">
        <v>26</v>
      </c>
      <c r="H6" s="177">
        <v>42</v>
      </c>
      <c r="I6" s="177"/>
      <c r="J6" s="177"/>
      <c r="K6" s="177">
        <v>95</v>
      </c>
      <c r="L6" s="177"/>
      <c r="M6" s="177">
        <v>25</v>
      </c>
      <c r="N6" s="177">
        <v>315</v>
      </c>
      <c r="O6" s="177">
        <v>36</v>
      </c>
      <c r="P6" s="177"/>
      <c r="Q6" s="626"/>
      <c r="R6" s="177"/>
      <c r="S6" s="177"/>
      <c r="T6" s="177"/>
      <c r="U6" s="177"/>
      <c r="V6" s="177"/>
      <c r="W6" s="177"/>
      <c r="X6" s="177"/>
      <c r="Y6" s="4"/>
      <c r="Z6" s="575"/>
    </row>
    <row r="7" spans="1:26" ht="12.75">
      <c r="A7" s="123" t="s">
        <v>1128</v>
      </c>
      <c r="B7" s="177">
        <v>564</v>
      </c>
      <c r="C7" s="177">
        <v>287</v>
      </c>
      <c r="D7" s="177"/>
      <c r="E7" s="177">
        <v>35</v>
      </c>
      <c r="F7" s="177">
        <v>2</v>
      </c>
      <c r="G7" s="177">
        <v>19</v>
      </c>
      <c r="H7" s="177">
        <v>38</v>
      </c>
      <c r="I7" s="177"/>
      <c r="J7" s="177"/>
      <c r="K7" s="177">
        <v>51</v>
      </c>
      <c r="L7" s="177"/>
      <c r="M7" s="177">
        <v>22</v>
      </c>
      <c r="N7" s="177">
        <v>51</v>
      </c>
      <c r="O7" s="177">
        <v>23</v>
      </c>
      <c r="P7" s="177"/>
      <c r="Q7" s="626"/>
      <c r="R7" s="177"/>
      <c r="S7" s="177"/>
      <c r="T7" s="177"/>
      <c r="U7" s="177"/>
      <c r="V7" s="177"/>
      <c r="W7" s="177"/>
      <c r="X7" s="177"/>
      <c r="Y7" s="4"/>
      <c r="Z7" s="575"/>
    </row>
    <row r="8" spans="1:26" ht="12.75">
      <c r="A8" s="123" t="s">
        <v>1129</v>
      </c>
      <c r="B8" s="177">
        <v>647</v>
      </c>
      <c r="C8" s="177">
        <v>206</v>
      </c>
      <c r="D8" s="177">
        <v>75</v>
      </c>
      <c r="E8" s="177">
        <v>18</v>
      </c>
      <c r="F8" s="177">
        <v>33</v>
      </c>
      <c r="G8" s="177">
        <v>3</v>
      </c>
      <c r="H8" s="177">
        <v>17</v>
      </c>
      <c r="I8" s="177">
        <v>285</v>
      </c>
      <c r="J8" s="177">
        <v>2</v>
      </c>
      <c r="K8" s="177">
        <v>75</v>
      </c>
      <c r="L8" s="177">
        <v>40</v>
      </c>
      <c r="M8" s="177">
        <v>23</v>
      </c>
      <c r="N8" s="177">
        <v>42</v>
      </c>
      <c r="O8" s="177">
        <v>33</v>
      </c>
      <c r="P8" s="177">
        <v>17</v>
      </c>
      <c r="Q8" s="626"/>
      <c r="R8" s="177">
        <v>3</v>
      </c>
      <c r="S8" s="177">
        <v>2</v>
      </c>
      <c r="T8" s="177"/>
      <c r="U8" s="626"/>
      <c r="V8" s="177"/>
      <c r="W8" s="626"/>
      <c r="X8" s="626"/>
      <c r="Y8" s="4"/>
      <c r="Z8" s="575"/>
    </row>
    <row r="9" spans="1:26" ht="12.75">
      <c r="A9" s="123" t="s">
        <v>1130</v>
      </c>
      <c r="B9" s="177">
        <v>585</v>
      </c>
      <c r="C9" s="177">
        <v>121</v>
      </c>
      <c r="D9" s="177">
        <v>79</v>
      </c>
      <c r="E9" s="177">
        <v>15</v>
      </c>
      <c r="F9" s="177">
        <v>33</v>
      </c>
      <c r="G9" s="177">
        <v>11</v>
      </c>
      <c r="H9" s="177">
        <v>13</v>
      </c>
      <c r="I9" s="177">
        <v>303</v>
      </c>
      <c r="J9" s="177">
        <v>4</v>
      </c>
      <c r="K9" s="177">
        <v>54</v>
      </c>
      <c r="L9" s="177">
        <v>15</v>
      </c>
      <c r="M9" s="177">
        <v>26</v>
      </c>
      <c r="N9" s="177">
        <v>32</v>
      </c>
      <c r="O9" s="177">
        <v>23</v>
      </c>
      <c r="P9" s="177">
        <v>23</v>
      </c>
      <c r="Q9" s="177"/>
      <c r="R9" s="177">
        <v>1</v>
      </c>
      <c r="S9" s="177"/>
      <c r="T9" s="177">
        <v>2</v>
      </c>
      <c r="U9" s="177"/>
      <c r="V9" s="177">
        <v>3</v>
      </c>
      <c r="W9" s="177"/>
      <c r="X9" s="177"/>
      <c r="Y9" s="3"/>
      <c r="Z9" s="772"/>
    </row>
    <row r="10" spans="1:26" ht="12.75">
      <c r="A10" s="123" t="s">
        <v>1044</v>
      </c>
      <c r="B10" s="831">
        <v>769</v>
      </c>
      <c r="C10" s="177">
        <v>185</v>
      </c>
      <c r="D10" s="177">
        <v>9</v>
      </c>
      <c r="E10" s="177">
        <v>14</v>
      </c>
      <c r="F10" s="177">
        <v>3</v>
      </c>
      <c r="G10" s="177">
        <v>6</v>
      </c>
      <c r="H10" s="177">
        <v>3</v>
      </c>
      <c r="I10" s="177">
        <v>182</v>
      </c>
      <c r="J10" s="177"/>
      <c r="K10" s="177">
        <v>49</v>
      </c>
      <c r="L10" s="177">
        <v>10</v>
      </c>
      <c r="M10" s="177">
        <v>20</v>
      </c>
      <c r="N10" s="177">
        <v>41</v>
      </c>
      <c r="O10" s="177">
        <v>57</v>
      </c>
      <c r="P10" s="177"/>
      <c r="Q10" s="177"/>
      <c r="R10" s="177">
        <v>75</v>
      </c>
      <c r="S10" s="177">
        <v>1</v>
      </c>
      <c r="T10" s="177">
        <v>2</v>
      </c>
      <c r="U10" s="177"/>
      <c r="V10" s="177">
        <v>5</v>
      </c>
      <c r="W10" s="177">
        <v>106</v>
      </c>
      <c r="X10" s="177"/>
      <c r="Y10" s="3"/>
      <c r="Z10" s="772"/>
    </row>
    <row r="11" spans="1:26" ht="12.75">
      <c r="A11" s="123" t="s">
        <v>1045</v>
      </c>
      <c r="B11" s="177">
        <v>971</v>
      </c>
      <c r="C11" s="177">
        <v>310</v>
      </c>
      <c r="D11" s="177">
        <v>67</v>
      </c>
      <c r="E11" s="177">
        <v>4</v>
      </c>
      <c r="F11" s="177">
        <v>15</v>
      </c>
      <c r="G11" s="177">
        <v>14</v>
      </c>
      <c r="H11" s="177">
        <v>9</v>
      </c>
      <c r="I11" s="177">
        <v>124</v>
      </c>
      <c r="J11" s="177">
        <v>1</v>
      </c>
      <c r="K11" s="177">
        <v>49</v>
      </c>
      <c r="L11" s="177">
        <v>31</v>
      </c>
      <c r="M11" s="177">
        <v>19</v>
      </c>
      <c r="N11" s="177">
        <v>21</v>
      </c>
      <c r="O11" s="177">
        <v>31</v>
      </c>
      <c r="P11" s="177">
        <v>105</v>
      </c>
      <c r="Q11" s="177"/>
      <c r="R11" s="177"/>
      <c r="S11" s="177">
        <v>1</v>
      </c>
      <c r="T11" s="177"/>
      <c r="U11" s="177"/>
      <c r="V11" s="177">
        <v>1</v>
      </c>
      <c r="W11" s="177">
        <v>72</v>
      </c>
      <c r="X11" s="177"/>
      <c r="Y11" s="3"/>
      <c r="Z11" s="772"/>
    </row>
    <row r="12" spans="1:26" ht="12.75">
      <c r="A12" s="3" t="s">
        <v>706</v>
      </c>
      <c r="B12" s="3">
        <v>784</v>
      </c>
      <c r="C12" s="3">
        <v>293</v>
      </c>
      <c r="D12" s="3">
        <v>26</v>
      </c>
      <c r="E12" s="3">
        <v>5</v>
      </c>
      <c r="F12" s="3">
        <v>6</v>
      </c>
      <c r="G12" s="3">
        <v>6</v>
      </c>
      <c r="H12" s="3">
        <v>18</v>
      </c>
      <c r="I12" s="3">
        <v>116</v>
      </c>
      <c r="J12" s="3"/>
      <c r="K12" s="3">
        <v>46</v>
      </c>
      <c r="L12" s="3">
        <v>5</v>
      </c>
      <c r="M12" s="3">
        <v>30</v>
      </c>
      <c r="N12" s="3">
        <v>25</v>
      </c>
      <c r="O12" s="3">
        <v>36</v>
      </c>
      <c r="P12" s="3">
        <v>69</v>
      </c>
      <c r="Q12" s="3"/>
      <c r="R12" s="3">
        <v>2</v>
      </c>
      <c r="S12" s="3"/>
      <c r="T12" s="3">
        <v>2</v>
      </c>
      <c r="U12" s="3"/>
      <c r="V12" s="3"/>
      <c r="W12" s="3">
        <v>42</v>
      </c>
      <c r="X12" s="3"/>
      <c r="Y12" s="3"/>
      <c r="Z12" s="772"/>
    </row>
    <row r="13" spans="1:26" ht="12.75">
      <c r="A13" s="3" t="s">
        <v>707</v>
      </c>
      <c r="B13" s="177">
        <v>487</v>
      </c>
      <c r="C13" s="3">
        <v>142</v>
      </c>
      <c r="D13" s="3">
        <v>10</v>
      </c>
      <c r="E13" s="3">
        <v>1</v>
      </c>
      <c r="F13" s="3">
        <v>36</v>
      </c>
      <c r="G13" s="3">
        <v>2</v>
      </c>
      <c r="H13" s="3">
        <v>8</v>
      </c>
      <c r="I13" s="3">
        <v>102</v>
      </c>
      <c r="J13" s="3"/>
      <c r="K13" s="3">
        <v>42</v>
      </c>
      <c r="L13" s="3">
        <v>7</v>
      </c>
      <c r="M13" s="3">
        <v>24</v>
      </c>
      <c r="N13" s="3">
        <v>15</v>
      </c>
      <c r="O13" s="3">
        <v>37</v>
      </c>
      <c r="P13" s="3">
        <v>41</v>
      </c>
      <c r="Q13" s="3"/>
      <c r="R13" s="3"/>
      <c r="S13" s="3"/>
      <c r="T13" s="3"/>
      <c r="U13" s="3"/>
      <c r="V13" s="3"/>
      <c r="W13" s="3"/>
      <c r="X13" s="3"/>
      <c r="Y13" s="3">
        <v>12</v>
      </c>
      <c r="Z13" s="575"/>
    </row>
    <row r="14" spans="1:26" ht="12.75">
      <c r="A14" s="847" t="s">
        <v>708</v>
      </c>
      <c r="B14" s="177">
        <v>484</v>
      </c>
      <c r="C14" s="848">
        <v>102</v>
      </c>
      <c r="D14" s="848">
        <v>1</v>
      </c>
      <c r="E14" s="831">
        <v>4</v>
      </c>
      <c r="F14" s="831">
        <v>95</v>
      </c>
      <c r="G14" s="177">
        <v>6</v>
      </c>
      <c r="H14" s="177">
        <v>4</v>
      </c>
      <c r="I14" s="177">
        <v>29</v>
      </c>
      <c r="J14" s="177"/>
      <c r="K14" s="177">
        <v>65</v>
      </c>
      <c r="L14" s="177">
        <v>7</v>
      </c>
      <c r="M14" s="177">
        <v>36</v>
      </c>
      <c r="N14" s="177">
        <v>23</v>
      </c>
      <c r="O14" s="177">
        <v>27</v>
      </c>
      <c r="P14" s="177">
        <v>74</v>
      </c>
      <c r="Q14" s="177"/>
      <c r="R14" s="177">
        <v>1</v>
      </c>
      <c r="S14" s="177"/>
      <c r="T14" s="177"/>
      <c r="U14" s="177"/>
      <c r="V14" s="177">
        <v>2</v>
      </c>
      <c r="W14" s="177"/>
      <c r="X14" s="177"/>
      <c r="Y14" s="3">
        <v>4</v>
      </c>
      <c r="Z14" s="575"/>
    </row>
    <row r="15" spans="1:26" ht="12.75">
      <c r="A15" s="847" t="s">
        <v>709</v>
      </c>
      <c r="B15" s="3">
        <v>623</v>
      </c>
      <c r="C15" s="3">
        <v>171</v>
      </c>
      <c r="D15" s="3">
        <v>6</v>
      </c>
      <c r="E15" s="3"/>
      <c r="F15" s="3">
        <v>13</v>
      </c>
      <c r="G15" s="3">
        <v>17</v>
      </c>
      <c r="H15" s="3">
        <v>4</v>
      </c>
      <c r="I15" s="3">
        <v>133</v>
      </c>
      <c r="J15" s="3"/>
      <c r="K15" s="3">
        <v>53</v>
      </c>
      <c r="L15" s="3">
        <v>65</v>
      </c>
      <c r="M15" s="3">
        <v>38</v>
      </c>
      <c r="N15" s="3">
        <v>38</v>
      </c>
      <c r="O15" s="3">
        <v>21</v>
      </c>
      <c r="P15" s="3">
        <v>51</v>
      </c>
      <c r="Q15" s="3"/>
      <c r="R15" s="3"/>
      <c r="S15" s="3"/>
      <c r="T15" s="3">
        <v>1</v>
      </c>
      <c r="U15" s="3"/>
      <c r="V15" s="3">
        <v>2</v>
      </c>
      <c r="W15" s="3"/>
      <c r="X15" s="3"/>
      <c r="Y15" s="3">
        <v>14</v>
      </c>
      <c r="Z15" s="772"/>
    </row>
    <row r="16" spans="1:26" ht="12.75">
      <c r="A16" s="3" t="s">
        <v>710</v>
      </c>
      <c r="B16" s="3">
        <v>618</v>
      </c>
      <c r="C16" s="3">
        <v>176</v>
      </c>
      <c r="D16" s="3">
        <v>120</v>
      </c>
      <c r="E16" s="3">
        <v>1</v>
      </c>
      <c r="F16" s="3">
        <v>40</v>
      </c>
      <c r="G16" s="3">
        <v>3</v>
      </c>
      <c r="H16" s="3">
        <v>6</v>
      </c>
      <c r="I16" s="3">
        <v>4</v>
      </c>
      <c r="J16" s="3">
        <v>15</v>
      </c>
      <c r="K16" s="3">
        <v>71</v>
      </c>
      <c r="L16" s="3">
        <v>18</v>
      </c>
      <c r="M16" s="3">
        <v>36</v>
      </c>
      <c r="N16" s="3">
        <v>63</v>
      </c>
      <c r="O16" s="3">
        <v>16</v>
      </c>
      <c r="P16" s="3">
        <v>33</v>
      </c>
      <c r="Q16" s="3"/>
      <c r="R16" s="3">
        <v>3</v>
      </c>
      <c r="S16" s="3">
        <v>1</v>
      </c>
      <c r="T16" s="3">
        <v>9</v>
      </c>
      <c r="U16" s="3"/>
      <c r="V16" s="3"/>
      <c r="W16" s="3"/>
      <c r="X16" s="3"/>
      <c r="Y16" s="3">
        <v>4</v>
      </c>
      <c r="Z16" s="772"/>
    </row>
    <row r="17" spans="1:26" ht="12.75">
      <c r="A17" s="3" t="s">
        <v>711</v>
      </c>
      <c r="B17" s="3">
        <v>939</v>
      </c>
      <c r="C17" s="3">
        <v>221</v>
      </c>
      <c r="D17" s="3">
        <v>23</v>
      </c>
      <c r="E17" s="3"/>
      <c r="F17" s="3">
        <v>74</v>
      </c>
      <c r="G17" s="3">
        <v>3</v>
      </c>
      <c r="H17" s="3">
        <v>6</v>
      </c>
      <c r="I17" s="3">
        <v>140</v>
      </c>
      <c r="J17" s="3"/>
      <c r="K17" s="3">
        <v>70</v>
      </c>
      <c r="L17" s="3">
        <v>62</v>
      </c>
      <c r="M17" s="3">
        <v>26</v>
      </c>
      <c r="N17" s="3"/>
      <c r="O17" s="3"/>
      <c r="P17" s="3">
        <v>22</v>
      </c>
      <c r="Q17" s="3"/>
      <c r="R17" s="3">
        <v>4</v>
      </c>
      <c r="S17" s="3"/>
      <c r="T17" s="3">
        <v>7</v>
      </c>
      <c r="U17" s="3"/>
      <c r="V17" s="3">
        <v>2</v>
      </c>
      <c r="W17" s="3"/>
      <c r="X17" s="3"/>
      <c r="Y17" s="3">
        <v>1</v>
      </c>
      <c r="Z17" s="772"/>
    </row>
    <row r="18" spans="1:26" ht="12.75">
      <c r="A18" s="3" t="s">
        <v>712</v>
      </c>
      <c r="B18" s="3">
        <v>825</v>
      </c>
      <c r="C18" s="3">
        <v>266</v>
      </c>
      <c r="D18" s="3">
        <v>1</v>
      </c>
      <c r="E18" s="3">
        <v>1</v>
      </c>
      <c r="F18" s="3">
        <v>34</v>
      </c>
      <c r="G18" s="3">
        <v>27</v>
      </c>
      <c r="H18" s="3">
        <v>3</v>
      </c>
      <c r="I18" s="3">
        <v>56</v>
      </c>
      <c r="J18" s="3"/>
      <c r="K18" s="3">
        <v>77</v>
      </c>
      <c r="L18" s="3">
        <v>182</v>
      </c>
      <c r="M18" s="3">
        <v>17</v>
      </c>
      <c r="N18" s="3">
        <v>27</v>
      </c>
      <c r="O18" s="3">
        <v>13</v>
      </c>
      <c r="P18" s="3">
        <v>39</v>
      </c>
      <c r="Q18" s="3">
        <v>49</v>
      </c>
      <c r="R18" s="3">
        <v>2</v>
      </c>
      <c r="S18" s="3">
        <v>3</v>
      </c>
      <c r="T18" s="3">
        <v>14</v>
      </c>
      <c r="U18" s="3">
        <v>3</v>
      </c>
      <c r="V18" s="3"/>
      <c r="W18" s="3"/>
      <c r="X18" s="3"/>
      <c r="Y18" s="3">
        <v>10</v>
      </c>
      <c r="Z18" s="772"/>
    </row>
    <row r="19" spans="1:26" ht="12.75">
      <c r="A19" s="3" t="s">
        <v>713</v>
      </c>
      <c r="B19" s="3">
        <v>564</v>
      </c>
      <c r="C19" s="3">
        <v>144</v>
      </c>
      <c r="D19" s="3">
        <v>12</v>
      </c>
      <c r="E19" s="3">
        <v>1</v>
      </c>
      <c r="F19" s="3">
        <v>6</v>
      </c>
      <c r="G19" s="3">
        <v>6</v>
      </c>
      <c r="H19" s="3">
        <v>68</v>
      </c>
      <c r="I19" s="3">
        <v>33</v>
      </c>
      <c r="J19" s="3"/>
      <c r="K19" s="3">
        <v>63</v>
      </c>
      <c r="L19" s="3">
        <v>65</v>
      </c>
      <c r="M19" s="3">
        <v>29</v>
      </c>
      <c r="N19" s="3">
        <v>69</v>
      </c>
      <c r="O19" s="3">
        <v>6</v>
      </c>
      <c r="P19" s="3">
        <v>25</v>
      </c>
      <c r="Q19" s="3">
        <v>1</v>
      </c>
      <c r="R19" s="3">
        <v>1</v>
      </c>
      <c r="S19" s="3"/>
      <c r="T19" s="3">
        <v>5</v>
      </c>
      <c r="U19" s="3">
        <v>8</v>
      </c>
      <c r="V19" s="3">
        <v>4</v>
      </c>
      <c r="W19" s="3">
        <v>1</v>
      </c>
      <c r="X19" s="3"/>
      <c r="Y19" s="3">
        <v>18</v>
      </c>
      <c r="Z19" s="772"/>
    </row>
    <row r="20" spans="1:26" ht="12.75">
      <c r="A20" s="3" t="s">
        <v>714</v>
      </c>
      <c r="B20" s="3">
        <v>627</v>
      </c>
      <c r="C20" s="3">
        <v>303</v>
      </c>
      <c r="D20" s="3">
        <v>3</v>
      </c>
      <c r="E20" s="3"/>
      <c r="F20" s="3"/>
      <c r="G20" s="3">
        <v>5</v>
      </c>
      <c r="H20" s="3">
        <v>28</v>
      </c>
      <c r="I20" s="3"/>
      <c r="J20" s="3"/>
      <c r="K20" s="3">
        <v>53</v>
      </c>
      <c r="L20" s="3">
        <v>52</v>
      </c>
      <c r="M20" s="3">
        <v>27</v>
      </c>
      <c r="N20" s="3">
        <v>59</v>
      </c>
      <c r="O20" s="3">
        <v>10</v>
      </c>
      <c r="P20" s="3">
        <v>68</v>
      </c>
      <c r="Q20" s="3">
        <v>9</v>
      </c>
      <c r="R20" s="3"/>
      <c r="S20" s="3"/>
      <c r="T20" s="3">
        <v>1</v>
      </c>
      <c r="U20" s="3"/>
      <c r="V20" s="3">
        <v>12</v>
      </c>
      <c r="W20" s="3"/>
      <c r="X20" s="3"/>
      <c r="Y20" s="3"/>
      <c r="Z20" s="3">
        <v>7</v>
      </c>
    </row>
    <row r="21" spans="1:26" ht="12.75">
      <c r="A21" s="5" t="s">
        <v>715</v>
      </c>
      <c r="B21" s="5">
        <v>1076</v>
      </c>
      <c r="C21" s="5">
        <v>529</v>
      </c>
      <c r="D21" s="5">
        <v>5</v>
      </c>
      <c r="E21" s="5"/>
      <c r="F21" s="5">
        <v>32</v>
      </c>
      <c r="G21" s="5">
        <v>1</v>
      </c>
      <c r="H21" s="5">
        <v>37</v>
      </c>
      <c r="I21" s="5">
        <v>21</v>
      </c>
      <c r="J21" s="5"/>
      <c r="K21" s="5">
        <v>59</v>
      </c>
      <c r="L21" s="5">
        <v>92</v>
      </c>
      <c r="M21" s="5">
        <v>41</v>
      </c>
      <c r="N21" s="5">
        <v>113</v>
      </c>
      <c r="O21" s="5">
        <v>35</v>
      </c>
      <c r="P21" s="5">
        <v>66</v>
      </c>
      <c r="Q21" s="5">
        <v>13</v>
      </c>
      <c r="R21" s="5"/>
      <c r="S21" s="5"/>
      <c r="T21" s="5">
        <v>4</v>
      </c>
      <c r="U21" s="5"/>
      <c r="V21" s="5">
        <v>3</v>
      </c>
      <c r="W21" s="5"/>
      <c r="X21" s="5">
        <v>5</v>
      </c>
      <c r="Y21" s="5"/>
      <c r="Z21" s="579">
        <v>20</v>
      </c>
    </row>
    <row r="22" spans="1:26" ht="12.75">
      <c r="A22" s="3" t="s">
        <v>1131</v>
      </c>
      <c r="B22" s="3">
        <v>127</v>
      </c>
      <c r="C22" s="3">
        <v>35</v>
      </c>
      <c r="D22" s="3">
        <v>5</v>
      </c>
      <c r="E22" s="3"/>
      <c r="F22" s="3">
        <v>5</v>
      </c>
      <c r="G22" s="3"/>
      <c r="H22" s="3">
        <v>48</v>
      </c>
      <c r="I22" s="3"/>
      <c r="J22" s="3"/>
      <c r="K22" s="3">
        <v>6</v>
      </c>
      <c r="L22" s="3">
        <v>4</v>
      </c>
      <c r="M22" s="3">
        <v>7</v>
      </c>
      <c r="N22" s="3"/>
      <c r="O22" s="3"/>
      <c r="P22" s="3">
        <v>10</v>
      </c>
      <c r="Q22" s="3"/>
      <c r="R22" s="3"/>
      <c r="S22" s="3"/>
      <c r="T22" s="3">
        <v>2</v>
      </c>
      <c r="U22" s="3"/>
      <c r="V22" s="3"/>
      <c r="W22" s="3"/>
      <c r="X22" s="3"/>
      <c r="Y22" s="3"/>
      <c r="Z22" s="772"/>
    </row>
    <row r="23" spans="1:26" ht="12.75">
      <c r="A23" s="3" t="s">
        <v>1132</v>
      </c>
      <c r="B23" s="3">
        <v>151</v>
      </c>
      <c r="C23" s="3">
        <v>48</v>
      </c>
      <c r="D23" s="3">
        <v>5</v>
      </c>
      <c r="E23" s="3"/>
      <c r="F23" s="3">
        <v>5</v>
      </c>
      <c r="G23" s="3"/>
      <c r="H23" s="3">
        <v>49</v>
      </c>
      <c r="I23" s="3"/>
      <c r="J23" s="3"/>
      <c r="K23" s="3">
        <v>13</v>
      </c>
      <c r="L23" s="3">
        <v>7</v>
      </c>
      <c r="M23" s="3">
        <v>7</v>
      </c>
      <c r="N23" s="3"/>
      <c r="O23" s="3"/>
      <c r="P23" s="3">
        <v>10</v>
      </c>
      <c r="Q23" s="3"/>
      <c r="R23" s="3"/>
      <c r="S23" s="3"/>
      <c r="T23" s="3">
        <v>2</v>
      </c>
      <c r="U23" s="3"/>
      <c r="V23" s="3"/>
      <c r="W23" s="3"/>
      <c r="X23" s="3"/>
      <c r="Y23" s="3"/>
      <c r="Z23" s="772"/>
    </row>
    <row r="24" spans="1:26" ht="12.75">
      <c r="A24" s="3" t="s">
        <v>1133</v>
      </c>
      <c r="B24" s="3">
        <v>199</v>
      </c>
      <c r="C24" s="3">
        <v>60</v>
      </c>
      <c r="D24" s="3">
        <v>6</v>
      </c>
      <c r="E24" s="3"/>
      <c r="F24" s="3">
        <v>5</v>
      </c>
      <c r="G24" s="3"/>
      <c r="H24" s="3">
        <v>49</v>
      </c>
      <c r="I24" s="3"/>
      <c r="J24" s="3"/>
      <c r="K24" s="3">
        <v>23</v>
      </c>
      <c r="L24" s="3">
        <v>22</v>
      </c>
      <c r="M24" s="3">
        <v>10</v>
      </c>
      <c r="N24" s="3"/>
      <c r="O24" s="3"/>
      <c r="P24" s="3">
        <v>13</v>
      </c>
      <c r="Q24" s="3">
        <v>1</v>
      </c>
      <c r="R24" s="3"/>
      <c r="S24" s="3"/>
      <c r="T24" s="3">
        <v>2</v>
      </c>
      <c r="U24" s="3"/>
      <c r="V24" s="3"/>
      <c r="W24" s="3"/>
      <c r="X24" s="3"/>
      <c r="Y24" s="3"/>
      <c r="Z24" s="772"/>
    </row>
    <row r="25" spans="1:26" ht="12.75">
      <c r="A25" s="3" t="s">
        <v>1134</v>
      </c>
      <c r="B25" s="3">
        <v>297</v>
      </c>
      <c r="C25" s="3">
        <v>70</v>
      </c>
      <c r="D25" s="3">
        <v>8</v>
      </c>
      <c r="E25" s="3"/>
      <c r="F25" s="3">
        <v>5</v>
      </c>
      <c r="G25" s="3">
        <v>4</v>
      </c>
      <c r="H25" s="3">
        <v>50</v>
      </c>
      <c r="I25" s="3"/>
      <c r="J25" s="3"/>
      <c r="K25" s="3">
        <v>30</v>
      </c>
      <c r="L25" s="3">
        <v>30</v>
      </c>
      <c r="M25" s="3">
        <v>14</v>
      </c>
      <c r="N25" s="3">
        <v>49</v>
      </c>
      <c r="O25" s="3">
        <v>3</v>
      </c>
      <c r="P25" s="3">
        <v>14</v>
      </c>
      <c r="Q25" s="3">
        <v>1</v>
      </c>
      <c r="R25" s="3"/>
      <c r="S25" s="3"/>
      <c r="T25" s="3">
        <v>2</v>
      </c>
      <c r="U25" s="3"/>
      <c r="V25" s="3">
        <v>4</v>
      </c>
      <c r="W25" s="3"/>
      <c r="X25" s="3"/>
      <c r="Y25" s="3"/>
      <c r="Z25" s="772"/>
    </row>
    <row r="26" spans="1:26" ht="12.75">
      <c r="A26" s="3" t="s">
        <v>1135</v>
      </c>
      <c r="B26" s="3">
        <v>331</v>
      </c>
      <c r="C26" s="3">
        <v>79</v>
      </c>
      <c r="D26" s="3">
        <v>10</v>
      </c>
      <c r="E26" s="3"/>
      <c r="F26" s="3">
        <v>5</v>
      </c>
      <c r="G26" s="3">
        <v>4</v>
      </c>
      <c r="H26" s="3">
        <v>53</v>
      </c>
      <c r="I26" s="3"/>
      <c r="J26" s="3"/>
      <c r="K26" s="3">
        <v>35</v>
      </c>
      <c r="L26" s="3">
        <v>33</v>
      </c>
      <c r="M26" s="3">
        <v>17</v>
      </c>
      <c r="N26" s="3">
        <v>52</v>
      </c>
      <c r="O26" s="3">
        <v>3</v>
      </c>
      <c r="P26" s="3">
        <v>15</v>
      </c>
      <c r="Q26" s="3">
        <v>1</v>
      </c>
      <c r="R26" s="3"/>
      <c r="S26" s="3"/>
      <c r="T26" s="3">
        <v>2</v>
      </c>
      <c r="U26" s="3"/>
      <c r="V26" s="3">
        <v>4</v>
      </c>
      <c r="W26" s="3"/>
      <c r="X26" s="3"/>
      <c r="Y26" s="3"/>
      <c r="Z26" s="772"/>
    </row>
    <row r="27" spans="1:26" ht="12.75">
      <c r="A27" s="3" t="s">
        <v>1136</v>
      </c>
      <c r="B27" s="3">
        <v>367</v>
      </c>
      <c r="C27" s="3">
        <v>92</v>
      </c>
      <c r="D27" s="3">
        <v>11</v>
      </c>
      <c r="E27" s="3"/>
      <c r="F27" s="3">
        <v>5</v>
      </c>
      <c r="G27" s="3">
        <v>4</v>
      </c>
      <c r="H27" s="3">
        <v>58</v>
      </c>
      <c r="I27" s="3"/>
      <c r="J27" s="3"/>
      <c r="K27" s="3">
        <v>43</v>
      </c>
      <c r="L27" s="3">
        <v>36</v>
      </c>
      <c r="M27" s="3">
        <v>18</v>
      </c>
      <c r="N27" s="3">
        <v>55</v>
      </c>
      <c r="O27" s="3">
        <v>3</v>
      </c>
      <c r="P27" s="3">
        <v>16</v>
      </c>
      <c r="Q27" s="3">
        <v>1</v>
      </c>
      <c r="R27" s="3"/>
      <c r="S27" s="3"/>
      <c r="T27" s="3">
        <v>2</v>
      </c>
      <c r="U27" s="3"/>
      <c r="V27" s="3">
        <v>4</v>
      </c>
      <c r="W27" s="3"/>
      <c r="X27" s="3"/>
      <c r="Y27" s="3"/>
      <c r="Z27" s="772"/>
    </row>
    <row r="28" spans="1:26" ht="12.75">
      <c r="A28" s="3" t="s">
        <v>1137</v>
      </c>
      <c r="B28" s="3">
        <v>391</v>
      </c>
      <c r="C28" s="3">
        <v>97</v>
      </c>
      <c r="D28" s="3">
        <v>11</v>
      </c>
      <c r="E28" s="3"/>
      <c r="F28" s="3">
        <v>5</v>
      </c>
      <c r="G28" s="3">
        <v>4</v>
      </c>
      <c r="H28" s="3">
        <v>60</v>
      </c>
      <c r="I28" s="3"/>
      <c r="J28" s="3"/>
      <c r="K28" s="3">
        <v>52</v>
      </c>
      <c r="L28" s="3">
        <v>37</v>
      </c>
      <c r="M28" s="3">
        <v>19</v>
      </c>
      <c r="N28" s="3">
        <v>55</v>
      </c>
      <c r="O28" s="3">
        <v>3</v>
      </c>
      <c r="P28" s="3">
        <v>19</v>
      </c>
      <c r="Q28" s="3">
        <v>1</v>
      </c>
      <c r="R28" s="3"/>
      <c r="S28" s="3"/>
      <c r="T28" s="3">
        <v>3</v>
      </c>
      <c r="U28" s="3"/>
      <c r="V28" s="3">
        <v>4</v>
      </c>
      <c r="W28" s="3"/>
      <c r="X28" s="3"/>
      <c r="Y28" s="3"/>
      <c r="Z28" s="772"/>
    </row>
    <row r="29" spans="1:26" ht="12.75">
      <c r="A29" s="3" t="s">
        <v>1138</v>
      </c>
      <c r="B29" s="3">
        <v>447</v>
      </c>
      <c r="C29" s="3">
        <v>100</v>
      </c>
      <c r="D29" s="3">
        <v>11</v>
      </c>
      <c r="E29" s="3"/>
      <c r="F29" s="3">
        <v>5</v>
      </c>
      <c r="G29" s="3">
        <v>6</v>
      </c>
      <c r="H29" s="3">
        <v>64</v>
      </c>
      <c r="I29" s="3"/>
      <c r="J29" s="3"/>
      <c r="K29" s="3">
        <v>56</v>
      </c>
      <c r="L29" s="3">
        <v>43</v>
      </c>
      <c r="M29" s="3">
        <v>23</v>
      </c>
      <c r="N29" s="3">
        <v>55</v>
      </c>
      <c r="O29" s="3">
        <v>3</v>
      </c>
      <c r="P29" s="3">
        <v>20</v>
      </c>
      <c r="Q29" s="3">
        <v>1</v>
      </c>
      <c r="R29" s="3"/>
      <c r="S29" s="3"/>
      <c r="T29" s="3">
        <v>3</v>
      </c>
      <c r="U29" s="3"/>
      <c r="V29" s="3">
        <v>4</v>
      </c>
      <c r="W29" s="3"/>
      <c r="X29" s="3"/>
      <c r="Y29" s="3"/>
      <c r="Z29" s="772"/>
    </row>
    <row r="30" spans="1:26" ht="12.75">
      <c r="A30" s="3" t="s">
        <v>1139</v>
      </c>
      <c r="B30" s="3">
        <v>497</v>
      </c>
      <c r="C30" s="3">
        <v>113</v>
      </c>
      <c r="D30" s="3">
        <v>11</v>
      </c>
      <c r="E30" s="3"/>
      <c r="F30" s="3">
        <v>5</v>
      </c>
      <c r="G30" s="3">
        <v>6</v>
      </c>
      <c r="H30" s="3">
        <v>67</v>
      </c>
      <c r="I30" s="3"/>
      <c r="J30" s="3"/>
      <c r="K30" s="3">
        <v>58</v>
      </c>
      <c r="L30" s="3">
        <v>46</v>
      </c>
      <c r="M30" s="3">
        <v>26</v>
      </c>
      <c r="N30" s="3">
        <v>66</v>
      </c>
      <c r="O30" s="3">
        <v>5</v>
      </c>
      <c r="P30" s="3">
        <v>23</v>
      </c>
      <c r="Q30" s="3">
        <v>1</v>
      </c>
      <c r="R30" s="3"/>
      <c r="S30" s="3"/>
      <c r="T30" s="3">
        <v>5</v>
      </c>
      <c r="U30" s="3"/>
      <c r="V30" s="3">
        <v>4</v>
      </c>
      <c r="W30" s="3"/>
      <c r="X30" s="3"/>
      <c r="Y30" s="3"/>
      <c r="Z30" s="772"/>
    </row>
    <row r="31" spans="1:26" ht="12.75">
      <c r="A31" s="3" t="s">
        <v>1140</v>
      </c>
      <c r="B31" s="3">
        <v>519</v>
      </c>
      <c r="C31" s="3">
        <v>130</v>
      </c>
      <c r="D31" s="3">
        <v>12</v>
      </c>
      <c r="E31" s="3">
        <v>1</v>
      </c>
      <c r="F31" s="3">
        <v>6</v>
      </c>
      <c r="G31" s="3">
        <v>6</v>
      </c>
      <c r="H31" s="3">
        <v>67</v>
      </c>
      <c r="I31" s="3">
        <v>33</v>
      </c>
      <c r="J31" s="3"/>
      <c r="K31" s="3">
        <v>61</v>
      </c>
      <c r="L31" s="3">
        <v>46</v>
      </c>
      <c r="M31" s="3">
        <v>26</v>
      </c>
      <c r="N31" s="3">
        <v>66</v>
      </c>
      <c r="O31" s="3">
        <v>5</v>
      </c>
      <c r="P31" s="3">
        <v>23</v>
      </c>
      <c r="Q31" s="3">
        <v>1</v>
      </c>
      <c r="R31" s="3"/>
      <c r="S31" s="3"/>
      <c r="T31" s="3">
        <v>5</v>
      </c>
      <c r="U31" s="3"/>
      <c r="V31" s="3">
        <v>4</v>
      </c>
      <c r="W31" s="3"/>
      <c r="X31" s="3"/>
      <c r="Y31" s="3"/>
      <c r="Z31" s="772"/>
    </row>
    <row r="32" spans="1:26" ht="12.75">
      <c r="A32" s="5" t="s">
        <v>1141</v>
      </c>
      <c r="B32" s="5">
        <v>564</v>
      </c>
      <c r="C32" s="5">
        <v>144</v>
      </c>
      <c r="D32" s="5">
        <v>12</v>
      </c>
      <c r="E32" s="5">
        <v>1</v>
      </c>
      <c r="F32" s="5">
        <v>6</v>
      </c>
      <c r="G32" s="5">
        <v>6</v>
      </c>
      <c r="H32" s="5">
        <v>68</v>
      </c>
      <c r="I32" s="5">
        <v>33</v>
      </c>
      <c r="J32" s="5"/>
      <c r="K32" s="5">
        <v>63</v>
      </c>
      <c r="L32" s="5">
        <v>65</v>
      </c>
      <c r="M32" s="5">
        <v>29</v>
      </c>
      <c r="N32" s="5">
        <v>69</v>
      </c>
      <c r="O32" s="5">
        <v>6</v>
      </c>
      <c r="P32" s="5">
        <v>25</v>
      </c>
      <c r="Q32" s="5">
        <v>1</v>
      </c>
      <c r="R32" s="5">
        <v>1</v>
      </c>
      <c r="S32" s="5"/>
      <c r="T32" s="5">
        <v>5</v>
      </c>
      <c r="U32" s="5"/>
      <c r="V32" s="5">
        <v>4</v>
      </c>
      <c r="W32" s="5">
        <v>1</v>
      </c>
      <c r="X32" s="5">
        <v>33</v>
      </c>
      <c r="Y32" s="5">
        <v>18</v>
      </c>
      <c r="Z32" s="579"/>
    </row>
    <row r="33" spans="1:26" ht="12.75">
      <c r="A33" s="3" t="s">
        <v>716</v>
      </c>
      <c r="B33" s="3">
        <v>108</v>
      </c>
      <c r="C33" s="3">
        <v>89</v>
      </c>
      <c r="D33" s="3">
        <v>1</v>
      </c>
      <c r="E33" s="3"/>
      <c r="F33" s="3"/>
      <c r="G33" s="3"/>
      <c r="H33" s="3">
        <v>3</v>
      </c>
      <c r="I33" s="3"/>
      <c r="J33" s="3"/>
      <c r="K33" s="3">
        <v>4</v>
      </c>
      <c r="L33" s="3">
        <v>3</v>
      </c>
      <c r="M33" s="3">
        <v>4</v>
      </c>
      <c r="N33" s="3"/>
      <c r="O33" s="3"/>
      <c r="P33" s="3">
        <v>5</v>
      </c>
      <c r="Q33" s="3"/>
      <c r="R33" s="3"/>
      <c r="S33" s="3"/>
      <c r="T33" s="3"/>
      <c r="U33" s="3"/>
      <c r="V33" s="3"/>
      <c r="W33" s="3"/>
      <c r="X33" s="3"/>
      <c r="Y33" s="3"/>
      <c r="Z33" s="772"/>
    </row>
    <row r="34" spans="1:26" ht="12.75">
      <c r="A34" s="3" t="s">
        <v>717</v>
      </c>
      <c r="B34" s="3">
        <v>190</v>
      </c>
      <c r="C34" s="3">
        <v>121</v>
      </c>
      <c r="D34" s="3">
        <v>1</v>
      </c>
      <c r="E34" s="3"/>
      <c r="F34" s="3">
        <v>3</v>
      </c>
      <c r="G34" s="3"/>
      <c r="H34" s="3">
        <v>4</v>
      </c>
      <c r="I34" s="3">
        <v>9</v>
      </c>
      <c r="J34" s="3"/>
      <c r="K34" s="3">
        <v>8</v>
      </c>
      <c r="L34" s="3">
        <v>17</v>
      </c>
      <c r="M34" s="3">
        <v>5</v>
      </c>
      <c r="N34" s="3"/>
      <c r="O34" s="3"/>
      <c r="P34" s="3">
        <v>21</v>
      </c>
      <c r="Q34" s="3"/>
      <c r="R34" s="3"/>
      <c r="S34" s="3"/>
      <c r="T34" s="3">
        <v>1</v>
      </c>
      <c r="U34" s="3"/>
      <c r="V34" s="3"/>
      <c r="W34" s="3"/>
      <c r="X34" s="3"/>
      <c r="Y34" s="3"/>
      <c r="Z34" s="772"/>
    </row>
    <row r="35" spans="1:26" ht="12.75">
      <c r="A35" s="3" t="s">
        <v>718</v>
      </c>
      <c r="B35" s="3">
        <v>361</v>
      </c>
      <c r="C35" s="3">
        <v>200</v>
      </c>
      <c r="D35" s="3">
        <v>1</v>
      </c>
      <c r="E35" s="3"/>
      <c r="F35" s="3">
        <v>3</v>
      </c>
      <c r="G35" s="3"/>
      <c r="H35" s="3">
        <v>5</v>
      </c>
      <c r="I35" s="3">
        <v>9</v>
      </c>
      <c r="J35" s="3"/>
      <c r="K35" s="3">
        <v>15</v>
      </c>
      <c r="L35" s="3">
        <v>23</v>
      </c>
      <c r="M35" s="3">
        <v>6</v>
      </c>
      <c r="N35" s="3">
        <v>60</v>
      </c>
      <c r="O35" s="3">
        <v>13</v>
      </c>
      <c r="P35" s="3">
        <v>25</v>
      </c>
      <c r="Q35" s="3"/>
      <c r="R35" s="3"/>
      <c r="S35" s="3"/>
      <c r="T35" s="3">
        <v>1</v>
      </c>
      <c r="U35" s="3"/>
      <c r="V35" s="3"/>
      <c r="W35" s="3"/>
      <c r="X35" s="3"/>
      <c r="Y35" s="3"/>
      <c r="Z35" s="772"/>
    </row>
    <row r="36" spans="1:26" ht="12.75">
      <c r="A36" s="3" t="s">
        <v>1142</v>
      </c>
      <c r="B36" s="3">
        <v>462</v>
      </c>
      <c r="C36" s="3">
        <v>252</v>
      </c>
      <c r="D36" s="3">
        <v>2</v>
      </c>
      <c r="E36" s="3"/>
      <c r="F36" s="3">
        <v>6</v>
      </c>
      <c r="G36" s="3">
        <v>1</v>
      </c>
      <c r="H36" s="3">
        <v>7</v>
      </c>
      <c r="I36" s="3">
        <v>15</v>
      </c>
      <c r="J36" s="3"/>
      <c r="K36" s="3">
        <v>30</v>
      </c>
      <c r="L36" s="3">
        <v>23</v>
      </c>
      <c r="M36" s="3">
        <v>6</v>
      </c>
      <c r="N36" s="3">
        <v>74</v>
      </c>
      <c r="O36" s="3">
        <v>18</v>
      </c>
      <c r="P36" s="3">
        <v>25</v>
      </c>
      <c r="Q36" s="3"/>
      <c r="R36" s="3"/>
      <c r="S36" s="3"/>
      <c r="T36" s="3">
        <v>1</v>
      </c>
      <c r="U36" s="3"/>
      <c r="V36" s="3"/>
      <c r="W36" s="3"/>
      <c r="X36" s="3">
        <v>2</v>
      </c>
      <c r="Y36" s="3"/>
      <c r="Z36" s="772"/>
    </row>
    <row r="37" spans="1:26" ht="12.75">
      <c r="A37" s="3" t="s">
        <v>1143</v>
      </c>
      <c r="B37" s="3">
        <v>564</v>
      </c>
      <c r="C37" s="3">
        <v>300</v>
      </c>
      <c r="D37" s="3">
        <v>2</v>
      </c>
      <c r="E37" s="3"/>
      <c r="F37" s="3">
        <v>9</v>
      </c>
      <c r="G37" s="3">
        <v>1</v>
      </c>
      <c r="H37" s="3">
        <v>13</v>
      </c>
      <c r="I37" s="3">
        <v>16</v>
      </c>
      <c r="J37" s="3"/>
      <c r="K37" s="3">
        <v>33</v>
      </c>
      <c r="L37" s="3">
        <v>41</v>
      </c>
      <c r="M37" s="3">
        <v>6</v>
      </c>
      <c r="N37" s="3">
        <v>79</v>
      </c>
      <c r="O37" s="3">
        <v>18</v>
      </c>
      <c r="P37" s="3">
        <v>41</v>
      </c>
      <c r="Q37" s="3"/>
      <c r="R37" s="3"/>
      <c r="S37" s="3"/>
      <c r="T37" s="3">
        <v>1</v>
      </c>
      <c r="U37" s="3"/>
      <c r="V37" s="3"/>
      <c r="W37" s="3"/>
      <c r="X37" s="3">
        <v>3</v>
      </c>
      <c r="Y37" s="3"/>
      <c r="Z37" s="772">
        <v>1</v>
      </c>
    </row>
    <row r="38" spans="1:26" ht="12.75">
      <c r="A38" s="3" t="s">
        <v>1144</v>
      </c>
      <c r="B38" s="3">
        <v>681</v>
      </c>
      <c r="C38" s="3">
        <v>327</v>
      </c>
      <c r="D38" s="3">
        <v>3</v>
      </c>
      <c r="E38" s="3"/>
      <c r="F38" s="3">
        <v>19</v>
      </c>
      <c r="G38" s="3">
        <v>1</v>
      </c>
      <c r="H38" s="3">
        <v>20</v>
      </c>
      <c r="I38" s="3">
        <v>16</v>
      </c>
      <c r="J38" s="3"/>
      <c r="K38" s="3">
        <v>35</v>
      </c>
      <c r="L38" s="3">
        <v>47</v>
      </c>
      <c r="M38" s="3">
        <v>26</v>
      </c>
      <c r="N38" s="3">
        <v>96</v>
      </c>
      <c r="O38" s="3">
        <v>23</v>
      </c>
      <c r="P38" s="3">
        <v>49</v>
      </c>
      <c r="Q38" s="3"/>
      <c r="R38" s="3"/>
      <c r="S38" s="3"/>
      <c r="T38" s="3">
        <v>1</v>
      </c>
      <c r="U38" s="3"/>
      <c r="V38" s="3">
        <v>3</v>
      </c>
      <c r="W38" s="3"/>
      <c r="X38" s="3">
        <v>3</v>
      </c>
      <c r="Y38" s="3"/>
      <c r="Z38" s="772">
        <v>11</v>
      </c>
    </row>
    <row r="39" spans="1:26" ht="12.75">
      <c r="A39" s="5" t="s">
        <v>1095</v>
      </c>
      <c r="B39" s="5">
        <v>745</v>
      </c>
      <c r="C39" s="5">
        <v>343</v>
      </c>
      <c r="D39" s="5">
        <v>3</v>
      </c>
      <c r="E39" s="5"/>
      <c r="F39" s="5">
        <v>19</v>
      </c>
      <c r="G39" s="5">
        <v>1</v>
      </c>
      <c r="H39" s="5">
        <v>25</v>
      </c>
      <c r="I39" s="5">
        <v>16</v>
      </c>
      <c r="J39" s="5"/>
      <c r="K39" s="5">
        <v>40</v>
      </c>
      <c r="L39" s="5">
        <v>64</v>
      </c>
      <c r="M39" s="5">
        <v>26</v>
      </c>
      <c r="N39" s="5">
        <v>97</v>
      </c>
      <c r="O39" s="5">
        <v>23</v>
      </c>
      <c r="P39" s="5">
        <v>52</v>
      </c>
      <c r="Q39" s="5"/>
      <c r="R39" s="5"/>
      <c r="S39" s="5"/>
      <c r="T39" s="5">
        <v>3</v>
      </c>
      <c r="U39" s="5"/>
      <c r="V39" s="5">
        <v>3</v>
      </c>
      <c r="W39" s="5"/>
      <c r="X39" s="5">
        <v>4</v>
      </c>
      <c r="Y39" s="5"/>
      <c r="Z39" s="579">
        <v>21</v>
      </c>
    </row>
    <row r="40" spans="1:26" ht="12.75">
      <c r="A40" s="3" t="s">
        <v>722</v>
      </c>
      <c r="B40" s="3">
        <v>88</v>
      </c>
      <c r="C40" s="3">
        <v>44</v>
      </c>
      <c r="D40" s="3"/>
      <c r="E40" s="3"/>
      <c r="F40" s="3">
        <v>4</v>
      </c>
      <c r="G40" s="3"/>
      <c r="H40" s="3">
        <v>5</v>
      </c>
      <c r="I40" s="3"/>
      <c r="J40" s="3"/>
      <c r="K40" s="3">
        <v>8</v>
      </c>
      <c r="L40" s="3">
        <v>4</v>
      </c>
      <c r="M40" s="3">
        <v>5</v>
      </c>
      <c r="N40" s="3">
        <v>1</v>
      </c>
      <c r="O40" s="3">
        <v>6</v>
      </c>
      <c r="P40" s="3">
        <v>9</v>
      </c>
      <c r="Q40" s="3">
        <v>1</v>
      </c>
      <c r="R40" s="3"/>
      <c r="S40" s="3"/>
      <c r="T40" s="3"/>
      <c r="U40" s="3"/>
      <c r="V40" s="3"/>
      <c r="W40" s="3"/>
      <c r="X40" s="3"/>
      <c r="Y40" s="3"/>
      <c r="Z40" s="772">
        <v>1</v>
      </c>
    </row>
    <row r="41" spans="1:26" ht="12.75">
      <c r="A41" s="3" t="s">
        <v>723</v>
      </c>
      <c r="B41" s="3">
        <v>173</v>
      </c>
      <c r="C41" s="3">
        <v>86</v>
      </c>
      <c r="D41" s="3">
        <v>1</v>
      </c>
      <c r="E41" s="3">
        <v>1</v>
      </c>
      <c r="F41" s="3">
        <v>8</v>
      </c>
      <c r="G41" s="3">
        <v>1</v>
      </c>
      <c r="H41" s="3">
        <v>7</v>
      </c>
      <c r="I41" s="3">
        <v>2</v>
      </c>
      <c r="J41" s="3"/>
      <c r="K41" s="3">
        <v>9</v>
      </c>
      <c r="L41" s="3">
        <v>18</v>
      </c>
      <c r="M41" s="3">
        <v>11</v>
      </c>
      <c r="N41" s="3">
        <v>4</v>
      </c>
      <c r="O41" s="3">
        <v>6</v>
      </c>
      <c r="P41" s="3">
        <v>14</v>
      </c>
      <c r="Q41" s="3">
        <v>1</v>
      </c>
      <c r="R41" s="3"/>
      <c r="S41" s="3"/>
      <c r="T41" s="3">
        <v>3</v>
      </c>
      <c r="U41" s="3"/>
      <c r="V41" s="3"/>
      <c r="W41" s="3"/>
      <c r="X41" s="3"/>
      <c r="Y41" s="3"/>
      <c r="Z41" s="772"/>
    </row>
    <row r="42" spans="1:26" ht="12.75">
      <c r="A42" s="3" t="s">
        <v>1004</v>
      </c>
      <c r="B42" s="3">
        <v>248</v>
      </c>
      <c r="C42" s="3">
        <v>116</v>
      </c>
      <c r="D42" s="3">
        <v>4</v>
      </c>
      <c r="E42" s="3">
        <v>2</v>
      </c>
      <c r="F42" s="3">
        <v>18</v>
      </c>
      <c r="G42" s="3">
        <v>1</v>
      </c>
      <c r="H42" s="3">
        <v>12</v>
      </c>
      <c r="I42" s="3">
        <v>2</v>
      </c>
      <c r="J42" s="3"/>
      <c r="K42" s="3">
        <v>14</v>
      </c>
      <c r="L42" s="3">
        <v>24</v>
      </c>
      <c r="M42" s="3">
        <v>14</v>
      </c>
      <c r="N42" s="3">
        <v>7</v>
      </c>
      <c r="O42" s="3">
        <v>7</v>
      </c>
      <c r="P42" s="3">
        <v>22</v>
      </c>
      <c r="Q42" s="3">
        <v>1</v>
      </c>
      <c r="R42" s="3"/>
      <c r="S42" s="3"/>
      <c r="T42" s="3">
        <v>3</v>
      </c>
      <c r="U42" s="3"/>
      <c r="V42" s="3"/>
      <c r="W42" s="3"/>
      <c r="X42" s="3">
        <v>1</v>
      </c>
      <c r="Y42" s="3"/>
      <c r="Z42" s="772"/>
    </row>
    <row r="43" spans="1:26" ht="12.75">
      <c r="A43" s="3" t="s">
        <v>1005</v>
      </c>
      <c r="B43" s="3">
        <v>309</v>
      </c>
      <c r="C43" s="3">
        <v>139</v>
      </c>
      <c r="D43" s="3">
        <v>8</v>
      </c>
      <c r="E43" s="3">
        <v>3</v>
      </c>
      <c r="F43" s="3">
        <v>33</v>
      </c>
      <c r="G43" s="3">
        <v>1</v>
      </c>
      <c r="H43" s="3">
        <v>15</v>
      </c>
      <c r="I43" s="3">
        <v>4</v>
      </c>
      <c r="J43" s="3"/>
      <c r="K43" s="3">
        <v>23</v>
      </c>
      <c r="L43" s="3">
        <v>24</v>
      </c>
      <c r="M43" s="3">
        <v>14</v>
      </c>
      <c r="N43" s="3">
        <v>9</v>
      </c>
      <c r="O43" s="3">
        <v>8</v>
      </c>
      <c r="P43" s="3">
        <v>22</v>
      </c>
      <c r="Q43" s="3">
        <v>1</v>
      </c>
      <c r="R43" s="3"/>
      <c r="S43" s="3"/>
      <c r="T43" s="3">
        <v>3</v>
      </c>
      <c r="U43" s="3"/>
      <c r="V43" s="3"/>
      <c r="W43" s="3"/>
      <c r="X43" s="3">
        <v>2</v>
      </c>
      <c r="Y43" s="3"/>
      <c r="Z43" s="772"/>
    </row>
    <row r="44" spans="1:26" ht="12.75">
      <c r="A44" s="3" t="s">
        <v>1006</v>
      </c>
      <c r="B44" s="3">
        <v>384</v>
      </c>
      <c r="C44" s="3">
        <v>158</v>
      </c>
      <c r="D44" s="3">
        <v>12</v>
      </c>
      <c r="E44" s="3">
        <v>3</v>
      </c>
      <c r="F44" s="3">
        <v>42</v>
      </c>
      <c r="G44" s="3">
        <v>2</v>
      </c>
      <c r="H44" s="3">
        <v>16</v>
      </c>
      <c r="I44" s="3">
        <v>5</v>
      </c>
      <c r="J44" s="3"/>
      <c r="K44" s="3">
        <v>34</v>
      </c>
      <c r="L44" s="3">
        <v>35</v>
      </c>
      <c r="M44" s="3">
        <v>16</v>
      </c>
      <c r="N44" s="3">
        <v>9</v>
      </c>
      <c r="O44" s="3">
        <v>8</v>
      </c>
      <c r="P44" s="3">
        <v>34</v>
      </c>
      <c r="Q44" s="3">
        <v>1</v>
      </c>
      <c r="R44" s="3"/>
      <c r="S44" s="3"/>
      <c r="T44" s="3">
        <v>4</v>
      </c>
      <c r="U44" s="3"/>
      <c r="V44" s="3"/>
      <c r="W44" s="3"/>
      <c r="X44" s="3">
        <v>2</v>
      </c>
      <c r="Y44" s="3"/>
      <c r="Z44" s="772">
        <v>2</v>
      </c>
    </row>
    <row r="45" spans="1:26" ht="12.75">
      <c r="A45" s="3" t="s">
        <v>1007</v>
      </c>
      <c r="B45" s="3">
        <v>443</v>
      </c>
      <c r="C45" s="3">
        <v>174</v>
      </c>
      <c r="D45" s="3">
        <v>17</v>
      </c>
      <c r="E45" s="3">
        <v>3</v>
      </c>
      <c r="F45" s="3">
        <v>42</v>
      </c>
      <c r="G45" s="3">
        <v>3</v>
      </c>
      <c r="H45" s="3">
        <v>21</v>
      </c>
      <c r="I45" s="3">
        <v>5</v>
      </c>
      <c r="J45" s="3"/>
      <c r="K45" s="3">
        <v>46</v>
      </c>
      <c r="L45" s="3">
        <v>45</v>
      </c>
      <c r="M45" s="3">
        <v>17</v>
      </c>
      <c r="N45" s="3">
        <v>9</v>
      </c>
      <c r="O45" s="3">
        <v>8</v>
      </c>
      <c r="P45" s="3">
        <v>40</v>
      </c>
      <c r="Q45" s="3">
        <v>1</v>
      </c>
      <c r="R45" s="3"/>
      <c r="S45" s="3"/>
      <c r="T45" s="3">
        <v>7</v>
      </c>
      <c r="U45" s="3"/>
      <c r="V45" s="3"/>
      <c r="W45" s="3"/>
      <c r="X45" s="3">
        <v>2</v>
      </c>
      <c r="Y45" s="3"/>
      <c r="Z45" s="772">
        <v>2</v>
      </c>
    </row>
    <row r="46" spans="1:26" ht="12.75">
      <c r="A46" s="5" t="s">
        <v>1008</v>
      </c>
      <c r="B46" s="5">
        <v>487</v>
      </c>
      <c r="C46" s="5">
        <v>190</v>
      </c>
      <c r="D46" s="5">
        <v>17</v>
      </c>
      <c r="E46" s="5">
        <v>3</v>
      </c>
      <c r="F46" s="5">
        <v>42</v>
      </c>
      <c r="G46" s="5">
        <v>5</v>
      </c>
      <c r="H46" s="5">
        <v>24</v>
      </c>
      <c r="I46" s="5">
        <v>5</v>
      </c>
      <c r="J46" s="5"/>
      <c r="K46" s="5">
        <v>60</v>
      </c>
      <c r="L46" s="5">
        <v>45</v>
      </c>
      <c r="M46" s="5">
        <v>17</v>
      </c>
      <c r="N46" s="5">
        <v>14</v>
      </c>
      <c r="O46" s="5">
        <v>10</v>
      </c>
      <c r="P46" s="5">
        <v>40</v>
      </c>
      <c r="Q46" s="5">
        <v>1</v>
      </c>
      <c r="R46" s="5"/>
      <c r="S46" s="5"/>
      <c r="T46" s="5">
        <v>7</v>
      </c>
      <c r="U46" s="5"/>
      <c r="V46" s="5"/>
      <c r="W46" s="5"/>
      <c r="X46" s="5">
        <v>2</v>
      </c>
      <c r="Y46" s="5"/>
      <c r="Z46" s="579">
        <v>4</v>
      </c>
    </row>
  </sheetData>
  <sheetProtection/>
  <mergeCells count="3">
    <mergeCell ref="A4:A5"/>
    <mergeCell ref="B4:B5"/>
    <mergeCell ref="C4:X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41"/>
  <sheetViews>
    <sheetView zoomScale="80" zoomScaleNormal="80" zoomScalePageLayoutView="0" workbookViewId="0" topLeftCell="B1">
      <selection activeCell="P12" sqref="P12"/>
    </sheetView>
  </sheetViews>
  <sheetFormatPr defaultColWidth="8.00390625" defaultRowHeight="12.75"/>
  <cols>
    <col min="1" max="1" width="4.421875" style="13" hidden="1" customWidth="1"/>
    <col min="2" max="2" width="7.57421875" style="13" customWidth="1"/>
    <col min="3" max="3" width="6.57421875" style="13" customWidth="1"/>
    <col min="4" max="4" width="13.00390625" style="13" customWidth="1"/>
    <col min="5" max="5" width="10.421875" style="13" customWidth="1"/>
    <col min="6" max="6" width="10.28125" style="13" customWidth="1"/>
    <col min="7" max="7" width="14.28125" style="13" customWidth="1"/>
    <col min="8" max="8" width="9.7109375" style="13" customWidth="1"/>
    <col min="9" max="9" width="15.00390625" style="13" customWidth="1"/>
    <col min="10" max="10" width="10.7109375" style="13" customWidth="1"/>
    <col min="11" max="11" width="18.00390625" style="13" customWidth="1"/>
    <col min="12" max="12" width="17.8515625" style="13" customWidth="1"/>
    <col min="13" max="13" width="11.7109375" style="13" customWidth="1"/>
    <col min="14" max="14" width="7.421875" style="13" customWidth="1"/>
    <col min="15" max="15" width="8.00390625" style="13" customWidth="1"/>
    <col min="16" max="16" width="28.7109375" style="13" customWidth="1"/>
    <col min="17" max="16384" width="8.00390625" style="13" customWidth="1"/>
  </cols>
  <sheetData>
    <row r="1" spans="1:10" ht="12.75">
      <c r="A1" s="13" t="s">
        <v>56</v>
      </c>
      <c r="B1" s="11"/>
      <c r="C1" s="11"/>
      <c r="D1" s="11" t="s">
        <v>68</v>
      </c>
      <c r="E1" s="11"/>
      <c r="F1" s="12" t="s">
        <v>50</v>
      </c>
      <c r="G1" s="28" t="s">
        <v>208</v>
      </c>
      <c r="I1" s="11"/>
      <c r="J1" s="11"/>
    </row>
    <row r="2" spans="2:12" ht="12.75">
      <c r="B2" s="11"/>
      <c r="C2" s="11"/>
      <c r="D2" s="11"/>
      <c r="E2" s="11"/>
      <c r="F2" s="11"/>
      <c r="G2" s="28" t="s">
        <v>209</v>
      </c>
      <c r="I2" s="11"/>
      <c r="J2" s="14"/>
      <c r="K2" s="11" t="s">
        <v>68</v>
      </c>
      <c r="L2" s="15"/>
    </row>
    <row r="3" spans="2:12" ht="9.75" customHeight="1">
      <c r="B3" s="11"/>
      <c r="C3" s="11"/>
      <c r="D3" s="11"/>
      <c r="E3" s="11"/>
      <c r="F3" s="11"/>
      <c r="G3" s="11"/>
      <c r="H3" s="28"/>
      <c r="I3" s="11"/>
      <c r="J3" s="14"/>
      <c r="K3" s="11"/>
      <c r="L3" s="15"/>
    </row>
    <row r="4" spans="1:17" ht="14.25" customHeight="1">
      <c r="A4" s="11"/>
      <c r="B4" s="17"/>
      <c r="C4" s="16"/>
      <c r="D4" s="68" t="s">
        <v>89</v>
      </c>
      <c r="E4" s="69"/>
      <c r="F4" s="70"/>
      <c r="G4" s="71"/>
      <c r="H4" s="71" t="s">
        <v>51</v>
      </c>
      <c r="I4" s="71"/>
      <c r="J4" s="71"/>
      <c r="K4" s="72" t="s">
        <v>73</v>
      </c>
      <c r="L4" s="69" t="s">
        <v>59</v>
      </c>
      <c r="M4" s="68" t="s">
        <v>65</v>
      </c>
      <c r="N4" s="52"/>
      <c r="O4" s="52"/>
      <c r="P4" s="52"/>
      <c r="Q4" s="11"/>
    </row>
    <row r="5" spans="1:17" ht="15.75" customHeight="1">
      <c r="A5" s="11"/>
      <c r="B5" s="11"/>
      <c r="C5" s="18"/>
      <c r="D5" s="73" t="s">
        <v>90</v>
      </c>
      <c r="E5" s="74"/>
      <c r="F5" s="75"/>
      <c r="G5" s="68" t="s">
        <v>95</v>
      </c>
      <c r="H5" s="70"/>
      <c r="I5" s="208" t="s">
        <v>91</v>
      </c>
      <c r="J5" s="209"/>
      <c r="K5" s="80" t="s">
        <v>74</v>
      </c>
      <c r="L5" s="52" t="s">
        <v>60</v>
      </c>
      <c r="M5" s="51" t="s">
        <v>52</v>
      </c>
      <c r="N5" s="52"/>
      <c r="O5" s="52"/>
      <c r="P5" s="85"/>
      <c r="Q5" s="11"/>
    </row>
    <row r="6" spans="1:17" ht="15">
      <c r="A6" s="11"/>
      <c r="B6" s="50" t="s">
        <v>55</v>
      </c>
      <c r="C6" s="51" t="s">
        <v>71</v>
      </c>
      <c r="D6" s="72" t="s">
        <v>57</v>
      </c>
      <c r="E6" s="76" t="s">
        <v>81</v>
      </c>
      <c r="F6" s="77" t="s">
        <v>82</v>
      </c>
      <c r="G6" s="204" t="s">
        <v>92</v>
      </c>
      <c r="H6" s="205"/>
      <c r="I6" s="210" t="s">
        <v>93</v>
      </c>
      <c r="J6" s="211"/>
      <c r="K6" s="80" t="s">
        <v>75</v>
      </c>
      <c r="L6" s="83" t="s">
        <v>61</v>
      </c>
      <c r="M6" s="73" t="s">
        <v>63</v>
      </c>
      <c r="N6" s="52"/>
      <c r="O6" s="52"/>
      <c r="P6" s="85"/>
      <c r="Q6" s="11"/>
    </row>
    <row r="7" spans="1:17" ht="12.75">
      <c r="A7" s="11"/>
      <c r="B7" s="52"/>
      <c r="C7" s="53"/>
      <c r="D7" s="79" t="s">
        <v>58</v>
      </c>
      <c r="E7" s="206" t="s">
        <v>260</v>
      </c>
      <c r="F7" s="206" t="s">
        <v>261</v>
      </c>
      <c r="G7" s="72" t="s">
        <v>57</v>
      </c>
      <c r="H7" s="52" t="s">
        <v>81</v>
      </c>
      <c r="I7" s="72" t="s">
        <v>57</v>
      </c>
      <c r="J7" s="52" t="s">
        <v>81</v>
      </c>
      <c r="K7" s="80" t="s">
        <v>76</v>
      </c>
      <c r="L7" s="74" t="s">
        <v>62</v>
      </c>
      <c r="M7" s="73" t="s">
        <v>64</v>
      </c>
      <c r="N7" s="52"/>
      <c r="O7" s="52"/>
      <c r="P7" s="11"/>
      <c r="Q7" s="11"/>
    </row>
    <row r="8" spans="1:17" ht="10.5" customHeight="1">
      <c r="A8" s="11"/>
      <c r="B8" s="54"/>
      <c r="C8" s="55"/>
      <c r="D8" s="81"/>
      <c r="E8" s="207"/>
      <c r="F8" s="207"/>
      <c r="G8" s="82" t="s">
        <v>58</v>
      </c>
      <c r="H8" s="78" t="s">
        <v>82</v>
      </c>
      <c r="I8" s="82" t="s">
        <v>58</v>
      </c>
      <c r="J8" s="78" t="s">
        <v>82</v>
      </c>
      <c r="K8" s="81" t="s">
        <v>68</v>
      </c>
      <c r="L8" s="54"/>
      <c r="M8" s="55"/>
      <c r="N8" s="52"/>
      <c r="O8" s="52"/>
      <c r="P8" s="11"/>
      <c r="Q8" s="11"/>
    </row>
    <row r="9" spans="1:16" ht="13.5" customHeight="1">
      <c r="A9" s="11"/>
      <c r="B9" s="1" t="s">
        <v>12</v>
      </c>
      <c r="C9" s="56" t="s">
        <v>13</v>
      </c>
      <c r="D9" s="62">
        <f aca="true" t="shared" si="0" ref="D9:D17">G9+I9</f>
        <v>7818</v>
      </c>
      <c r="E9" s="62">
        <v>3969.7</v>
      </c>
      <c r="F9" s="62">
        <f>H9+J9</f>
        <v>2513.5</v>
      </c>
      <c r="G9" s="62">
        <v>1250</v>
      </c>
      <c r="H9" s="62">
        <v>36.4</v>
      </c>
      <c r="I9" s="62">
        <v>6568</v>
      </c>
      <c r="J9" s="63">
        <v>2477.1</v>
      </c>
      <c r="K9" s="62">
        <v>5693.8</v>
      </c>
      <c r="L9" s="62">
        <v>822</v>
      </c>
      <c r="M9" s="62">
        <v>3689.4</v>
      </c>
      <c r="N9" s="52">
        <v>111</v>
      </c>
      <c r="O9" s="102" t="s">
        <v>253</v>
      </c>
      <c r="P9" s="195"/>
    </row>
    <row r="10" spans="1:16" ht="13.5" customHeight="1">
      <c r="A10" s="11"/>
      <c r="B10" s="1" t="s">
        <v>14</v>
      </c>
      <c r="C10" s="56" t="s">
        <v>15</v>
      </c>
      <c r="D10" s="62">
        <f t="shared" si="0"/>
        <v>5956</v>
      </c>
      <c r="E10" s="62">
        <v>3746.5</v>
      </c>
      <c r="F10" s="62">
        <f aca="true" t="shared" si="1" ref="F10:F31">H10+J10</f>
        <v>3893</v>
      </c>
      <c r="G10" s="62">
        <v>600</v>
      </c>
      <c r="H10" s="62">
        <v>117</v>
      </c>
      <c r="I10" s="62">
        <v>5356</v>
      </c>
      <c r="J10" s="63">
        <v>3776</v>
      </c>
      <c r="K10" s="62">
        <v>6232.1</v>
      </c>
      <c r="L10" s="62"/>
      <c r="M10" s="62"/>
      <c r="N10" s="52">
        <v>111</v>
      </c>
      <c r="O10" s="102" t="s">
        <v>253</v>
      </c>
      <c r="P10" s="195" t="s">
        <v>237</v>
      </c>
    </row>
    <row r="11" spans="1:16" ht="13.5" customHeight="1">
      <c r="A11" s="11"/>
      <c r="B11" s="1" t="s">
        <v>16</v>
      </c>
      <c r="C11" s="56" t="s">
        <v>17</v>
      </c>
      <c r="D11" s="62">
        <f t="shared" si="0"/>
        <v>4720</v>
      </c>
      <c r="E11" s="62">
        <v>1536.6</v>
      </c>
      <c r="F11" s="62">
        <f t="shared" si="1"/>
        <v>1948.8</v>
      </c>
      <c r="G11" s="62">
        <v>420</v>
      </c>
      <c r="H11" s="62">
        <v>198.3</v>
      </c>
      <c r="I11" s="62">
        <v>4300</v>
      </c>
      <c r="J11" s="63">
        <v>1750.5</v>
      </c>
      <c r="K11" s="62">
        <v>5602.6</v>
      </c>
      <c r="L11" s="62"/>
      <c r="M11" s="62"/>
      <c r="N11" s="52">
        <v>111</v>
      </c>
      <c r="O11" s="52" t="s">
        <v>237</v>
      </c>
      <c r="P11" s="195" t="s">
        <v>242</v>
      </c>
    </row>
    <row r="12" spans="2:16" ht="13.5" customHeight="1">
      <c r="B12" s="1" t="s">
        <v>18</v>
      </c>
      <c r="C12" s="56" t="s">
        <v>19</v>
      </c>
      <c r="D12" s="62">
        <f t="shared" si="0"/>
        <v>6600</v>
      </c>
      <c r="E12" s="62">
        <v>3463.7</v>
      </c>
      <c r="F12" s="62">
        <f t="shared" si="1"/>
        <v>2917.1</v>
      </c>
      <c r="G12" s="62">
        <v>1000</v>
      </c>
      <c r="H12" s="62">
        <v>400</v>
      </c>
      <c r="I12" s="62">
        <v>5600</v>
      </c>
      <c r="J12" s="63">
        <v>2517.1</v>
      </c>
      <c r="K12" s="62">
        <v>8851.4</v>
      </c>
      <c r="L12" s="62"/>
      <c r="M12" s="62"/>
      <c r="N12" s="52">
        <v>111</v>
      </c>
      <c r="O12" s="190" t="s">
        <v>253</v>
      </c>
      <c r="P12" s="195" t="s">
        <v>237</v>
      </c>
    </row>
    <row r="13" spans="2:16" ht="12" customHeight="1">
      <c r="B13" s="1"/>
      <c r="C13" s="56"/>
      <c r="D13" s="62"/>
      <c r="E13" s="62"/>
      <c r="F13" s="62"/>
      <c r="G13" s="63"/>
      <c r="H13" s="63"/>
      <c r="I13" s="63"/>
      <c r="J13" s="63"/>
      <c r="K13" s="61"/>
      <c r="L13" s="61"/>
      <c r="M13" s="63"/>
      <c r="N13" s="52"/>
      <c r="O13" s="61"/>
      <c r="P13" s="195"/>
    </row>
    <row r="14" spans="2:16" ht="13.5" customHeight="1">
      <c r="B14" s="1" t="s">
        <v>20</v>
      </c>
      <c r="C14" s="56" t="s">
        <v>21</v>
      </c>
      <c r="D14" s="62">
        <f t="shared" si="0"/>
        <v>8100</v>
      </c>
      <c r="E14" s="62">
        <v>3220.6</v>
      </c>
      <c r="F14" s="62">
        <f t="shared" si="1"/>
        <v>4054.3</v>
      </c>
      <c r="G14" s="62">
        <v>1000</v>
      </c>
      <c r="H14" s="62">
        <v>100</v>
      </c>
      <c r="I14" s="62">
        <v>7100</v>
      </c>
      <c r="J14" s="63">
        <v>3954.3</v>
      </c>
      <c r="K14" s="62">
        <v>7917.7</v>
      </c>
      <c r="L14" s="62">
        <v>250</v>
      </c>
      <c r="M14" s="62">
        <v>150</v>
      </c>
      <c r="N14" s="52"/>
      <c r="O14" s="61"/>
      <c r="P14" s="195" t="s">
        <v>237</v>
      </c>
    </row>
    <row r="15" spans="2:16" ht="13.5" customHeight="1">
      <c r="B15" s="1" t="s">
        <v>22</v>
      </c>
      <c r="C15" s="56" t="s">
        <v>23</v>
      </c>
      <c r="D15" s="62">
        <f t="shared" si="0"/>
        <v>7710</v>
      </c>
      <c r="E15" s="62">
        <v>4836</v>
      </c>
      <c r="F15" s="62">
        <f t="shared" si="1"/>
        <v>4852</v>
      </c>
      <c r="G15" s="62">
        <v>700</v>
      </c>
      <c r="H15" s="62">
        <v>207</v>
      </c>
      <c r="I15" s="62">
        <v>7010</v>
      </c>
      <c r="J15" s="63">
        <v>4645</v>
      </c>
      <c r="K15" s="62">
        <v>11462.9</v>
      </c>
      <c r="L15" s="62">
        <v>175</v>
      </c>
      <c r="M15" s="62">
        <v>2000</v>
      </c>
      <c r="N15" s="103">
        <v>111</v>
      </c>
      <c r="O15" s="190" t="s">
        <v>253</v>
      </c>
      <c r="P15" s="195" t="s">
        <v>237</v>
      </c>
    </row>
    <row r="16" spans="2:16" ht="13.5" customHeight="1">
      <c r="B16" s="1" t="s">
        <v>24</v>
      </c>
      <c r="C16" s="56" t="s">
        <v>25</v>
      </c>
      <c r="D16" s="62">
        <f t="shared" si="0"/>
        <v>6575</v>
      </c>
      <c r="E16" s="62">
        <v>7280.1</v>
      </c>
      <c r="F16" s="62">
        <f t="shared" si="1"/>
        <v>3008.1</v>
      </c>
      <c r="G16" s="62">
        <v>900</v>
      </c>
      <c r="H16" s="62">
        <v>230.5</v>
      </c>
      <c r="I16" s="62">
        <v>5675</v>
      </c>
      <c r="J16" s="63">
        <v>2777.6</v>
      </c>
      <c r="K16" s="62">
        <v>5060.7</v>
      </c>
      <c r="L16" s="62">
        <v>50</v>
      </c>
      <c r="M16" s="62"/>
      <c r="N16" s="52">
        <v>111</v>
      </c>
      <c r="O16" s="61" t="s">
        <v>237</v>
      </c>
      <c r="P16" s="195" t="s">
        <v>242</v>
      </c>
    </row>
    <row r="17" spans="2:16" ht="13.5" customHeight="1">
      <c r="B17" s="1" t="s">
        <v>26</v>
      </c>
      <c r="C17" s="56" t="s">
        <v>27</v>
      </c>
      <c r="D17" s="62">
        <f t="shared" si="0"/>
        <v>4800</v>
      </c>
      <c r="E17" s="62">
        <v>3017</v>
      </c>
      <c r="F17" s="62">
        <f t="shared" si="1"/>
        <v>2043.6</v>
      </c>
      <c r="G17" s="62">
        <v>800</v>
      </c>
      <c r="H17" s="62">
        <v>58</v>
      </c>
      <c r="I17" s="62">
        <v>4000</v>
      </c>
      <c r="J17" s="63">
        <v>1985.6</v>
      </c>
      <c r="K17" s="62">
        <v>4679.8</v>
      </c>
      <c r="L17" s="62">
        <v>25</v>
      </c>
      <c r="M17" s="62"/>
      <c r="N17" s="52">
        <v>111</v>
      </c>
      <c r="O17" s="190" t="s">
        <v>253</v>
      </c>
      <c r="P17" s="195" t="s">
        <v>237</v>
      </c>
    </row>
    <row r="18" spans="2:16" ht="12" customHeight="1">
      <c r="B18" s="1"/>
      <c r="C18" s="56"/>
      <c r="D18" s="62"/>
      <c r="E18" s="62"/>
      <c r="F18" s="62"/>
      <c r="G18" s="63"/>
      <c r="H18" s="63"/>
      <c r="I18" s="63"/>
      <c r="J18" s="63"/>
      <c r="K18" s="61"/>
      <c r="L18" s="61"/>
      <c r="M18" s="63"/>
      <c r="N18" s="52"/>
      <c r="O18" s="61"/>
      <c r="P18" s="195"/>
    </row>
    <row r="19" spans="2:16" ht="13.5" customHeight="1">
      <c r="B19" s="1" t="s">
        <v>28</v>
      </c>
      <c r="C19" s="56" t="s">
        <v>29</v>
      </c>
      <c r="D19" s="62">
        <f>G19+I19</f>
        <v>4550</v>
      </c>
      <c r="E19" s="62">
        <v>2055</v>
      </c>
      <c r="F19" s="62">
        <f t="shared" si="1"/>
        <v>1016</v>
      </c>
      <c r="G19" s="62">
        <v>400</v>
      </c>
      <c r="H19" s="62">
        <v>60</v>
      </c>
      <c r="I19" s="62">
        <v>4150</v>
      </c>
      <c r="J19" s="63">
        <v>956</v>
      </c>
      <c r="K19" s="62">
        <v>6095.4</v>
      </c>
      <c r="L19" s="62"/>
      <c r="M19" s="62"/>
      <c r="N19" s="89">
        <v>1111</v>
      </c>
      <c r="O19" s="190" t="s">
        <v>253</v>
      </c>
      <c r="P19" s="195" t="s">
        <v>242</v>
      </c>
    </row>
    <row r="20" spans="2:16" ht="13.5" customHeight="1">
      <c r="B20" s="1" t="s">
        <v>30</v>
      </c>
      <c r="C20" s="56" t="s">
        <v>31</v>
      </c>
      <c r="D20" s="62">
        <f>G20+I20</f>
        <v>3556</v>
      </c>
      <c r="E20" s="62">
        <v>2501</v>
      </c>
      <c r="F20" s="62">
        <f t="shared" si="1"/>
        <v>1343</v>
      </c>
      <c r="G20" s="62">
        <v>1000</v>
      </c>
      <c r="H20" s="62">
        <v>240</v>
      </c>
      <c r="I20" s="62">
        <v>2556</v>
      </c>
      <c r="J20" s="63">
        <v>1103</v>
      </c>
      <c r="K20" s="62">
        <v>4981.5</v>
      </c>
      <c r="L20" s="62">
        <v>490</v>
      </c>
      <c r="M20" s="62"/>
      <c r="N20" s="52">
        <v>111</v>
      </c>
      <c r="O20" s="190" t="s">
        <v>253</v>
      </c>
      <c r="P20" s="195" t="s">
        <v>237</v>
      </c>
    </row>
    <row r="21" spans="2:16" ht="13.5" customHeight="1">
      <c r="B21" s="1" t="s">
        <v>32</v>
      </c>
      <c r="C21" s="56" t="s">
        <v>33</v>
      </c>
      <c r="D21" s="62">
        <f>G21+I21</f>
        <v>1514</v>
      </c>
      <c r="E21" s="62">
        <v>307.2</v>
      </c>
      <c r="F21" s="62">
        <f t="shared" si="1"/>
        <v>948</v>
      </c>
      <c r="G21" s="62">
        <v>300</v>
      </c>
      <c r="H21" s="62">
        <v>170</v>
      </c>
      <c r="I21" s="62">
        <v>1214</v>
      </c>
      <c r="J21" s="63">
        <v>778</v>
      </c>
      <c r="K21" s="62">
        <v>2850</v>
      </c>
      <c r="L21" s="62"/>
      <c r="M21" s="62">
        <v>400</v>
      </c>
      <c r="N21" s="103">
        <v>111</v>
      </c>
      <c r="O21" s="190" t="s">
        <v>253</v>
      </c>
      <c r="P21" s="195"/>
    </row>
    <row r="22" spans="2:16" ht="13.5" customHeight="1">
      <c r="B22" s="1" t="s">
        <v>34</v>
      </c>
      <c r="C22" s="56" t="s">
        <v>35</v>
      </c>
      <c r="D22" s="62"/>
      <c r="E22" s="62"/>
      <c r="F22" s="62"/>
      <c r="G22" s="62"/>
      <c r="H22" s="62"/>
      <c r="I22" s="62"/>
      <c r="J22" s="63"/>
      <c r="K22" s="62"/>
      <c r="L22" s="62"/>
      <c r="M22" s="62"/>
      <c r="N22" s="52"/>
      <c r="O22" s="61"/>
      <c r="P22" s="195"/>
    </row>
    <row r="23" spans="2:16" ht="12" customHeight="1">
      <c r="B23" s="1"/>
      <c r="C23" s="56"/>
      <c r="D23" s="62"/>
      <c r="E23" s="62"/>
      <c r="F23" s="62"/>
      <c r="G23" s="63"/>
      <c r="H23" s="63"/>
      <c r="I23" s="63"/>
      <c r="J23" s="63"/>
      <c r="K23" s="61"/>
      <c r="L23" s="61"/>
      <c r="M23" s="63"/>
      <c r="N23" s="52"/>
      <c r="O23" s="61"/>
      <c r="P23" s="195"/>
    </row>
    <row r="24" spans="2:16" ht="13.5" customHeight="1">
      <c r="B24" s="1" t="s">
        <v>36</v>
      </c>
      <c r="C24" s="56" t="s">
        <v>37</v>
      </c>
      <c r="D24" s="62"/>
      <c r="E24" s="62"/>
      <c r="F24" s="62"/>
      <c r="G24" s="62"/>
      <c r="H24" s="62"/>
      <c r="I24" s="62"/>
      <c r="J24" s="63"/>
      <c r="K24" s="60"/>
      <c r="L24" s="60"/>
      <c r="M24" s="62"/>
      <c r="N24" s="52"/>
      <c r="O24" s="61"/>
      <c r="P24" s="195"/>
    </row>
    <row r="25" spans="2:16" ht="13.5" customHeight="1">
      <c r="B25" s="1" t="s">
        <v>38</v>
      </c>
      <c r="C25" s="56" t="s">
        <v>39</v>
      </c>
      <c r="D25" s="62">
        <f>G25+I25</f>
        <v>3224</v>
      </c>
      <c r="E25" s="62">
        <v>1666</v>
      </c>
      <c r="F25" s="62">
        <f t="shared" si="1"/>
        <v>1240</v>
      </c>
      <c r="G25" s="62">
        <v>500</v>
      </c>
      <c r="H25" s="62">
        <v>96</v>
      </c>
      <c r="I25" s="62">
        <v>2724</v>
      </c>
      <c r="J25" s="63">
        <v>1144</v>
      </c>
      <c r="K25" s="62">
        <v>3245.3</v>
      </c>
      <c r="L25" s="62">
        <v>290.4</v>
      </c>
      <c r="M25" s="62">
        <v>89.2</v>
      </c>
      <c r="N25" s="52">
        <v>111</v>
      </c>
      <c r="O25" s="190" t="s">
        <v>253</v>
      </c>
      <c r="P25" s="195" t="s">
        <v>237</v>
      </c>
    </row>
    <row r="26" spans="2:16" ht="13.5" customHeight="1">
      <c r="B26" s="1" t="s">
        <v>40</v>
      </c>
      <c r="C26" s="56" t="s">
        <v>41</v>
      </c>
      <c r="D26" s="62">
        <f>G26+I26</f>
        <v>8573</v>
      </c>
      <c r="E26" s="62">
        <v>970</v>
      </c>
      <c r="F26" s="62">
        <f t="shared" si="1"/>
        <v>8000</v>
      </c>
      <c r="G26" s="62">
        <v>1000</v>
      </c>
      <c r="H26" s="62">
        <v>1600</v>
      </c>
      <c r="I26" s="62">
        <v>7573</v>
      </c>
      <c r="J26" s="63">
        <v>6400</v>
      </c>
      <c r="K26" s="62">
        <v>12900</v>
      </c>
      <c r="L26" s="62">
        <v>200</v>
      </c>
      <c r="M26" s="62">
        <v>140</v>
      </c>
      <c r="N26" s="52">
        <v>111</v>
      </c>
      <c r="O26" s="190" t="s">
        <v>253</v>
      </c>
      <c r="P26" s="195"/>
    </row>
    <row r="27" spans="2:16" ht="13.5" customHeight="1">
      <c r="B27" s="1" t="s">
        <v>42</v>
      </c>
      <c r="C27" s="56" t="s">
        <v>43</v>
      </c>
      <c r="D27" s="62">
        <f>G27+I27</f>
        <v>4001</v>
      </c>
      <c r="E27" s="62">
        <v>1238</v>
      </c>
      <c r="F27" s="62">
        <f t="shared" si="1"/>
        <v>1880.6</v>
      </c>
      <c r="G27" s="62">
        <v>800</v>
      </c>
      <c r="H27" s="62">
        <v>705</v>
      </c>
      <c r="I27" s="62">
        <v>3201</v>
      </c>
      <c r="J27" s="63">
        <v>1175.6</v>
      </c>
      <c r="K27" s="62">
        <v>9985.3</v>
      </c>
      <c r="L27" s="62">
        <v>125</v>
      </c>
      <c r="M27" s="62"/>
      <c r="N27" s="89">
        <v>111</v>
      </c>
      <c r="O27" s="190" t="s">
        <v>253</v>
      </c>
      <c r="P27" s="195" t="s">
        <v>237</v>
      </c>
    </row>
    <row r="28" spans="2:16" ht="11.25" customHeight="1">
      <c r="B28" s="1"/>
      <c r="C28" s="56"/>
      <c r="D28" s="62"/>
      <c r="E28" s="62"/>
      <c r="F28" s="62"/>
      <c r="G28" s="63"/>
      <c r="H28" s="63"/>
      <c r="I28" s="63"/>
      <c r="J28" s="63"/>
      <c r="K28" s="61"/>
      <c r="L28" s="61"/>
      <c r="M28" s="63"/>
      <c r="N28" s="52"/>
      <c r="O28" s="61"/>
      <c r="P28" s="195"/>
    </row>
    <row r="29" spans="2:16" ht="13.5" customHeight="1">
      <c r="B29" s="1" t="s">
        <v>44</v>
      </c>
      <c r="C29" s="56" t="s">
        <v>45</v>
      </c>
      <c r="D29" s="62">
        <f>G29+I29</f>
        <v>6797</v>
      </c>
      <c r="E29" s="62">
        <v>4928</v>
      </c>
      <c r="F29" s="62">
        <f t="shared" si="1"/>
        <v>5600</v>
      </c>
      <c r="G29" s="62">
        <v>1400</v>
      </c>
      <c r="H29" s="62">
        <v>500</v>
      </c>
      <c r="I29" s="62">
        <v>5397</v>
      </c>
      <c r="J29" s="63">
        <v>5100</v>
      </c>
      <c r="K29" s="62">
        <v>19190</v>
      </c>
      <c r="L29" s="62"/>
      <c r="M29" s="62">
        <v>2459</v>
      </c>
      <c r="N29" s="52">
        <v>111</v>
      </c>
      <c r="O29" s="190" t="s">
        <v>253</v>
      </c>
      <c r="P29" s="195"/>
    </row>
    <row r="30" spans="2:16" ht="13.5" customHeight="1">
      <c r="B30" s="1" t="s">
        <v>54</v>
      </c>
      <c r="C30" s="56" t="s">
        <v>78</v>
      </c>
      <c r="D30" s="62">
        <f>G30+I30</f>
        <v>0</v>
      </c>
      <c r="E30" s="62">
        <v>0</v>
      </c>
      <c r="F30" s="62"/>
      <c r="G30" s="62">
        <v>0</v>
      </c>
      <c r="H30" s="62"/>
      <c r="I30" s="62">
        <v>0</v>
      </c>
      <c r="J30" s="63"/>
      <c r="K30" s="62">
        <v>412.1</v>
      </c>
      <c r="L30" s="62"/>
      <c r="M30" s="62"/>
      <c r="N30" s="52"/>
      <c r="O30" s="190" t="s">
        <v>253</v>
      </c>
      <c r="P30" s="195" t="s">
        <v>242</v>
      </c>
    </row>
    <row r="31" spans="2:16" ht="13.5" customHeight="1">
      <c r="B31" s="1" t="s">
        <v>46</v>
      </c>
      <c r="C31" s="56" t="s">
        <v>47</v>
      </c>
      <c r="D31" s="62">
        <f>G31+I31</f>
        <v>2516</v>
      </c>
      <c r="E31" s="62">
        <v>1065.1</v>
      </c>
      <c r="F31" s="62">
        <f t="shared" si="1"/>
        <v>812.8000000000001</v>
      </c>
      <c r="G31" s="62">
        <v>200</v>
      </c>
      <c r="H31" s="62">
        <v>130.1</v>
      </c>
      <c r="I31" s="62">
        <v>2316</v>
      </c>
      <c r="J31" s="63">
        <v>682.7</v>
      </c>
      <c r="K31" s="62">
        <v>2480</v>
      </c>
      <c r="L31" s="60"/>
      <c r="M31" s="62"/>
      <c r="N31" s="102">
        <v>111</v>
      </c>
      <c r="O31" s="190" t="s">
        <v>253</v>
      </c>
      <c r="P31" s="195" t="s">
        <v>242</v>
      </c>
    </row>
    <row r="32" spans="2:16" ht="12" customHeight="1">
      <c r="B32" s="2" t="s">
        <v>68</v>
      </c>
      <c r="C32" s="2"/>
      <c r="D32" s="62"/>
      <c r="E32" s="86"/>
      <c r="F32" s="86"/>
      <c r="G32" s="86"/>
      <c r="H32" s="86"/>
      <c r="I32" s="86"/>
      <c r="J32" s="86"/>
      <c r="K32" s="64"/>
      <c r="L32" s="64"/>
      <c r="M32" s="64"/>
      <c r="N32" s="52"/>
      <c r="O32" s="61"/>
      <c r="P32" s="195"/>
    </row>
    <row r="33" spans="2:16" ht="15" customHeight="1">
      <c r="B33" s="84" t="s">
        <v>79</v>
      </c>
      <c r="C33" s="57" t="s">
        <v>70</v>
      </c>
      <c r="D33" s="87">
        <f>G33+I33</f>
        <v>87010</v>
      </c>
      <c r="E33" s="65">
        <f>SUM(E9:E32)</f>
        <v>45800.49999999999</v>
      </c>
      <c r="F33" s="65">
        <f>SUM(F9:F32)</f>
        <v>46070.799999999996</v>
      </c>
      <c r="G33" s="65">
        <f aca="true" t="shared" si="2" ref="G33:M33">SUM(G9:G32)</f>
        <v>12270</v>
      </c>
      <c r="H33" s="65">
        <f t="shared" si="2"/>
        <v>4848.3</v>
      </c>
      <c r="I33" s="65">
        <f>SUM(I9:I32)</f>
        <v>74740</v>
      </c>
      <c r="J33" s="65">
        <f t="shared" si="2"/>
        <v>41222.49999999999</v>
      </c>
      <c r="K33" s="65">
        <f t="shared" si="2"/>
        <v>117640.6</v>
      </c>
      <c r="L33" s="65">
        <f t="shared" si="2"/>
        <v>2427.4</v>
      </c>
      <c r="M33" s="66">
        <f t="shared" si="2"/>
        <v>8927.599999999999</v>
      </c>
      <c r="N33" s="50"/>
      <c r="O33" s="90"/>
      <c r="P33" s="195"/>
    </row>
    <row r="34" spans="2:16" ht="23.25" customHeight="1">
      <c r="B34" s="58" t="s">
        <v>48</v>
      </c>
      <c r="C34" s="59" t="s">
        <v>53</v>
      </c>
      <c r="D34" s="67">
        <v>112909</v>
      </c>
      <c r="E34" s="67"/>
      <c r="F34" s="67"/>
      <c r="G34" s="67">
        <v>6100</v>
      </c>
      <c r="H34" s="67">
        <v>2373.4</v>
      </c>
      <c r="I34" s="67">
        <v>106809</v>
      </c>
      <c r="J34" s="67">
        <v>43427.1</v>
      </c>
      <c r="K34" s="67">
        <v>111776.6</v>
      </c>
      <c r="L34" s="67">
        <v>2817.3</v>
      </c>
      <c r="M34" s="67">
        <v>4022.3</v>
      </c>
      <c r="N34" s="52"/>
      <c r="O34" s="61"/>
      <c r="P34" s="195"/>
    </row>
    <row r="35" spans="14:16" ht="15.75">
      <c r="N35" s="11"/>
      <c r="P35" s="195"/>
    </row>
    <row r="36" ht="10.5">
      <c r="N36" s="11"/>
    </row>
    <row r="37" ht="10.5">
      <c r="N37" s="11"/>
    </row>
    <row r="38" ht="10.5">
      <c r="N38" s="11"/>
    </row>
    <row r="39" ht="10.5">
      <c r="N39" s="11"/>
    </row>
    <row r="40" ht="10.5">
      <c r="N40" s="11"/>
    </row>
    <row r="41" ht="10.5">
      <c r="N41" s="11"/>
    </row>
    <row r="42" ht="10.5">
      <c r="N42" s="11"/>
    </row>
    <row r="43" ht="10.5">
      <c r="N43" s="11"/>
    </row>
    <row r="44" ht="10.5">
      <c r="N44" s="11"/>
    </row>
    <row r="45" ht="10.5">
      <c r="N45" s="11"/>
    </row>
    <row r="46" ht="10.5">
      <c r="N46" s="11"/>
    </row>
    <row r="47" ht="10.5">
      <c r="N47" s="11"/>
    </row>
    <row r="48" ht="10.5">
      <c r="N48" s="11"/>
    </row>
    <row r="49" ht="10.5">
      <c r="N49" s="11"/>
    </row>
    <row r="50" ht="10.5">
      <c r="N50" s="11"/>
    </row>
    <row r="51" ht="10.5">
      <c r="N51" s="11"/>
    </row>
    <row r="52" ht="10.5">
      <c r="N52" s="11"/>
    </row>
    <row r="53" ht="10.5">
      <c r="N53" s="11"/>
    </row>
    <row r="54" ht="10.5">
      <c r="N54" s="11"/>
    </row>
    <row r="55" ht="10.5">
      <c r="N55" s="11"/>
    </row>
    <row r="56" ht="10.5">
      <c r="N56" s="11"/>
    </row>
    <row r="57" ht="10.5">
      <c r="N57" s="11"/>
    </row>
    <row r="58" ht="10.5">
      <c r="N58" s="11"/>
    </row>
    <row r="59" ht="10.5">
      <c r="N59" s="11"/>
    </row>
    <row r="60" ht="10.5">
      <c r="N60" s="11"/>
    </row>
    <row r="61" ht="10.5">
      <c r="N61" s="11"/>
    </row>
    <row r="62" ht="10.5">
      <c r="N62" s="11"/>
    </row>
    <row r="63" ht="10.5">
      <c r="N63" s="11"/>
    </row>
    <row r="64" ht="10.5">
      <c r="N64" s="11"/>
    </row>
    <row r="65" ht="10.5">
      <c r="N65" s="11"/>
    </row>
    <row r="66" ht="10.5">
      <c r="N66" s="11"/>
    </row>
    <row r="67" ht="10.5">
      <c r="N67" s="11"/>
    </row>
    <row r="68" ht="10.5">
      <c r="N68" s="11"/>
    </row>
    <row r="69" ht="10.5">
      <c r="N69" s="11"/>
    </row>
    <row r="70" ht="10.5">
      <c r="N70" s="11"/>
    </row>
    <row r="71" ht="10.5">
      <c r="N71" s="11"/>
    </row>
    <row r="72" ht="10.5">
      <c r="N72" s="11"/>
    </row>
    <row r="73" ht="10.5">
      <c r="N73" s="11"/>
    </row>
    <row r="74" ht="10.5">
      <c r="N74" s="11"/>
    </row>
    <row r="75" ht="10.5">
      <c r="N75" s="11"/>
    </row>
    <row r="76" ht="10.5">
      <c r="N76" s="11"/>
    </row>
    <row r="77" ht="10.5">
      <c r="N77" s="11"/>
    </row>
    <row r="78" ht="10.5">
      <c r="N78" s="11"/>
    </row>
    <row r="79" ht="10.5">
      <c r="N79" s="11"/>
    </row>
    <row r="80" ht="10.5">
      <c r="N80" s="11"/>
    </row>
    <row r="81" ht="10.5">
      <c r="N81" s="11"/>
    </row>
    <row r="82" ht="10.5">
      <c r="N82" s="11"/>
    </row>
    <row r="83" ht="10.5">
      <c r="N83" s="11"/>
    </row>
    <row r="84" ht="10.5">
      <c r="N84" s="11"/>
    </row>
    <row r="85" ht="10.5">
      <c r="N85" s="11"/>
    </row>
    <row r="86" ht="10.5">
      <c r="N86" s="11"/>
    </row>
    <row r="87" ht="10.5">
      <c r="N87" s="11"/>
    </row>
    <row r="88" ht="10.5">
      <c r="N88" s="11"/>
    </row>
    <row r="89" ht="10.5">
      <c r="N89" s="11"/>
    </row>
    <row r="90" ht="10.5">
      <c r="N90" s="11"/>
    </row>
    <row r="91" ht="10.5">
      <c r="N91" s="11"/>
    </row>
    <row r="92" ht="10.5">
      <c r="N92" s="11"/>
    </row>
    <row r="93" ht="10.5">
      <c r="N93" s="11"/>
    </row>
    <row r="94" ht="10.5">
      <c r="N94" s="11"/>
    </row>
    <row r="95" ht="10.5">
      <c r="N95" s="11"/>
    </row>
    <row r="96" ht="10.5">
      <c r="N96" s="11"/>
    </row>
    <row r="97" ht="10.5">
      <c r="N97" s="11"/>
    </row>
    <row r="98" ht="10.5">
      <c r="N98" s="11"/>
    </row>
    <row r="99" ht="10.5">
      <c r="N99" s="11"/>
    </row>
    <row r="100" ht="10.5">
      <c r="N100" s="11"/>
    </row>
    <row r="101" ht="10.5">
      <c r="N101" s="11"/>
    </row>
    <row r="102" ht="10.5">
      <c r="N102" s="11"/>
    </row>
    <row r="103" ht="10.5">
      <c r="N103" s="11"/>
    </row>
    <row r="104" ht="10.5">
      <c r="N104" s="11"/>
    </row>
    <row r="105" ht="10.5">
      <c r="N105" s="11"/>
    </row>
    <row r="106" ht="10.5">
      <c r="N106" s="11"/>
    </row>
    <row r="107" ht="10.5">
      <c r="N107" s="11"/>
    </row>
    <row r="108" ht="10.5">
      <c r="N108" s="11"/>
    </row>
    <row r="109" ht="10.5">
      <c r="N109" s="11"/>
    </row>
    <row r="110" ht="10.5">
      <c r="N110" s="11"/>
    </row>
    <row r="111" ht="10.5">
      <c r="N111" s="11"/>
    </row>
    <row r="112" ht="10.5">
      <c r="N112" s="11"/>
    </row>
    <row r="113" ht="10.5">
      <c r="N113" s="11"/>
    </row>
    <row r="114" ht="10.5">
      <c r="N114" s="11"/>
    </row>
    <row r="115" ht="10.5">
      <c r="N115" s="11"/>
    </row>
    <row r="116" ht="10.5">
      <c r="N116" s="11"/>
    </row>
    <row r="117" ht="10.5">
      <c r="N117" s="11"/>
    </row>
    <row r="118" ht="10.5">
      <c r="N118" s="11"/>
    </row>
    <row r="119" ht="10.5">
      <c r="N119" s="11"/>
    </row>
    <row r="120" ht="10.5">
      <c r="N120" s="11"/>
    </row>
    <row r="121" ht="10.5">
      <c r="N121" s="11"/>
    </row>
    <row r="122" ht="10.5">
      <c r="N122" s="11"/>
    </row>
    <row r="123" ht="10.5">
      <c r="N123" s="11"/>
    </row>
    <row r="124" ht="10.5">
      <c r="N124" s="11"/>
    </row>
    <row r="125" ht="10.5">
      <c r="N125" s="11"/>
    </row>
    <row r="126" ht="10.5">
      <c r="N126" s="11"/>
    </row>
    <row r="127" ht="10.5">
      <c r="N127" s="11"/>
    </row>
    <row r="128" ht="10.5">
      <c r="N128" s="11"/>
    </row>
    <row r="129" ht="10.5">
      <c r="N129" s="11"/>
    </row>
    <row r="130" ht="10.5">
      <c r="N130" s="11"/>
    </row>
    <row r="131" ht="10.5">
      <c r="N131" s="11"/>
    </row>
    <row r="132" ht="10.5">
      <c r="N132" s="11"/>
    </row>
    <row r="133" ht="10.5">
      <c r="N133" s="11"/>
    </row>
    <row r="134" ht="10.5">
      <c r="N134" s="11"/>
    </row>
    <row r="135" ht="10.5">
      <c r="N135" s="11"/>
    </row>
    <row r="136" ht="10.5">
      <c r="N136" s="11"/>
    </row>
    <row r="137" ht="10.5">
      <c r="N137" s="11"/>
    </row>
    <row r="138" ht="10.5">
      <c r="N138" s="11"/>
    </row>
    <row r="139" ht="10.5">
      <c r="N139" s="11"/>
    </row>
    <row r="140" ht="10.5">
      <c r="N140" s="11"/>
    </row>
    <row r="141" ht="10.5">
      <c r="N141" s="11"/>
    </row>
    <row r="142" ht="10.5">
      <c r="N142" s="11"/>
    </row>
    <row r="143" ht="10.5">
      <c r="N143" s="11"/>
    </row>
    <row r="144" ht="10.5">
      <c r="N144" s="11"/>
    </row>
    <row r="145" ht="10.5">
      <c r="N145" s="11"/>
    </row>
    <row r="146" ht="10.5">
      <c r="N146" s="11"/>
    </row>
    <row r="147" ht="10.5">
      <c r="N147" s="11"/>
    </row>
    <row r="148" ht="10.5">
      <c r="N148" s="11"/>
    </row>
    <row r="149" ht="10.5">
      <c r="N149" s="11"/>
    </row>
    <row r="150" ht="10.5">
      <c r="N150" s="11"/>
    </row>
    <row r="151" ht="10.5">
      <c r="N151" s="11"/>
    </row>
    <row r="152" ht="10.5">
      <c r="N152" s="11"/>
    </row>
    <row r="153" ht="10.5">
      <c r="N153" s="11"/>
    </row>
    <row r="154" ht="10.5">
      <c r="N154" s="11"/>
    </row>
    <row r="155" ht="10.5">
      <c r="N155" s="11"/>
    </row>
    <row r="156" ht="10.5">
      <c r="N156" s="11"/>
    </row>
    <row r="157" ht="10.5">
      <c r="N157" s="11"/>
    </row>
    <row r="158" ht="10.5">
      <c r="N158" s="11"/>
    </row>
    <row r="159" ht="10.5">
      <c r="N159" s="11"/>
    </row>
    <row r="160" ht="10.5">
      <c r="N160" s="11"/>
    </row>
    <row r="161" ht="10.5">
      <c r="N161" s="11"/>
    </row>
    <row r="162" ht="10.5">
      <c r="N162" s="11"/>
    </row>
    <row r="163" ht="10.5">
      <c r="N163" s="11"/>
    </row>
    <row r="164" ht="10.5">
      <c r="N164" s="11"/>
    </row>
    <row r="165" ht="10.5">
      <c r="N165" s="11"/>
    </row>
    <row r="166" ht="10.5">
      <c r="N166" s="11"/>
    </row>
    <row r="167" ht="10.5">
      <c r="N167" s="11"/>
    </row>
    <row r="168" ht="10.5">
      <c r="N168" s="11"/>
    </row>
    <row r="169" ht="10.5">
      <c r="N169" s="11"/>
    </row>
    <row r="170" ht="10.5">
      <c r="N170" s="11"/>
    </row>
    <row r="171" ht="10.5">
      <c r="N171" s="11"/>
    </row>
    <row r="172" ht="10.5">
      <c r="N172" s="11"/>
    </row>
    <row r="173" ht="10.5">
      <c r="N173" s="11"/>
    </row>
    <row r="174" ht="10.5">
      <c r="N174" s="11"/>
    </row>
    <row r="175" ht="10.5">
      <c r="N175" s="11"/>
    </row>
    <row r="176" ht="10.5">
      <c r="N176" s="11"/>
    </row>
    <row r="177" ht="10.5">
      <c r="N177" s="11"/>
    </row>
    <row r="178" ht="10.5">
      <c r="N178" s="11"/>
    </row>
    <row r="179" ht="10.5">
      <c r="N179" s="11"/>
    </row>
    <row r="180" ht="10.5">
      <c r="N180" s="11"/>
    </row>
    <row r="181" ht="10.5">
      <c r="N181" s="11"/>
    </row>
    <row r="182" ht="10.5">
      <c r="N182" s="11"/>
    </row>
    <row r="183" ht="10.5">
      <c r="N183" s="11"/>
    </row>
    <row r="184" ht="10.5">
      <c r="N184" s="11"/>
    </row>
    <row r="185" ht="10.5">
      <c r="N185" s="11"/>
    </row>
    <row r="186" ht="10.5">
      <c r="N186" s="11"/>
    </row>
    <row r="187" ht="10.5">
      <c r="N187" s="11"/>
    </row>
    <row r="188" ht="10.5">
      <c r="N188" s="11"/>
    </row>
    <row r="189" ht="10.5">
      <c r="N189" s="11"/>
    </row>
    <row r="190" ht="10.5">
      <c r="N190" s="11"/>
    </row>
    <row r="191" ht="10.5">
      <c r="N191" s="11"/>
    </row>
    <row r="192" ht="10.5">
      <c r="N192" s="11"/>
    </row>
    <row r="193" ht="10.5">
      <c r="N193" s="11"/>
    </row>
    <row r="194" ht="10.5">
      <c r="N194" s="11"/>
    </row>
    <row r="195" ht="10.5">
      <c r="N195" s="11"/>
    </row>
    <row r="196" ht="10.5">
      <c r="N196" s="11"/>
    </row>
    <row r="197" ht="10.5">
      <c r="N197" s="11"/>
    </row>
    <row r="198" ht="10.5">
      <c r="N198" s="11"/>
    </row>
    <row r="199" ht="10.5">
      <c r="N199" s="11"/>
    </row>
    <row r="200" ht="10.5">
      <c r="N200" s="11"/>
    </row>
    <row r="201" ht="10.5">
      <c r="N201" s="11"/>
    </row>
    <row r="202" ht="10.5">
      <c r="N202" s="11"/>
    </row>
    <row r="203" ht="10.5">
      <c r="N203" s="11"/>
    </row>
    <row r="204" ht="10.5">
      <c r="N204" s="11"/>
    </row>
    <row r="205" ht="10.5">
      <c r="N205" s="11"/>
    </row>
    <row r="206" ht="10.5">
      <c r="N206" s="11"/>
    </row>
    <row r="207" ht="10.5">
      <c r="N207" s="11"/>
    </row>
    <row r="208" ht="10.5">
      <c r="N208" s="11"/>
    </row>
    <row r="209" ht="10.5">
      <c r="N209" s="11"/>
    </row>
    <row r="210" ht="10.5">
      <c r="N210" s="11"/>
    </row>
    <row r="211" ht="10.5">
      <c r="N211" s="11"/>
    </row>
    <row r="212" ht="10.5">
      <c r="N212" s="11"/>
    </row>
    <row r="213" ht="10.5">
      <c r="N213" s="11"/>
    </row>
    <row r="214" ht="10.5">
      <c r="N214" s="11"/>
    </row>
    <row r="215" ht="10.5">
      <c r="N215" s="11"/>
    </row>
    <row r="216" ht="10.5">
      <c r="N216" s="11"/>
    </row>
    <row r="217" ht="10.5">
      <c r="N217" s="11"/>
    </row>
    <row r="218" ht="10.5">
      <c r="N218" s="11"/>
    </row>
    <row r="219" ht="10.5">
      <c r="N219" s="11"/>
    </row>
    <row r="220" ht="10.5">
      <c r="N220" s="11"/>
    </row>
    <row r="221" ht="10.5">
      <c r="N221" s="11"/>
    </row>
    <row r="222" ht="10.5">
      <c r="N222" s="11"/>
    </row>
    <row r="223" ht="10.5">
      <c r="N223" s="11"/>
    </row>
    <row r="224" ht="10.5">
      <c r="N224" s="11"/>
    </row>
    <row r="225" ht="10.5">
      <c r="N225" s="11"/>
    </row>
    <row r="226" ht="10.5">
      <c r="N226" s="11"/>
    </row>
    <row r="227" ht="10.5">
      <c r="N227" s="11"/>
    </row>
    <row r="228" ht="10.5">
      <c r="N228" s="11"/>
    </row>
    <row r="229" ht="10.5">
      <c r="N229" s="11"/>
    </row>
    <row r="230" ht="10.5">
      <c r="N230" s="11"/>
    </row>
    <row r="231" ht="10.5">
      <c r="N231" s="11"/>
    </row>
    <row r="232" ht="10.5">
      <c r="N232" s="11"/>
    </row>
    <row r="233" ht="10.5">
      <c r="N233" s="11"/>
    </row>
    <row r="234" ht="10.5">
      <c r="N234" s="11"/>
    </row>
    <row r="235" ht="10.5">
      <c r="N235" s="11"/>
    </row>
    <row r="236" ht="10.5">
      <c r="N236" s="11"/>
    </row>
    <row r="237" ht="10.5">
      <c r="N237" s="11"/>
    </row>
    <row r="238" ht="10.5">
      <c r="N238" s="11"/>
    </row>
    <row r="239" ht="10.5">
      <c r="N239" s="11"/>
    </row>
    <row r="240" ht="10.5">
      <c r="N240" s="11"/>
    </row>
    <row r="241" ht="10.5">
      <c r="N241" s="11"/>
    </row>
    <row r="242" ht="10.5">
      <c r="N242" s="11"/>
    </row>
    <row r="243" ht="10.5">
      <c r="N243" s="11"/>
    </row>
    <row r="244" ht="10.5">
      <c r="N244" s="11"/>
    </row>
    <row r="245" ht="10.5">
      <c r="N245" s="11"/>
    </row>
    <row r="246" ht="10.5">
      <c r="N246" s="11"/>
    </row>
    <row r="247" ht="10.5">
      <c r="N247" s="11"/>
    </row>
    <row r="248" ht="10.5">
      <c r="N248" s="11"/>
    </row>
    <row r="249" ht="10.5">
      <c r="N249" s="11"/>
    </row>
    <row r="250" ht="10.5">
      <c r="N250" s="11"/>
    </row>
    <row r="251" ht="10.5">
      <c r="N251" s="11"/>
    </row>
    <row r="252" ht="10.5">
      <c r="N252" s="11"/>
    </row>
    <row r="253" ht="10.5">
      <c r="N253" s="11"/>
    </row>
    <row r="254" ht="10.5">
      <c r="N254" s="11"/>
    </row>
    <row r="255" ht="10.5">
      <c r="N255" s="11"/>
    </row>
    <row r="256" ht="10.5">
      <c r="N256" s="11"/>
    </row>
    <row r="257" ht="10.5">
      <c r="N257" s="11"/>
    </row>
    <row r="258" ht="10.5">
      <c r="N258" s="11"/>
    </row>
    <row r="259" ht="10.5">
      <c r="N259" s="11"/>
    </row>
    <row r="260" ht="10.5">
      <c r="N260" s="11"/>
    </row>
    <row r="261" ht="10.5">
      <c r="N261" s="11"/>
    </row>
    <row r="262" ht="10.5">
      <c r="N262" s="11"/>
    </row>
    <row r="263" ht="10.5">
      <c r="N263" s="11"/>
    </row>
    <row r="264" ht="10.5">
      <c r="N264" s="11"/>
    </row>
    <row r="265" ht="10.5">
      <c r="N265" s="11"/>
    </row>
    <row r="266" ht="10.5">
      <c r="N266" s="11"/>
    </row>
    <row r="267" ht="10.5">
      <c r="N267" s="11"/>
    </row>
    <row r="268" ht="10.5">
      <c r="N268" s="11"/>
    </row>
    <row r="269" ht="10.5">
      <c r="N269" s="11"/>
    </row>
    <row r="270" ht="10.5">
      <c r="N270" s="11"/>
    </row>
    <row r="271" ht="10.5">
      <c r="N271" s="11"/>
    </row>
    <row r="272" ht="10.5">
      <c r="N272" s="11"/>
    </row>
    <row r="273" ht="10.5">
      <c r="N273" s="11"/>
    </row>
    <row r="274" ht="10.5">
      <c r="N274" s="11"/>
    </row>
    <row r="275" ht="10.5">
      <c r="N275" s="11"/>
    </row>
    <row r="276" ht="10.5">
      <c r="N276" s="11"/>
    </row>
    <row r="277" ht="10.5">
      <c r="N277" s="11"/>
    </row>
    <row r="278" ht="10.5">
      <c r="N278" s="11"/>
    </row>
    <row r="279" ht="10.5">
      <c r="N279" s="11"/>
    </row>
    <row r="280" ht="10.5">
      <c r="N280" s="11"/>
    </row>
    <row r="281" ht="10.5">
      <c r="N281" s="11"/>
    </row>
    <row r="282" ht="10.5">
      <c r="N282" s="11"/>
    </row>
    <row r="283" ht="10.5">
      <c r="N283" s="11"/>
    </row>
    <row r="284" ht="10.5">
      <c r="N284" s="11"/>
    </row>
    <row r="285" ht="10.5">
      <c r="N285" s="11"/>
    </row>
    <row r="286" ht="10.5">
      <c r="N286" s="11"/>
    </row>
    <row r="287" ht="10.5">
      <c r="N287" s="11"/>
    </row>
    <row r="288" ht="10.5">
      <c r="N288" s="11"/>
    </row>
    <row r="289" ht="10.5">
      <c r="N289" s="11"/>
    </row>
    <row r="290" ht="10.5">
      <c r="N290" s="11"/>
    </row>
    <row r="291" ht="10.5">
      <c r="N291" s="11"/>
    </row>
    <row r="292" ht="10.5">
      <c r="N292" s="11"/>
    </row>
    <row r="293" ht="10.5">
      <c r="N293" s="11"/>
    </row>
    <row r="294" ht="10.5">
      <c r="N294" s="11"/>
    </row>
    <row r="295" ht="10.5">
      <c r="N295" s="11"/>
    </row>
    <row r="296" ht="10.5">
      <c r="N296" s="11"/>
    </row>
    <row r="297" ht="10.5">
      <c r="N297" s="11"/>
    </row>
    <row r="298" ht="10.5">
      <c r="N298" s="11"/>
    </row>
    <row r="299" ht="10.5">
      <c r="N299" s="11"/>
    </row>
    <row r="300" ht="10.5">
      <c r="N300" s="11"/>
    </row>
    <row r="301" ht="10.5">
      <c r="N301" s="11"/>
    </row>
    <row r="302" ht="10.5">
      <c r="N302" s="11"/>
    </row>
    <row r="303" ht="10.5">
      <c r="N303" s="11"/>
    </row>
    <row r="304" ht="10.5">
      <c r="N304" s="11"/>
    </row>
    <row r="305" ht="10.5">
      <c r="N305" s="11"/>
    </row>
    <row r="306" ht="10.5">
      <c r="N306" s="11"/>
    </row>
    <row r="307" ht="10.5">
      <c r="N307" s="11"/>
    </row>
    <row r="308" ht="10.5">
      <c r="N308" s="11"/>
    </row>
    <row r="309" ht="10.5">
      <c r="N309" s="11"/>
    </row>
    <row r="310" ht="10.5">
      <c r="N310" s="11"/>
    </row>
    <row r="311" ht="10.5">
      <c r="N311" s="11"/>
    </row>
    <row r="312" ht="10.5">
      <c r="N312" s="11"/>
    </row>
    <row r="313" ht="10.5">
      <c r="N313" s="11"/>
    </row>
    <row r="314" ht="10.5">
      <c r="N314" s="11"/>
    </row>
    <row r="315" ht="10.5">
      <c r="N315" s="11"/>
    </row>
    <row r="316" ht="10.5">
      <c r="N316" s="11"/>
    </row>
    <row r="317" ht="10.5">
      <c r="N317" s="11"/>
    </row>
    <row r="318" ht="10.5">
      <c r="N318" s="11"/>
    </row>
    <row r="319" ht="10.5">
      <c r="N319" s="11"/>
    </row>
    <row r="320" ht="10.5">
      <c r="N320" s="11"/>
    </row>
    <row r="321" ht="10.5">
      <c r="N321" s="11"/>
    </row>
    <row r="322" ht="10.5">
      <c r="N322" s="11"/>
    </row>
    <row r="323" ht="10.5">
      <c r="N323" s="11"/>
    </row>
    <row r="324" ht="10.5">
      <c r="N324" s="11"/>
    </row>
    <row r="325" ht="10.5">
      <c r="N325" s="11"/>
    </row>
    <row r="326" ht="10.5">
      <c r="N326" s="11"/>
    </row>
    <row r="327" ht="10.5">
      <c r="N327" s="11"/>
    </row>
    <row r="328" ht="10.5">
      <c r="N328" s="11"/>
    </row>
    <row r="329" ht="10.5">
      <c r="N329" s="11"/>
    </row>
    <row r="330" ht="10.5">
      <c r="N330" s="11"/>
    </row>
    <row r="331" ht="10.5">
      <c r="N331" s="11"/>
    </row>
    <row r="332" ht="10.5">
      <c r="N332" s="11"/>
    </row>
    <row r="333" ht="10.5">
      <c r="N333" s="11"/>
    </row>
    <row r="334" ht="10.5">
      <c r="N334" s="11"/>
    </row>
    <row r="335" ht="10.5">
      <c r="N335" s="11"/>
    </row>
    <row r="336" ht="10.5">
      <c r="N336" s="11"/>
    </row>
    <row r="337" ht="10.5">
      <c r="N337" s="11"/>
    </row>
    <row r="338" ht="10.5">
      <c r="N338" s="11"/>
    </row>
    <row r="339" ht="10.5">
      <c r="N339" s="11"/>
    </row>
    <row r="340" ht="10.5">
      <c r="N340" s="11"/>
    </row>
    <row r="341" ht="10.5">
      <c r="N341" s="11"/>
    </row>
    <row r="342" ht="10.5">
      <c r="N342" s="11"/>
    </row>
    <row r="343" ht="10.5">
      <c r="N343" s="11"/>
    </row>
    <row r="344" ht="10.5">
      <c r="N344" s="11"/>
    </row>
    <row r="345" ht="10.5">
      <c r="N345" s="11"/>
    </row>
    <row r="346" ht="10.5">
      <c r="N346" s="11"/>
    </row>
    <row r="347" ht="10.5">
      <c r="N347" s="11"/>
    </row>
    <row r="348" ht="10.5">
      <c r="N348" s="11"/>
    </row>
    <row r="349" ht="10.5">
      <c r="N349" s="11"/>
    </row>
    <row r="350" ht="10.5">
      <c r="N350" s="11"/>
    </row>
    <row r="351" ht="10.5">
      <c r="N351" s="11"/>
    </row>
    <row r="352" ht="10.5">
      <c r="N352" s="11"/>
    </row>
    <row r="353" ht="10.5">
      <c r="N353" s="11"/>
    </row>
    <row r="354" ht="10.5">
      <c r="N354" s="11"/>
    </row>
    <row r="355" ht="10.5">
      <c r="N355" s="11"/>
    </row>
    <row r="356" ht="10.5">
      <c r="N356" s="11"/>
    </row>
    <row r="357" ht="10.5">
      <c r="N357" s="11"/>
    </row>
    <row r="358" ht="10.5">
      <c r="N358" s="11"/>
    </row>
    <row r="359" ht="10.5">
      <c r="N359" s="11"/>
    </row>
    <row r="360" ht="10.5">
      <c r="N360" s="11"/>
    </row>
    <row r="361" ht="10.5">
      <c r="N361" s="11"/>
    </row>
    <row r="362" ht="10.5">
      <c r="N362" s="11"/>
    </row>
    <row r="363" ht="10.5">
      <c r="N363" s="11"/>
    </row>
    <row r="364" ht="10.5">
      <c r="N364" s="11"/>
    </row>
    <row r="365" ht="10.5">
      <c r="N365" s="11"/>
    </row>
    <row r="366" ht="10.5">
      <c r="N366" s="11"/>
    </row>
    <row r="367" ht="10.5">
      <c r="N367" s="11"/>
    </row>
    <row r="368" ht="10.5">
      <c r="N368" s="11"/>
    </row>
    <row r="369" ht="10.5">
      <c r="N369" s="11"/>
    </row>
    <row r="370" ht="10.5">
      <c r="N370" s="11"/>
    </row>
    <row r="371" ht="10.5">
      <c r="N371" s="11"/>
    </row>
    <row r="372" ht="10.5">
      <c r="N372" s="11"/>
    </row>
    <row r="373" ht="10.5">
      <c r="N373" s="11"/>
    </row>
    <row r="374" ht="10.5">
      <c r="N374" s="11"/>
    </row>
    <row r="375" ht="10.5">
      <c r="N375" s="11"/>
    </row>
    <row r="376" ht="10.5">
      <c r="N376" s="11"/>
    </row>
    <row r="377" ht="10.5">
      <c r="N377" s="11"/>
    </row>
    <row r="378" ht="10.5">
      <c r="N378" s="11"/>
    </row>
    <row r="379" ht="10.5">
      <c r="N379" s="11"/>
    </row>
    <row r="380" ht="10.5">
      <c r="N380" s="11"/>
    </row>
    <row r="381" ht="10.5">
      <c r="N381" s="11"/>
    </row>
    <row r="382" ht="10.5">
      <c r="N382" s="11"/>
    </row>
    <row r="383" ht="10.5">
      <c r="N383" s="11"/>
    </row>
    <row r="384" ht="10.5">
      <c r="N384" s="11"/>
    </row>
    <row r="385" ht="10.5">
      <c r="N385" s="11"/>
    </row>
    <row r="386" ht="10.5">
      <c r="N386" s="11"/>
    </row>
    <row r="387" ht="10.5">
      <c r="N387" s="11"/>
    </row>
    <row r="388" ht="10.5">
      <c r="N388" s="11"/>
    </row>
    <row r="389" ht="10.5">
      <c r="N389" s="11"/>
    </row>
    <row r="390" ht="10.5">
      <c r="N390" s="11"/>
    </row>
    <row r="391" ht="10.5">
      <c r="N391" s="11"/>
    </row>
    <row r="392" ht="10.5">
      <c r="N392" s="11"/>
    </row>
    <row r="393" ht="10.5">
      <c r="N393" s="11"/>
    </row>
    <row r="394" ht="10.5">
      <c r="N394" s="11"/>
    </row>
    <row r="395" ht="10.5">
      <c r="N395" s="11"/>
    </row>
    <row r="396" ht="10.5">
      <c r="N396" s="11"/>
    </row>
    <row r="397" ht="10.5">
      <c r="N397" s="11"/>
    </row>
    <row r="398" ht="10.5">
      <c r="N398" s="11"/>
    </row>
    <row r="399" ht="10.5">
      <c r="N399" s="11"/>
    </row>
    <row r="400" ht="10.5">
      <c r="N400" s="11"/>
    </row>
    <row r="401" ht="10.5">
      <c r="N401" s="11"/>
    </row>
    <row r="402" ht="10.5">
      <c r="N402" s="11"/>
    </row>
    <row r="403" ht="10.5">
      <c r="N403" s="11"/>
    </row>
    <row r="404" ht="10.5">
      <c r="N404" s="11"/>
    </row>
    <row r="405" ht="10.5">
      <c r="N405" s="11"/>
    </row>
    <row r="406" ht="10.5">
      <c r="N406" s="11"/>
    </row>
    <row r="407" ht="10.5">
      <c r="N407" s="11"/>
    </row>
    <row r="408" ht="10.5">
      <c r="N408" s="11"/>
    </row>
    <row r="409" ht="10.5">
      <c r="N409" s="11"/>
    </row>
    <row r="410" ht="10.5">
      <c r="N410" s="11"/>
    </row>
    <row r="411" ht="10.5">
      <c r="N411" s="11"/>
    </row>
    <row r="412" ht="10.5">
      <c r="N412" s="11"/>
    </row>
    <row r="413" ht="10.5">
      <c r="N413" s="11"/>
    </row>
    <row r="414" ht="10.5">
      <c r="N414" s="11"/>
    </row>
    <row r="415" ht="10.5">
      <c r="N415" s="11"/>
    </row>
    <row r="416" ht="10.5">
      <c r="N416" s="11"/>
    </row>
    <row r="417" ht="10.5">
      <c r="N417" s="11"/>
    </row>
    <row r="418" ht="10.5">
      <c r="N418" s="11"/>
    </row>
    <row r="419" ht="10.5">
      <c r="N419" s="11"/>
    </row>
    <row r="420" ht="10.5">
      <c r="N420" s="11"/>
    </row>
    <row r="421" ht="10.5">
      <c r="N421" s="11"/>
    </row>
    <row r="422" ht="10.5">
      <c r="N422" s="11"/>
    </row>
    <row r="423" ht="10.5">
      <c r="N423" s="11"/>
    </row>
    <row r="424" ht="10.5">
      <c r="N424" s="11"/>
    </row>
    <row r="425" ht="10.5">
      <c r="N425" s="11"/>
    </row>
    <row r="426" ht="10.5">
      <c r="N426" s="11"/>
    </row>
    <row r="427" ht="10.5">
      <c r="N427" s="11"/>
    </row>
    <row r="428" ht="10.5">
      <c r="N428" s="11"/>
    </row>
    <row r="429" ht="10.5">
      <c r="N429" s="11"/>
    </row>
    <row r="430" ht="10.5">
      <c r="N430" s="11"/>
    </row>
    <row r="431" ht="10.5">
      <c r="N431" s="11"/>
    </row>
    <row r="432" ht="10.5">
      <c r="N432" s="11"/>
    </row>
    <row r="433" ht="10.5">
      <c r="N433" s="11"/>
    </row>
    <row r="434" ht="10.5">
      <c r="N434" s="11"/>
    </row>
    <row r="435" ht="10.5">
      <c r="N435" s="11"/>
    </row>
    <row r="436" ht="10.5">
      <c r="N436" s="11"/>
    </row>
    <row r="437" ht="10.5">
      <c r="N437" s="11"/>
    </row>
    <row r="438" ht="10.5">
      <c r="N438" s="11"/>
    </row>
    <row r="439" ht="10.5">
      <c r="N439" s="11"/>
    </row>
    <row r="440" ht="10.5">
      <c r="N440" s="11"/>
    </row>
    <row r="441" ht="10.5">
      <c r="N441" s="11"/>
    </row>
    <row r="442" ht="10.5">
      <c r="N442" s="11"/>
    </row>
    <row r="443" ht="10.5">
      <c r="N443" s="11"/>
    </row>
    <row r="444" ht="10.5">
      <c r="N444" s="11"/>
    </row>
    <row r="445" ht="10.5">
      <c r="N445" s="11"/>
    </row>
    <row r="446" ht="10.5">
      <c r="N446" s="11"/>
    </row>
    <row r="447" ht="10.5">
      <c r="N447" s="11"/>
    </row>
    <row r="448" ht="10.5">
      <c r="N448" s="11"/>
    </row>
    <row r="449" ht="10.5">
      <c r="N449" s="11"/>
    </row>
    <row r="450" ht="10.5">
      <c r="N450" s="11"/>
    </row>
    <row r="451" ht="10.5">
      <c r="N451" s="11"/>
    </row>
    <row r="452" ht="10.5">
      <c r="N452" s="11"/>
    </row>
    <row r="453" ht="10.5">
      <c r="N453" s="11"/>
    </row>
    <row r="454" ht="10.5">
      <c r="N454" s="11"/>
    </row>
    <row r="455" ht="10.5">
      <c r="N455" s="11"/>
    </row>
    <row r="456" ht="10.5">
      <c r="N456" s="11"/>
    </row>
    <row r="457" ht="10.5">
      <c r="N457" s="11"/>
    </row>
    <row r="458" ht="10.5">
      <c r="N458" s="11"/>
    </row>
    <row r="459" ht="10.5">
      <c r="N459" s="11"/>
    </row>
    <row r="460" ht="10.5">
      <c r="N460" s="11"/>
    </row>
    <row r="461" ht="10.5">
      <c r="N461" s="11"/>
    </row>
    <row r="462" spans="2:14" ht="10.5">
      <c r="B462" s="13" t="s">
        <v>77</v>
      </c>
      <c r="N462" s="11"/>
    </row>
    <row r="463" ht="10.5">
      <c r="N463" s="11"/>
    </row>
    <row r="464" ht="10.5">
      <c r="N464" s="11"/>
    </row>
    <row r="465" ht="10.5">
      <c r="N465" s="11"/>
    </row>
    <row r="466" ht="10.5">
      <c r="N466" s="11"/>
    </row>
    <row r="467" ht="10.5">
      <c r="N467" s="11"/>
    </row>
    <row r="468" ht="10.5">
      <c r="N468" s="11"/>
    </row>
    <row r="469" ht="10.5">
      <c r="N469" s="11"/>
    </row>
    <row r="470" ht="10.5">
      <c r="N470" s="11"/>
    </row>
    <row r="471" ht="10.5">
      <c r="N471" s="11"/>
    </row>
    <row r="472" ht="10.5">
      <c r="N472" s="11"/>
    </row>
    <row r="473" ht="10.5">
      <c r="N473" s="11"/>
    </row>
    <row r="474" ht="10.5">
      <c r="N474" s="11"/>
    </row>
    <row r="475" ht="10.5">
      <c r="N475" s="11"/>
    </row>
    <row r="476" ht="10.5">
      <c r="N476" s="11"/>
    </row>
    <row r="477" ht="10.5">
      <c r="N477" s="11"/>
    </row>
    <row r="478" ht="10.5">
      <c r="N478" s="11"/>
    </row>
    <row r="479" ht="10.5">
      <c r="N479" s="11"/>
    </row>
    <row r="480" ht="10.5">
      <c r="N480" s="11"/>
    </row>
    <row r="481" ht="10.5">
      <c r="N481" s="11"/>
    </row>
    <row r="482" ht="10.5">
      <c r="N482" s="11"/>
    </row>
    <row r="483" ht="10.5">
      <c r="N483" s="11"/>
    </row>
    <row r="484" ht="10.5">
      <c r="N484" s="11"/>
    </row>
    <row r="485" ht="10.5">
      <c r="N485" s="11"/>
    </row>
    <row r="486" ht="10.5">
      <c r="N486" s="11"/>
    </row>
    <row r="487" ht="10.5">
      <c r="N487" s="11"/>
    </row>
    <row r="488" ht="10.5">
      <c r="N488" s="11"/>
    </row>
    <row r="489" ht="10.5">
      <c r="N489" s="11"/>
    </row>
    <row r="490" ht="10.5">
      <c r="N490" s="11"/>
    </row>
    <row r="491" ht="10.5">
      <c r="N491" s="11"/>
    </row>
    <row r="492" ht="10.5">
      <c r="N492" s="11"/>
    </row>
    <row r="493" ht="10.5">
      <c r="N493" s="11"/>
    </row>
    <row r="494" ht="10.5">
      <c r="N494" s="11"/>
    </row>
    <row r="495" ht="10.5">
      <c r="N495" s="11"/>
    </row>
    <row r="496" ht="10.5">
      <c r="N496" s="11"/>
    </row>
    <row r="497" ht="10.5">
      <c r="N497" s="11"/>
    </row>
    <row r="498" ht="10.5">
      <c r="N498" s="11"/>
    </row>
    <row r="499" ht="10.5">
      <c r="N499" s="11"/>
    </row>
    <row r="500" ht="10.5">
      <c r="N500" s="11"/>
    </row>
    <row r="501" ht="10.5">
      <c r="N501" s="11"/>
    </row>
    <row r="502" ht="10.5">
      <c r="N502" s="11"/>
    </row>
    <row r="503" ht="10.5">
      <c r="N503" s="11"/>
    </row>
    <row r="504" ht="10.5">
      <c r="N504" s="11"/>
    </row>
    <row r="505" ht="10.5">
      <c r="N505" s="11"/>
    </row>
    <row r="506" ht="10.5">
      <c r="N506" s="11"/>
    </row>
    <row r="507" ht="10.5">
      <c r="N507" s="11"/>
    </row>
    <row r="508" ht="10.5">
      <c r="N508" s="11"/>
    </row>
    <row r="509" ht="10.5">
      <c r="N509" s="11"/>
    </row>
    <row r="510" ht="10.5">
      <c r="N510" s="11"/>
    </row>
    <row r="511" ht="10.5">
      <c r="N511" s="11"/>
    </row>
    <row r="512" ht="10.5">
      <c r="N512" s="11"/>
    </row>
    <row r="513" ht="10.5">
      <c r="N513" s="11"/>
    </row>
    <row r="514" ht="10.5">
      <c r="N514" s="11"/>
    </row>
    <row r="515" ht="10.5">
      <c r="N515" s="11"/>
    </row>
    <row r="516" ht="10.5">
      <c r="N516" s="11"/>
    </row>
    <row r="517" ht="10.5">
      <c r="N517" s="11"/>
    </row>
    <row r="518" ht="10.5">
      <c r="N518" s="11"/>
    </row>
    <row r="519" ht="10.5">
      <c r="N519" s="11"/>
    </row>
    <row r="520" ht="10.5">
      <c r="N520" s="11"/>
    </row>
    <row r="521" ht="10.5">
      <c r="N521" s="11"/>
    </row>
    <row r="522" ht="10.5">
      <c r="N522" s="11"/>
    </row>
    <row r="523" ht="10.5">
      <c r="N523" s="11"/>
    </row>
    <row r="524" ht="10.5">
      <c r="N524" s="11"/>
    </row>
    <row r="525" ht="10.5">
      <c r="N525" s="11"/>
    </row>
    <row r="526" ht="10.5">
      <c r="N526" s="11"/>
    </row>
    <row r="527" ht="10.5">
      <c r="N527" s="11"/>
    </row>
    <row r="528" ht="10.5">
      <c r="N528" s="11"/>
    </row>
    <row r="529" ht="10.5">
      <c r="N529" s="11"/>
    </row>
    <row r="530" ht="10.5">
      <c r="N530" s="11"/>
    </row>
    <row r="531" ht="10.5">
      <c r="N531" s="11"/>
    </row>
    <row r="532" ht="10.5">
      <c r="N532" s="11"/>
    </row>
    <row r="533" ht="10.5">
      <c r="N533" s="11"/>
    </row>
    <row r="534" ht="10.5">
      <c r="N534" s="11"/>
    </row>
    <row r="535" ht="10.5">
      <c r="N535" s="11"/>
    </row>
    <row r="536" ht="10.5">
      <c r="N536" s="11"/>
    </row>
    <row r="537" ht="10.5">
      <c r="N537" s="11"/>
    </row>
    <row r="538" ht="10.5">
      <c r="N538" s="11"/>
    </row>
    <row r="539" ht="10.5">
      <c r="N539" s="11"/>
    </row>
    <row r="540" ht="10.5">
      <c r="N540" s="11"/>
    </row>
    <row r="541" ht="10.5">
      <c r="N541" s="11"/>
    </row>
    <row r="542" ht="10.5">
      <c r="N542" s="11"/>
    </row>
    <row r="543" ht="10.5">
      <c r="N543" s="11"/>
    </row>
    <row r="544" ht="10.5">
      <c r="N544" s="11"/>
    </row>
    <row r="545" ht="10.5">
      <c r="N545" s="11"/>
    </row>
    <row r="546" ht="10.5">
      <c r="N546" s="11"/>
    </row>
    <row r="547" ht="10.5">
      <c r="N547" s="11"/>
    </row>
    <row r="548" ht="10.5">
      <c r="N548" s="11"/>
    </row>
    <row r="549" ht="10.5">
      <c r="N549" s="11"/>
    </row>
    <row r="550" ht="10.5">
      <c r="N550" s="11"/>
    </row>
    <row r="551" ht="10.5">
      <c r="N551" s="11"/>
    </row>
    <row r="552" ht="10.5">
      <c r="N552" s="11"/>
    </row>
    <row r="553" ht="10.5">
      <c r="N553" s="11"/>
    </row>
    <row r="554" ht="10.5">
      <c r="N554" s="11"/>
    </row>
    <row r="555" ht="10.5">
      <c r="N555" s="11"/>
    </row>
    <row r="556" ht="10.5">
      <c r="N556" s="11"/>
    </row>
    <row r="557" ht="10.5">
      <c r="N557" s="11"/>
    </row>
    <row r="558" ht="10.5">
      <c r="N558" s="11"/>
    </row>
    <row r="559" ht="10.5">
      <c r="N559" s="11"/>
    </row>
    <row r="560" ht="10.5">
      <c r="N560" s="11"/>
    </row>
    <row r="561" ht="10.5">
      <c r="N561" s="11"/>
    </row>
    <row r="562" ht="10.5">
      <c r="N562" s="11"/>
    </row>
    <row r="563" ht="10.5">
      <c r="N563" s="11"/>
    </row>
    <row r="564" ht="10.5">
      <c r="N564" s="11"/>
    </row>
    <row r="565" ht="10.5">
      <c r="N565" s="11"/>
    </row>
    <row r="566" ht="10.5">
      <c r="N566" s="11"/>
    </row>
    <row r="567" ht="10.5">
      <c r="N567" s="11"/>
    </row>
    <row r="568" ht="10.5">
      <c r="N568" s="11"/>
    </row>
    <row r="569" ht="10.5">
      <c r="N569" s="11"/>
    </row>
    <row r="570" ht="10.5">
      <c r="N570" s="11"/>
    </row>
    <row r="571" ht="10.5">
      <c r="N571" s="11"/>
    </row>
    <row r="572" ht="10.5">
      <c r="N572" s="11"/>
    </row>
    <row r="573" ht="10.5">
      <c r="N573" s="11"/>
    </row>
    <row r="574" ht="10.5">
      <c r="N574" s="11"/>
    </row>
    <row r="575" ht="10.5">
      <c r="N575" s="11"/>
    </row>
    <row r="576" ht="10.5">
      <c r="N576" s="11"/>
    </row>
    <row r="577" ht="10.5">
      <c r="N577" s="11"/>
    </row>
    <row r="578" ht="10.5">
      <c r="N578" s="11"/>
    </row>
    <row r="579" ht="10.5">
      <c r="N579" s="11"/>
    </row>
    <row r="580" ht="10.5">
      <c r="N580" s="11"/>
    </row>
    <row r="581" ht="10.5">
      <c r="N581" s="11"/>
    </row>
    <row r="582" ht="10.5">
      <c r="N582" s="11"/>
    </row>
    <row r="583" ht="10.5">
      <c r="N583" s="11"/>
    </row>
    <row r="584" ht="10.5">
      <c r="N584" s="11"/>
    </row>
    <row r="585" ht="10.5">
      <c r="N585" s="11"/>
    </row>
    <row r="586" ht="10.5">
      <c r="N586" s="11"/>
    </row>
    <row r="587" ht="10.5">
      <c r="N587" s="11"/>
    </row>
    <row r="588" ht="10.5">
      <c r="N588" s="11"/>
    </row>
    <row r="589" ht="10.5">
      <c r="N589" s="11"/>
    </row>
    <row r="590" ht="10.5">
      <c r="N590" s="11"/>
    </row>
    <row r="591" ht="10.5">
      <c r="N591" s="11"/>
    </row>
    <row r="592" ht="10.5">
      <c r="N592" s="11"/>
    </row>
    <row r="593" ht="10.5">
      <c r="N593" s="11"/>
    </row>
    <row r="594" ht="10.5">
      <c r="N594" s="11"/>
    </row>
    <row r="595" ht="10.5">
      <c r="N595" s="11"/>
    </row>
    <row r="596" ht="10.5">
      <c r="N596" s="11"/>
    </row>
    <row r="597" ht="10.5">
      <c r="N597" s="11"/>
    </row>
    <row r="598" ht="10.5">
      <c r="N598" s="11"/>
    </row>
    <row r="599" ht="10.5">
      <c r="N599" s="11"/>
    </row>
    <row r="600" ht="10.5">
      <c r="N600" s="11"/>
    </row>
    <row r="601" ht="10.5">
      <c r="N601" s="11"/>
    </row>
    <row r="602" ht="10.5">
      <c r="N602" s="11"/>
    </row>
    <row r="603" ht="10.5">
      <c r="N603" s="11"/>
    </row>
    <row r="604" ht="10.5">
      <c r="N604" s="11"/>
    </row>
    <row r="605" ht="10.5">
      <c r="N605" s="11"/>
    </row>
    <row r="606" ht="10.5">
      <c r="N606" s="11"/>
    </row>
    <row r="607" ht="10.5">
      <c r="N607" s="11"/>
    </row>
    <row r="608" ht="10.5">
      <c r="N608" s="11"/>
    </row>
    <row r="609" ht="10.5">
      <c r="N609" s="11"/>
    </row>
    <row r="610" ht="10.5">
      <c r="N610" s="11"/>
    </row>
    <row r="611" ht="10.5">
      <c r="N611" s="11"/>
    </row>
    <row r="612" ht="10.5">
      <c r="N612" s="11"/>
    </row>
    <row r="613" ht="10.5">
      <c r="N613" s="11"/>
    </row>
    <row r="614" ht="10.5">
      <c r="N614" s="11"/>
    </row>
    <row r="615" ht="10.5">
      <c r="N615" s="11"/>
    </row>
    <row r="616" ht="10.5">
      <c r="N616" s="11"/>
    </row>
    <row r="617" ht="10.5">
      <c r="N617" s="11"/>
    </row>
    <row r="618" ht="10.5">
      <c r="N618" s="11"/>
    </row>
    <row r="619" ht="10.5">
      <c r="N619" s="11"/>
    </row>
    <row r="620" ht="10.5">
      <c r="N620" s="11"/>
    </row>
    <row r="621" ht="10.5">
      <c r="N621" s="11"/>
    </row>
    <row r="622" ht="10.5">
      <c r="N622" s="11"/>
    </row>
    <row r="623" ht="10.5">
      <c r="N623" s="11"/>
    </row>
    <row r="624" ht="10.5">
      <c r="N624" s="11"/>
    </row>
    <row r="625" ht="10.5">
      <c r="N625" s="11"/>
    </row>
    <row r="626" ht="10.5">
      <c r="N626" s="11"/>
    </row>
    <row r="627" ht="10.5">
      <c r="N627" s="11"/>
    </row>
    <row r="628" ht="10.5">
      <c r="N628" s="11"/>
    </row>
    <row r="629" ht="10.5">
      <c r="N629" s="11"/>
    </row>
    <row r="630" ht="10.5">
      <c r="N630" s="11"/>
    </row>
    <row r="631" ht="10.5">
      <c r="N631" s="11"/>
    </row>
    <row r="632" ht="10.5">
      <c r="N632" s="11"/>
    </row>
    <row r="633" ht="10.5">
      <c r="N633" s="11"/>
    </row>
    <row r="634" ht="10.5">
      <c r="N634" s="11"/>
    </row>
    <row r="635" ht="10.5">
      <c r="N635" s="11"/>
    </row>
    <row r="636" ht="10.5">
      <c r="N636" s="11"/>
    </row>
    <row r="637" ht="10.5">
      <c r="N637" s="11"/>
    </row>
    <row r="638" ht="10.5">
      <c r="N638" s="11"/>
    </row>
    <row r="639" ht="10.5">
      <c r="N639" s="11"/>
    </row>
    <row r="640" ht="10.5">
      <c r="N640" s="11"/>
    </row>
    <row r="641" ht="10.5">
      <c r="N641" s="11"/>
    </row>
  </sheetData>
  <sheetProtection/>
  <mergeCells count="5">
    <mergeCell ref="G6:H6"/>
    <mergeCell ref="E7:E8"/>
    <mergeCell ref="F7:F8"/>
    <mergeCell ref="I5:J5"/>
    <mergeCell ref="I6:J6"/>
  </mergeCells>
  <printOptions horizontalCentered="1" verticalCentered="1"/>
  <pageMargins left="0.25" right="0.01" top="0.66" bottom="0.92" header="0.49" footer="0.37"/>
  <pageSetup horizontalDpi="600" verticalDpi="600" orientation="landscape" paperSize="9" r:id="rId1"/>
  <headerFooter alignWithMargins="0">
    <oddHeader>&amp;L&amp;8&amp;USection 10. Agriculture 
</oddHeader>
    <oddFooter>&amp;L&amp;18 37&amp;R&amp;"Arial Mon,Regular"&amp;18 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R34"/>
  <sheetViews>
    <sheetView zoomScalePageLayoutView="0" workbookViewId="0" topLeftCell="A1">
      <selection activeCell="K33" sqref="K33"/>
    </sheetView>
  </sheetViews>
  <sheetFormatPr defaultColWidth="9.140625" defaultRowHeight="12.75"/>
  <cols>
    <col min="1" max="2" width="5.00390625" style="0" customWidth="1"/>
    <col min="3" max="3" width="10.28125" style="0" customWidth="1"/>
    <col min="4" max="4" width="7.421875" style="0" customWidth="1"/>
    <col min="5" max="5" width="8.140625" style="0" customWidth="1"/>
    <col min="6" max="6" width="8.57421875" style="0" customWidth="1"/>
    <col min="7" max="7" width="10.00390625" style="0" customWidth="1"/>
    <col min="8" max="8" width="8.8515625" style="0" customWidth="1"/>
    <col min="9" max="9" width="9.8515625" style="0" customWidth="1"/>
    <col min="10" max="10" width="7.57421875" style="0" customWidth="1"/>
    <col min="11" max="12" width="7.421875" style="0" customWidth="1"/>
    <col min="13" max="13" width="7.57421875" style="0" customWidth="1"/>
    <col min="14" max="14" width="6.8515625" style="0" customWidth="1"/>
    <col min="15" max="15" width="9.421875" style="0" customWidth="1"/>
    <col min="16" max="16" width="7.57421875" style="0" customWidth="1"/>
    <col min="17" max="17" width="8.140625" style="0" customWidth="1"/>
    <col min="20" max="20" width="7.140625" style="0" customWidth="1"/>
    <col min="21" max="21" width="8.00390625" style="0" customWidth="1"/>
    <col min="25" max="25" width="7.140625" style="0" customWidth="1"/>
    <col min="26" max="26" width="7.421875" style="0" customWidth="1"/>
    <col min="27" max="27" width="7.57421875" style="0" customWidth="1"/>
    <col min="28" max="28" width="8.140625" style="0" customWidth="1"/>
    <col min="29" max="29" width="7.00390625" style="0" customWidth="1"/>
    <col min="39" max="39" width="5.8515625" style="0" customWidth="1"/>
  </cols>
  <sheetData>
    <row r="1" spans="1:30" ht="12.75">
      <c r="A1" s="4" t="s">
        <v>68</v>
      </c>
      <c r="B1" s="4"/>
      <c r="C1" s="4"/>
      <c r="D1" s="4"/>
      <c r="E1" s="4"/>
      <c r="F1" s="109" t="s">
        <v>204</v>
      </c>
      <c r="G1" s="109"/>
      <c r="H1" s="109"/>
      <c r="I1" s="109"/>
      <c r="J1" s="109"/>
      <c r="K1" s="4"/>
      <c r="L1" s="4"/>
      <c r="M1" s="4"/>
      <c r="N1" s="4"/>
      <c r="O1" s="4"/>
      <c r="P1" s="4"/>
      <c r="Q1" s="4"/>
      <c r="R1" s="4"/>
      <c r="S1" s="4"/>
      <c r="T1" s="109" t="s">
        <v>206</v>
      </c>
      <c r="U1" s="110"/>
      <c r="V1" s="110"/>
      <c r="W1" s="110"/>
      <c r="X1" s="110"/>
      <c r="Y1" s="4"/>
      <c r="Z1" s="4"/>
      <c r="AA1" s="4"/>
      <c r="AB1" s="4"/>
      <c r="AC1" s="4"/>
      <c r="AD1" s="4"/>
    </row>
    <row r="2" spans="1:30" ht="12.75">
      <c r="A2" s="4"/>
      <c r="B2" s="4"/>
      <c r="C2" s="4"/>
      <c r="D2" s="4"/>
      <c r="E2" s="4"/>
      <c r="F2" s="25" t="s">
        <v>205</v>
      </c>
      <c r="G2" s="25"/>
      <c r="H2" s="25"/>
      <c r="I2" s="25"/>
      <c r="J2" s="109"/>
      <c r="K2" s="4"/>
      <c r="L2" s="4"/>
      <c r="M2" s="4"/>
      <c r="N2" s="4"/>
      <c r="O2" s="4"/>
      <c r="P2" s="4"/>
      <c r="Q2" s="4"/>
      <c r="R2" s="4"/>
      <c r="S2" s="4"/>
      <c r="T2" s="25" t="s">
        <v>207</v>
      </c>
      <c r="U2" s="110"/>
      <c r="V2" s="110"/>
      <c r="W2" s="110"/>
      <c r="X2" s="110"/>
      <c r="Y2" s="4"/>
      <c r="Z2" s="4"/>
      <c r="AA2" s="4"/>
      <c r="AB2" s="4"/>
      <c r="AC2" s="4"/>
      <c r="AD2" s="4"/>
    </row>
    <row r="3" spans="1:30" ht="12.75">
      <c r="A3" s="4"/>
      <c r="B3" s="4"/>
      <c r="C3" s="4"/>
      <c r="D3" s="4"/>
      <c r="E3" s="4"/>
      <c r="F3" s="4"/>
      <c r="G3" s="4"/>
      <c r="H3" s="4"/>
      <c r="I3" s="4"/>
      <c r="J3" s="25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1:30" ht="12.75">
      <c r="A4" s="104"/>
      <c r="B4" s="24"/>
      <c r="C4" s="111" t="s">
        <v>97</v>
      </c>
      <c r="D4" s="112" t="s">
        <v>98</v>
      </c>
      <c r="E4" s="22"/>
      <c r="F4" s="22"/>
      <c r="G4" s="22"/>
      <c r="H4" s="22"/>
      <c r="I4" s="113"/>
      <c r="J4" s="112" t="s">
        <v>99</v>
      </c>
      <c r="K4" s="22"/>
      <c r="L4" s="22"/>
      <c r="M4" s="22"/>
      <c r="N4" s="22"/>
      <c r="O4" s="22"/>
      <c r="P4" s="114"/>
      <c r="Q4" s="24"/>
      <c r="R4" s="112"/>
      <c r="S4" s="22" t="s">
        <v>100</v>
      </c>
      <c r="T4" s="22"/>
      <c r="U4" s="22"/>
      <c r="V4" s="22"/>
      <c r="W4" s="22"/>
      <c r="X4" s="112" t="s">
        <v>101</v>
      </c>
      <c r="Y4" s="22"/>
      <c r="Z4" s="22"/>
      <c r="AA4" s="22"/>
      <c r="AB4" s="22"/>
      <c r="AC4" s="113"/>
      <c r="AD4" s="8" t="s">
        <v>102</v>
      </c>
    </row>
    <row r="5" spans="1:30" ht="12.75">
      <c r="A5" s="105"/>
      <c r="B5" s="21"/>
      <c r="C5" s="30" t="s">
        <v>103</v>
      </c>
      <c r="D5" s="19" t="s">
        <v>69</v>
      </c>
      <c r="E5" s="112"/>
      <c r="F5" s="22" t="s">
        <v>104</v>
      </c>
      <c r="G5" s="22"/>
      <c r="H5" s="22"/>
      <c r="I5" s="113"/>
      <c r="J5" s="111"/>
      <c r="K5" s="112"/>
      <c r="L5" s="22" t="s">
        <v>105</v>
      </c>
      <c r="M5" s="22"/>
      <c r="N5" s="22"/>
      <c r="O5" s="22"/>
      <c r="P5" s="26" t="s">
        <v>67</v>
      </c>
      <c r="Q5" s="115" t="s">
        <v>80</v>
      </c>
      <c r="R5" s="111"/>
      <c r="S5" s="112"/>
      <c r="T5" s="22" t="s">
        <v>106</v>
      </c>
      <c r="U5" s="22"/>
      <c r="V5" s="22"/>
      <c r="W5" s="22"/>
      <c r="X5" s="111"/>
      <c r="Y5" s="112"/>
      <c r="Z5" s="22" t="s">
        <v>107</v>
      </c>
      <c r="AA5" s="22"/>
      <c r="AB5" s="22"/>
      <c r="AC5" s="113"/>
      <c r="AD5" s="6" t="s">
        <v>49</v>
      </c>
    </row>
    <row r="6" spans="1:30" ht="12.75">
      <c r="A6" s="116" t="s">
        <v>67</v>
      </c>
      <c r="B6" s="91" t="s">
        <v>80</v>
      </c>
      <c r="C6" s="30" t="s">
        <v>108</v>
      </c>
      <c r="D6" s="30" t="s">
        <v>70</v>
      </c>
      <c r="E6" s="3" t="s">
        <v>109</v>
      </c>
      <c r="F6" s="19" t="s">
        <v>110</v>
      </c>
      <c r="G6" s="26" t="s">
        <v>111</v>
      </c>
      <c r="H6" s="19" t="s">
        <v>112</v>
      </c>
      <c r="I6" s="3" t="s">
        <v>113</v>
      </c>
      <c r="J6" s="19" t="s">
        <v>114</v>
      </c>
      <c r="K6" s="111" t="s">
        <v>115</v>
      </c>
      <c r="L6" s="111" t="s">
        <v>116</v>
      </c>
      <c r="M6" s="111" t="s">
        <v>117</v>
      </c>
      <c r="N6" s="111" t="s">
        <v>118</v>
      </c>
      <c r="O6" s="8" t="s">
        <v>119</v>
      </c>
      <c r="P6" s="105"/>
      <c r="Q6" s="4"/>
      <c r="R6" s="19" t="s">
        <v>120</v>
      </c>
      <c r="S6" s="3" t="s">
        <v>115</v>
      </c>
      <c r="T6" s="111" t="s">
        <v>121</v>
      </c>
      <c r="U6" s="3" t="s">
        <v>122</v>
      </c>
      <c r="V6" s="111" t="s">
        <v>123</v>
      </c>
      <c r="W6" s="3" t="s">
        <v>124</v>
      </c>
      <c r="X6" s="19" t="s">
        <v>114</v>
      </c>
      <c r="Y6" s="3" t="s">
        <v>115</v>
      </c>
      <c r="Z6" s="111" t="s">
        <v>116</v>
      </c>
      <c r="AA6" s="8" t="s">
        <v>117</v>
      </c>
      <c r="AB6" s="111" t="s">
        <v>118</v>
      </c>
      <c r="AC6" s="114" t="s">
        <v>119</v>
      </c>
      <c r="AD6" s="31" t="s">
        <v>125</v>
      </c>
    </row>
    <row r="7" spans="1:43" ht="12.75">
      <c r="A7" s="116"/>
      <c r="B7" s="32"/>
      <c r="C7" s="117"/>
      <c r="D7" s="6"/>
      <c r="E7" s="30" t="s">
        <v>126</v>
      </c>
      <c r="F7" s="30" t="s">
        <v>127</v>
      </c>
      <c r="G7" s="27" t="s">
        <v>128</v>
      </c>
      <c r="H7" s="30" t="s">
        <v>129</v>
      </c>
      <c r="I7" s="27" t="s">
        <v>130</v>
      </c>
      <c r="J7" s="30" t="s">
        <v>70</v>
      </c>
      <c r="K7" s="30" t="s">
        <v>131</v>
      </c>
      <c r="L7" s="30" t="s">
        <v>132</v>
      </c>
      <c r="M7" s="30" t="s">
        <v>133</v>
      </c>
      <c r="N7" s="30" t="s">
        <v>134</v>
      </c>
      <c r="O7" s="31" t="s">
        <v>135</v>
      </c>
      <c r="P7" s="105"/>
      <c r="Q7" s="32"/>
      <c r="R7" s="30" t="s">
        <v>136</v>
      </c>
      <c r="S7" s="31" t="s">
        <v>131</v>
      </c>
      <c r="T7" s="30" t="s">
        <v>132</v>
      </c>
      <c r="U7" s="27" t="s">
        <v>133</v>
      </c>
      <c r="V7" s="30" t="s">
        <v>134</v>
      </c>
      <c r="W7" s="106" t="s">
        <v>135</v>
      </c>
      <c r="X7" s="31" t="s">
        <v>70</v>
      </c>
      <c r="Y7" s="31" t="s">
        <v>131</v>
      </c>
      <c r="Z7" s="30" t="s">
        <v>132</v>
      </c>
      <c r="AA7" s="31" t="s">
        <v>133</v>
      </c>
      <c r="AB7" s="30" t="s">
        <v>134</v>
      </c>
      <c r="AC7" s="106" t="s">
        <v>135</v>
      </c>
      <c r="AD7" s="31" t="s">
        <v>137</v>
      </c>
      <c r="AF7" s="98" t="s">
        <v>146</v>
      </c>
      <c r="AG7" s="130"/>
      <c r="AH7" s="130"/>
      <c r="AI7" s="130"/>
      <c r="AJ7" s="130"/>
      <c r="AK7" s="131"/>
      <c r="AL7" s="98" t="s">
        <v>145</v>
      </c>
      <c r="AM7" s="130"/>
      <c r="AN7" s="130"/>
      <c r="AO7" s="130"/>
      <c r="AP7" s="130"/>
      <c r="AQ7" s="131"/>
    </row>
    <row r="8" spans="1:43" ht="12.75">
      <c r="A8" s="118"/>
      <c r="B8" s="119"/>
      <c r="C8" s="10"/>
      <c r="D8" s="10"/>
      <c r="E8" s="120" t="s">
        <v>138</v>
      </c>
      <c r="F8" s="10"/>
      <c r="G8" s="10"/>
      <c r="H8" s="10"/>
      <c r="I8" s="120" t="s">
        <v>139</v>
      </c>
      <c r="J8" s="20"/>
      <c r="K8" s="121" t="s">
        <v>140</v>
      </c>
      <c r="L8" s="20"/>
      <c r="M8" s="20"/>
      <c r="N8" s="20"/>
      <c r="O8" s="10"/>
      <c r="P8" s="33"/>
      <c r="Q8" s="122"/>
      <c r="R8" s="20"/>
      <c r="S8" s="31" t="s">
        <v>140</v>
      </c>
      <c r="T8" s="19"/>
      <c r="U8" s="6"/>
      <c r="V8" s="6"/>
      <c r="W8" s="19"/>
      <c r="X8" s="20"/>
      <c r="Y8" s="121" t="s">
        <v>140</v>
      </c>
      <c r="Z8" s="20"/>
      <c r="AA8" s="10"/>
      <c r="AB8" s="10"/>
      <c r="AC8" s="20"/>
      <c r="AD8" s="27" t="s">
        <v>141</v>
      </c>
      <c r="AF8" s="132"/>
      <c r="AG8" s="133"/>
      <c r="AH8" s="133"/>
      <c r="AI8" s="133"/>
      <c r="AJ8" s="133"/>
      <c r="AK8" s="134"/>
      <c r="AL8" s="132"/>
      <c r="AM8" s="133"/>
      <c r="AN8" s="133" t="s">
        <v>144</v>
      </c>
      <c r="AO8" s="133" t="s">
        <v>111</v>
      </c>
      <c r="AP8" s="133" t="s">
        <v>112</v>
      </c>
      <c r="AQ8" s="134" t="s">
        <v>113</v>
      </c>
    </row>
    <row r="9" spans="1:43" ht="12.75">
      <c r="A9" s="38" t="s">
        <v>12</v>
      </c>
      <c r="B9" s="35" t="s">
        <v>13</v>
      </c>
      <c r="C9" s="3">
        <f>(J9+R9)-D9</f>
        <v>0</v>
      </c>
      <c r="D9" s="9">
        <f>E9+F9+G9+H9+I9</f>
        <v>70009</v>
      </c>
      <c r="E9" s="9"/>
      <c r="F9" s="9">
        <v>3789</v>
      </c>
      <c r="G9" s="9">
        <v>9308</v>
      </c>
      <c r="H9" s="9">
        <v>33912</v>
      </c>
      <c r="I9" s="9">
        <v>23000</v>
      </c>
      <c r="J9" s="3">
        <f aca="true" t="shared" si="0" ref="J9:J30">K9+L9+M9+N9+O9</f>
        <v>828</v>
      </c>
      <c r="K9" s="9"/>
      <c r="L9" s="9">
        <v>150</v>
      </c>
      <c r="M9" s="9">
        <v>133</v>
      </c>
      <c r="N9" s="9">
        <v>245</v>
      </c>
      <c r="O9" s="9">
        <v>300</v>
      </c>
      <c r="P9" s="38" t="s">
        <v>12</v>
      </c>
      <c r="Q9" s="35" t="s">
        <v>13</v>
      </c>
      <c r="R9" s="3">
        <f>S9+T9+U9+V9+W9</f>
        <v>69181</v>
      </c>
      <c r="S9" s="9"/>
      <c r="T9" s="9">
        <v>3639</v>
      </c>
      <c r="U9" s="9">
        <v>9175</v>
      </c>
      <c r="V9" s="9">
        <v>33667</v>
      </c>
      <c r="W9" s="9">
        <v>22700</v>
      </c>
      <c r="X9" s="123">
        <f>R9/(J9+R9)*100</f>
        <v>98.81729491922468</v>
      </c>
      <c r="Y9" s="123"/>
      <c r="Z9" s="123">
        <f aca="true" t="shared" si="1" ref="Z9:AC16">T9/(L9+T9)*100</f>
        <v>96.04117181314331</v>
      </c>
      <c r="AA9" s="123">
        <f t="shared" si="1"/>
        <v>98.57112161581435</v>
      </c>
      <c r="AB9" s="123">
        <f t="shared" si="1"/>
        <v>99.27754187308328</v>
      </c>
      <c r="AC9" s="123">
        <f t="shared" si="1"/>
        <v>98.69565217391305</v>
      </c>
      <c r="AD9" s="124">
        <f>D9/AF9*100</f>
        <v>76.23180199701646</v>
      </c>
      <c r="AE9" t="s">
        <v>239</v>
      </c>
      <c r="AF9" s="141">
        <f>AG9+AH9+AI9+AJ9+AK9</f>
        <v>91837</v>
      </c>
      <c r="AG9" s="142"/>
      <c r="AH9" s="142">
        <v>5711</v>
      </c>
      <c r="AI9" s="142">
        <v>12198</v>
      </c>
      <c r="AJ9" s="142">
        <v>43996</v>
      </c>
      <c r="AK9" s="143">
        <v>29932</v>
      </c>
      <c r="AL9" s="135">
        <f>D9/AF9*100</f>
        <v>76.23180199701646</v>
      </c>
      <c r="AM9" s="136"/>
      <c r="AN9" s="136">
        <f>F9/AH9*100</f>
        <v>66.34564874803011</v>
      </c>
      <c r="AO9" s="136">
        <f>G9/AI9*100</f>
        <v>76.30759140842761</v>
      </c>
      <c r="AP9" s="136">
        <f>H9/AJ9*100</f>
        <v>77.07973452132012</v>
      </c>
      <c r="AQ9" s="137">
        <f>I9/AK9*100</f>
        <v>76.8408392356007</v>
      </c>
    </row>
    <row r="10" spans="1:43" ht="12.75">
      <c r="A10" s="38" t="s">
        <v>14</v>
      </c>
      <c r="B10" s="35" t="s">
        <v>15</v>
      </c>
      <c r="C10" s="3">
        <f>(J10+R10)-D10</f>
        <v>4</v>
      </c>
      <c r="D10" s="3">
        <f>E10+F10+G10+H10+I10</f>
        <v>50759</v>
      </c>
      <c r="E10" s="3"/>
      <c r="F10" s="3">
        <v>1863</v>
      </c>
      <c r="G10" s="3">
        <v>11046</v>
      </c>
      <c r="H10" s="3">
        <v>23394</v>
      </c>
      <c r="I10" s="3">
        <v>14456</v>
      </c>
      <c r="J10" s="3">
        <f t="shared" si="0"/>
        <v>1026</v>
      </c>
      <c r="K10" s="3"/>
      <c r="L10" s="3">
        <v>99</v>
      </c>
      <c r="M10" s="3">
        <v>248</v>
      </c>
      <c r="N10" s="3">
        <v>320</v>
      </c>
      <c r="O10" s="3">
        <v>359</v>
      </c>
      <c r="P10" s="38" t="s">
        <v>14</v>
      </c>
      <c r="Q10" s="35" t="s">
        <v>15</v>
      </c>
      <c r="R10" s="3">
        <f>S10+T10+U10+V10+W10</f>
        <v>49737</v>
      </c>
      <c r="S10" s="3"/>
      <c r="T10" s="3">
        <v>1764</v>
      </c>
      <c r="U10" s="3">
        <v>10798</v>
      </c>
      <c r="V10" s="3">
        <v>23078</v>
      </c>
      <c r="W10" s="3">
        <v>14097</v>
      </c>
      <c r="X10" s="123">
        <f>R10/(J10+R10)*100</f>
        <v>97.97884285798712</v>
      </c>
      <c r="Y10" s="123"/>
      <c r="Z10" s="123">
        <f t="shared" si="1"/>
        <v>94.68599033816425</v>
      </c>
      <c r="AA10" s="123">
        <f t="shared" si="1"/>
        <v>97.7548433822198</v>
      </c>
      <c r="AB10" s="123">
        <f t="shared" si="1"/>
        <v>98.63236174031968</v>
      </c>
      <c r="AC10" s="123">
        <f t="shared" si="1"/>
        <v>97.51660210293304</v>
      </c>
      <c r="AD10" s="123">
        <f>D10/AF10*100</f>
        <v>90.67183508690448</v>
      </c>
      <c r="AE10" t="s">
        <v>239</v>
      </c>
      <c r="AF10" s="141">
        <f aca="true" t="shared" si="2" ref="AF10:AF31">AG10+AH10+AI10+AJ10+AK10</f>
        <v>55981</v>
      </c>
      <c r="AG10" s="142"/>
      <c r="AH10" s="142">
        <v>3504</v>
      </c>
      <c r="AI10" s="142">
        <v>13243</v>
      </c>
      <c r="AJ10" s="142">
        <v>24721</v>
      </c>
      <c r="AK10" s="143">
        <v>14513</v>
      </c>
      <c r="AL10" s="135">
        <f aca="true" t="shared" si="3" ref="AL10:AL33">D10/AF10*100</f>
        <v>90.67183508690448</v>
      </c>
      <c r="AM10" s="136"/>
      <c r="AN10" s="136">
        <f aca="true" t="shared" si="4" ref="AN10:AN33">F10/AH10*100</f>
        <v>53.167808219178085</v>
      </c>
      <c r="AO10" s="136">
        <f aca="true" t="shared" si="5" ref="AO10:AO33">G10/AI10*100</f>
        <v>83.41010345087972</v>
      </c>
      <c r="AP10" s="136">
        <f aca="true" t="shared" si="6" ref="AP10:AP33">H10/AJ10*100</f>
        <v>94.63209417094778</v>
      </c>
      <c r="AQ10" s="137">
        <f aca="true" t="shared" si="7" ref="AQ10:AQ33">I10/AK10*100</f>
        <v>99.60724867360298</v>
      </c>
    </row>
    <row r="11" spans="1:43" ht="12.75">
      <c r="A11" s="38" t="s">
        <v>16</v>
      </c>
      <c r="B11" s="35" t="s">
        <v>17</v>
      </c>
      <c r="C11" s="3">
        <f>(J11+R11)-D11</f>
        <v>55</v>
      </c>
      <c r="D11" s="3">
        <f>E11+F11+G11+H11+I11</f>
        <v>22956</v>
      </c>
      <c r="E11" s="3"/>
      <c r="F11" s="3">
        <v>890</v>
      </c>
      <c r="G11" s="3">
        <v>6194</v>
      </c>
      <c r="H11" s="3">
        <v>9482</v>
      </c>
      <c r="I11" s="3">
        <v>6390</v>
      </c>
      <c r="J11" s="3">
        <f t="shared" si="0"/>
        <v>2042</v>
      </c>
      <c r="K11" s="3"/>
      <c r="L11" s="3">
        <v>104</v>
      </c>
      <c r="M11" s="3">
        <v>392</v>
      </c>
      <c r="N11" s="3">
        <v>563</v>
      </c>
      <c r="O11" s="3">
        <v>983</v>
      </c>
      <c r="P11" s="38" t="s">
        <v>16</v>
      </c>
      <c r="Q11" s="35" t="s">
        <v>17</v>
      </c>
      <c r="R11" s="3">
        <f>S11+T11+U11+V11+W11</f>
        <v>20969</v>
      </c>
      <c r="S11" s="3"/>
      <c r="T11" s="3">
        <v>786</v>
      </c>
      <c r="U11" s="3">
        <v>5802</v>
      </c>
      <c r="V11" s="3">
        <v>8934</v>
      </c>
      <c r="W11" s="3">
        <v>5447</v>
      </c>
      <c r="X11" s="123">
        <f>R11/(J11+R11)*100</f>
        <v>91.12598322541393</v>
      </c>
      <c r="Y11" s="123"/>
      <c r="Z11" s="123">
        <f t="shared" si="1"/>
        <v>88.31460674157303</v>
      </c>
      <c r="AA11" s="123">
        <f t="shared" si="1"/>
        <v>93.67129480142073</v>
      </c>
      <c r="AB11" s="123">
        <f t="shared" si="1"/>
        <v>94.07181215120565</v>
      </c>
      <c r="AC11" s="123">
        <f t="shared" si="1"/>
        <v>84.71228615863141</v>
      </c>
      <c r="AD11" s="123">
        <f>D11/AF11*100</f>
        <v>62.805395201225686</v>
      </c>
      <c r="AE11" t="s">
        <v>257</v>
      </c>
      <c r="AF11" s="141">
        <f t="shared" si="2"/>
        <v>36551</v>
      </c>
      <c r="AG11" s="142"/>
      <c r="AH11" s="142">
        <v>1954</v>
      </c>
      <c r="AI11" s="142">
        <v>10905</v>
      </c>
      <c r="AJ11" s="142">
        <v>13138</v>
      </c>
      <c r="AK11" s="143">
        <v>10554</v>
      </c>
      <c r="AL11" s="135">
        <f t="shared" si="3"/>
        <v>62.805395201225686</v>
      </c>
      <c r="AM11" s="136"/>
      <c r="AN11" s="136">
        <f t="shared" si="4"/>
        <v>45.54759467758444</v>
      </c>
      <c r="AO11" s="136">
        <f t="shared" si="5"/>
        <v>56.79963319578175</v>
      </c>
      <c r="AP11" s="136">
        <f t="shared" si="6"/>
        <v>72.17232455472676</v>
      </c>
      <c r="AQ11" s="137">
        <f t="shared" si="7"/>
        <v>60.54576463899943</v>
      </c>
    </row>
    <row r="12" spans="1:43" ht="12.75">
      <c r="A12" s="38" t="s">
        <v>18</v>
      </c>
      <c r="B12" s="35" t="s">
        <v>19</v>
      </c>
      <c r="C12" s="3">
        <f>(J12+R12)-D12</f>
        <v>0</v>
      </c>
      <c r="D12" s="3">
        <f>E12+F12+G12+H12+I12</f>
        <v>69090</v>
      </c>
      <c r="E12" s="3"/>
      <c r="F12" s="3">
        <v>1901</v>
      </c>
      <c r="G12" s="3">
        <v>5610</v>
      </c>
      <c r="H12" s="3">
        <v>38470</v>
      </c>
      <c r="I12" s="3">
        <v>23109</v>
      </c>
      <c r="J12" s="3">
        <f t="shared" si="0"/>
        <v>6374</v>
      </c>
      <c r="K12" s="3"/>
      <c r="L12" s="3">
        <v>413</v>
      </c>
      <c r="M12" s="3">
        <v>1010</v>
      </c>
      <c r="N12" s="3">
        <v>2600</v>
      </c>
      <c r="O12" s="3">
        <v>2351</v>
      </c>
      <c r="P12" s="38" t="s">
        <v>18</v>
      </c>
      <c r="Q12" s="35" t="s">
        <v>19</v>
      </c>
      <c r="R12" s="3">
        <f>S12+T12+U12+V12+W12</f>
        <v>62716</v>
      </c>
      <c r="S12" s="3"/>
      <c r="T12" s="3">
        <v>1488</v>
      </c>
      <c r="U12" s="3">
        <v>4600</v>
      </c>
      <c r="V12" s="3">
        <v>35870</v>
      </c>
      <c r="W12" s="3">
        <v>20758</v>
      </c>
      <c r="X12" s="123">
        <f>R12/(J12+R12)*100</f>
        <v>90.77435229410912</v>
      </c>
      <c r="Y12" s="123"/>
      <c r="Z12" s="123">
        <f t="shared" si="1"/>
        <v>78.27459231983167</v>
      </c>
      <c r="AA12" s="123">
        <f t="shared" si="1"/>
        <v>81.99643493761141</v>
      </c>
      <c r="AB12" s="123">
        <f t="shared" si="1"/>
        <v>93.24148687288798</v>
      </c>
      <c r="AC12" s="123">
        <f t="shared" si="1"/>
        <v>89.82647453373144</v>
      </c>
      <c r="AD12" s="123">
        <f>D12/AF12*100</f>
        <v>84.18525874568961</v>
      </c>
      <c r="AE12" t="s">
        <v>248</v>
      </c>
      <c r="AF12" s="141">
        <f t="shared" si="2"/>
        <v>82069</v>
      </c>
      <c r="AG12" s="142"/>
      <c r="AH12" s="142">
        <v>3130</v>
      </c>
      <c r="AI12" s="142">
        <v>13340</v>
      </c>
      <c r="AJ12" s="142">
        <v>40874</v>
      </c>
      <c r="AK12" s="143">
        <v>24725</v>
      </c>
      <c r="AL12" s="135">
        <f t="shared" si="3"/>
        <v>84.18525874568961</v>
      </c>
      <c r="AM12" s="136"/>
      <c r="AN12" s="136">
        <f t="shared" si="4"/>
        <v>60.73482428115015</v>
      </c>
      <c r="AO12" s="136">
        <f t="shared" si="5"/>
        <v>42.05397301349325</v>
      </c>
      <c r="AP12" s="136">
        <f t="shared" si="6"/>
        <v>94.11851054460047</v>
      </c>
      <c r="AQ12" s="137">
        <f t="shared" si="7"/>
        <v>93.46410515672396</v>
      </c>
    </row>
    <row r="13" spans="1:43" ht="12.75">
      <c r="A13" s="38"/>
      <c r="B13" s="35"/>
      <c r="C13" s="3"/>
      <c r="D13" s="4"/>
      <c r="E13" s="4"/>
      <c r="F13" s="4"/>
      <c r="G13" s="4"/>
      <c r="H13" s="4"/>
      <c r="I13" s="4"/>
      <c r="J13" s="3"/>
      <c r="K13" s="4"/>
      <c r="L13" s="4"/>
      <c r="M13" s="4"/>
      <c r="N13" s="4"/>
      <c r="O13" s="4"/>
      <c r="P13" s="38"/>
      <c r="Q13" s="35"/>
      <c r="R13" s="3"/>
      <c r="S13" s="4"/>
      <c r="T13" s="4"/>
      <c r="U13" s="4"/>
      <c r="V13" s="4"/>
      <c r="W13" s="4"/>
      <c r="X13" s="123"/>
      <c r="Y13" s="123"/>
      <c r="Z13" s="123"/>
      <c r="AA13" s="123"/>
      <c r="AB13" s="123"/>
      <c r="AC13" s="123"/>
      <c r="AD13" s="4"/>
      <c r="AF13" s="141"/>
      <c r="AG13" s="142"/>
      <c r="AH13" s="142"/>
      <c r="AI13" s="142"/>
      <c r="AJ13" s="142"/>
      <c r="AK13" s="143"/>
      <c r="AL13" s="135"/>
      <c r="AM13" s="136"/>
      <c r="AN13" s="136"/>
      <c r="AO13" s="136"/>
      <c r="AP13" s="136"/>
      <c r="AQ13" s="137"/>
    </row>
    <row r="14" spans="1:43" ht="12.75">
      <c r="A14" s="38" t="s">
        <v>20</v>
      </c>
      <c r="B14" s="35" t="s">
        <v>21</v>
      </c>
      <c r="C14" s="3">
        <f>(J14+R14)-D14</f>
        <v>0</v>
      </c>
      <c r="D14" s="3">
        <f>E14+F14+G14+H14+I14</f>
        <v>87642</v>
      </c>
      <c r="E14" s="3"/>
      <c r="F14" s="3">
        <v>4014</v>
      </c>
      <c r="G14" s="3">
        <v>12756</v>
      </c>
      <c r="H14" s="3">
        <v>46260</v>
      </c>
      <c r="I14" s="3">
        <v>24612</v>
      </c>
      <c r="J14" s="3">
        <f t="shared" si="0"/>
        <v>1120</v>
      </c>
      <c r="K14" s="3"/>
      <c r="L14" s="3">
        <v>73</v>
      </c>
      <c r="M14" s="3">
        <v>96</v>
      </c>
      <c r="N14" s="3">
        <v>708</v>
      </c>
      <c r="O14" s="3">
        <v>243</v>
      </c>
      <c r="P14" s="38" t="s">
        <v>20</v>
      </c>
      <c r="Q14" s="35" t="s">
        <v>21</v>
      </c>
      <c r="R14" s="3">
        <f>S14+T14+U14+V14+W14</f>
        <v>86522</v>
      </c>
      <c r="S14" s="3"/>
      <c r="T14" s="3">
        <v>3941</v>
      </c>
      <c r="U14" s="3">
        <v>12660</v>
      </c>
      <c r="V14" s="3">
        <v>45552</v>
      </c>
      <c r="W14" s="3">
        <v>24369</v>
      </c>
      <c r="X14" s="123">
        <f>R14/(J14+R14)*100</f>
        <v>98.7220738915132</v>
      </c>
      <c r="Y14" s="123"/>
      <c r="Z14" s="123">
        <f t="shared" si="1"/>
        <v>98.18136522172396</v>
      </c>
      <c r="AA14" s="123">
        <f t="shared" si="1"/>
        <v>99.24741298212606</v>
      </c>
      <c r="AB14" s="123">
        <f t="shared" si="1"/>
        <v>98.46952010376135</v>
      </c>
      <c r="AC14" s="123">
        <f t="shared" si="1"/>
        <v>99.01267674305217</v>
      </c>
      <c r="AD14" s="123">
        <f>D14/AF14*100</f>
        <v>88.0134166181285</v>
      </c>
      <c r="AE14" t="s">
        <v>256</v>
      </c>
      <c r="AF14" s="141">
        <f t="shared" si="2"/>
        <v>99578</v>
      </c>
      <c r="AG14" s="142"/>
      <c r="AH14" s="142">
        <v>5903</v>
      </c>
      <c r="AI14" s="142">
        <v>14663</v>
      </c>
      <c r="AJ14" s="142">
        <v>51401</v>
      </c>
      <c r="AK14" s="143">
        <v>27611</v>
      </c>
      <c r="AL14" s="135">
        <f t="shared" si="3"/>
        <v>88.0134166181285</v>
      </c>
      <c r="AM14" s="136"/>
      <c r="AN14" s="136">
        <f t="shared" si="4"/>
        <v>67.99932237845164</v>
      </c>
      <c r="AO14" s="136">
        <f t="shared" si="5"/>
        <v>86.99447589170019</v>
      </c>
      <c r="AP14" s="136">
        <f t="shared" si="6"/>
        <v>89.9982490613023</v>
      </c>
      <c r="AQ14" s="137">
        <f t="shared" si="7"/>
        <v>89.13838687479627</v>
      </c>
    </row>
    <row r="15" spans="1:43" ht="12.75">
      <c r="A15" s="38" t="s">
        <v>22</v>
      </c>
      <c r="B15" s="35" t="s">
        <v>23</v>
      </c>
      <c r="C15" s="3">
        <f>(J15+R15)-D15</f>
        <v>0</v>
      </c>
      <c r="D15" s="3">
        <f>E15+F15+G15+H15+I15</f>
        <v>120854</v>
      </c>
      <c r="E15" s="3">
        <v>5</v>
      </c>
      <c r="F15" s="3">
        <v>4023</v>
      </c>
      <c r="G15" s="3">
        <v>6210</v>
      </c>
      <c r="H15" s="3">
        <v>78757</v>
      </c>
      <c r="I15" s="3">
        <v>31859</v>
      </c>
      <c r="J15" s="3">
        <f t="shared" si="0"/>
        <v>2626</v>
      </c>
      <c r="K15" s="3"/>
      <c r="L15" s="3">
        <v>41</v>
      </c>
      <c r="M15" s="3">
        <v>171</v>
      </c>
      <c r="N15" s="3">
        <v>1261</v>
      </c>
      <c r="O15" s="3">
        <v>1153</v>
      </c>
      <c r="P15" s="38" t="s">
        <v>22</v>
      </c>
      <c r="Q15" s="35" t="s">
        <v>23</v>
      </c>
      <c r="R15" s="3">
        <f>S15+T15+U15+V15+W15</f>
        <v>118228</v>
      </c>
      <c r="S15" s="3">
        <v>5</v>
      </c>
      <c r="T15" s="3">
        <v>3982</v>
      </c>
      <c r="U15" s="3">
        <v>6039</v>
      </c>
      <c r="V15" s="3">
        <v>77496</v>
      </c>
      <c r="W15" s="3">
        <v>30706</v>
      </c>
      <c r="X15" s="123">
        <f>R15/(J15+R15)*100</f>
        <v>97.82713025634237</v>
      </c>
      <c r="Y15" s="123">
        <f>S15/(K15+S15)*100</f>
        <v>100</v>
      </c>
      <c r="Z15" s="123">
        <f>T15/(L15+T15)*100</f>
        <v>98.98086005468556</v>
      </c>
      <c r="AA15" s="123">
        <f t="shared" si="1"/>
        <v>97.2463768115942</v>
      </c>
      <c r="AB15" s="123">
        <f t="shared" si="1"/>
        <v>98.39887248117628</v>
      </c>
      <c r="AC15" s="123">
        <f t="shared" si="1"/>
        <v>96.38092846605355</v>
      </c>
      <c r="AD15" s="123">
        <f>D15/AF15*100</f>
        <v>90.14313525125121</v>
      </c>
      <c r="AE15" t="s">
        <v>258</v>
      </c>
      <c r="AF15" s="141">
        <f t="shared" si="2"/>
        <v>134069</v>
      </c>
      <c r="AG15" s="142">
        <v>12</v>
      </c>
      <c r="AH15" s="142">
        <v>5434</v>
      </c>
      <c r="AI15" s="142">
        <v>8164</v>
      </c>
      <c r="AJ15" s="142">
        <v>86838</v>
      </c>
      <c r="AK15" s="143">
        <v>33621</v>
      </c>
      <c r="AL15" s="135">
        <f t="shared" si="3"/>
        <v>90.14313525125121</v>
      </c>
      <c r="AM15" s="136"/>
      <c r="AN15" s="136">
        <f t="shared" si="4"/>
        <v>74.03386087596614</v>
      </c>
      <c r="AO15" s="136">
        <f t="shared" si="5"/>
        <v>76.06565409113179</v>
      </c>
      <c r="AP15" s="136">
        <f t="shared" si="6"/>
        <v>90.69416614846035</v>
      </c>
      <c r="AQ15" s="137">
        <f t="shared" si="7"/>
        <v>94.75922786353766</v>
      </c>
    </row>
    <row r="16" spans="1:43" ht="12.75">
      <c r="A16" s="38" t="s">
        <v>24</v>
      </c>
      <c r="B16" s="35" t="s">
        <v>25</v>
      </c>
      <c r="C16" s="3">
        <f>(J16+R16)-D16</f>
        <v>0</v>
      </c>
      <c r="D16" s="3">
        <f>E16+F16+G16+H16+I16</f>
        <v>55449</v>
      </c>
      <c r="E16" s="3"/>
      <c r="F16" s="3">
        <v>690</v>
      </c>
      <c r="G16" s="3">
        <v>2900</v>
      </c>
      <c r="H16" s="3">
        <v>30845</v>
      </c>
      <c r="I16" s="3">
        <v>21014</v>
      </c>
      <c r="J16" s="3">
        <f t="shared" si="0"/>
        <v>3744</v>
      </c>
      <c r="K16" s="3"/>
      <c r="L16" s="3">
        <v>20</v>
      </c>
      <c r="M16" s="3">
        <v>117</v>
      </c>
      <c r="N16" s="3">
        <v>1815</v>
      </c>
      <c r="O16" s="3">
        <v>1792</v>
      </c>
      <c r="P16" s="38" t="s">
        <v>24</v>
      </c>
      <c r="Q16" s="35" t="s">
        <v>25</v>
      </c>
      <c r="R16" s="3">
        <f>S16+T16+U16+V16+W16</f>
        <v>51705</v>
      </c>
      <c r="S16" s="3"/>
      <c r="T16" s="3">
        <v>670</v>
      </c>
      <c r="U16" s="3">
        <v>2783</v>
      </c>
      <c r="V16" s="3">
        <v>29030</v>
      </c>
      <c r="W16" s="3">
        <v>19222</v>
      </c>
      <c r="X16" s="123">
        <f>R16/(J16+R16)*100</f>
        <v>93.24784937510144</v>
      </c>
      <c r="Y16" s="123"/>
      <c r="Z16" s="123">
        <f>T16/(L16+T16)*100</f>
        <v>97.10144927536231</v>
      </c>
      <c r="AA16" s="123">
        <f t="shared" si="1"/>
        <v>95.9655172413793</v>
      </c>
      <c r="AB16" s="123">
        <f>V16/(N16+V16)*100</f>
        <v>94.11573999027395</v>
      </c>
      <c r="AC16" s="123">
        <f>W16/(O16+W16)*100</f>
        <v>91.47235176548968</v>
      </c>
      <c r="AD16" s="123">
        <f>D16/AF16*100</f>
        <v>84.47569280458264</v>
      </c>
      <c r="AE16" t="s">
        <v>250</v>
      </c>
      <c r="AF16" s="141">
        <f t="shared" si="2"/>
        <v>65639</v>
      </c>
      <c r="AG16" s="142"/>
      <c r="AH16" s="142">
        <v>2256</v>
      </c>
      <c r="AI16" s="142">
        <v>6444</v>
      </c>
      <c r="AJ16" s="142">
        <v>33952</v>
      </c>
      <c r="AK16" s="143">
        <v>22987</v>
      </c>
      <c r="AL16" s="135">
        <f t="shared" si="3"/>
        <v>84.47569280458264</v>
      </c>
      <c r="AM16" s="136"/>
      <c r="AN16" s="136">
        <f t="shared" si="4"/>
        <v>30.585106382978722</v>
      </c>
      <c r="AO16" s="136">
        <f t="shared" si="5"/>
        <v>45.00310366232154</v>
      </c>
      <c r="AP16" s="136">
        <f t="shared" si="6"/>
        <v>90.84884542884072</v>
      </c>
      <c r="AQ16" s="137">
        <f t="shared" si="7"/>
        <v>91.41688780615131</v>
      </c>
    </row>
    <row r="17" spans="1:43" ht="12.75">
      <c r="A17" s="38" t="s">
        <v>26</v>
      </c>
      <c r="B17" s="35" t="s">
        <v>27</v>
      </c>
      <c r="C17" s="3">
        <f>(J17+R17)-D17</f>
        <v>0</v>
      </c>
      <c r="D17" s="3">
        <f>E17+F17+G17+H17+I17</f>
        <v>65052</v>
      </c>
      <c r="E17" s="3"/>
      <c r="F17" s="3">
        <v>1831</v>
      </c>
      <c r="G17" s="3">
        <v>2276</v>
      </c>
      <c r="H17" s="3">
        <v>38450</v>
      </c>
      <c r="I17" s="3">
        <v>22495</v>
      </c>
      <c r="J17" s="3">
        <f t="shared" si="0"/>
        <v>2738</v>
      </c>
      <c r="K17" s="3"/>
      <c r="L17" s="3">
        <v>16</v>
      </c>
      <c r="M17" s="3">
        <v>27</v>
      </c>
      <c r="N17" s="3">
        <v>1451</v>
      </c>
      <c r="O17" s="3">
        <v>1244</v>
      </c>
      <c r="P17" s="38" t="s">
        <v>26</v>
      </c>
      <c r="Q17" s="35" t="s">
        <v>27</v>
      </c>
      <c r="R17" s="3">
        <f>S17+T17+U17+V17+W17</f>
        <v>62314</v>
      </c>
      <c r="S17" s="3"/>
      <c r="T17" s="3">
        <v>1815</v>
      </c>
      <c r="U17" s="3">
        <v>2249</v>
      </c>
      <c r="V17" s="3">
        <v>36999</v>
      </c>
      <c r="W17" s="3">
        <v>21251</v>
      </c>
      <c r="X17" s="123">
        <f>R17/(J17+R17)*100</f>
        <v>95.7910594601242</v>
      </c>
      <c r="Y17" s="123"/>
      <c r="Z17" s="123">
        <f>T17/(L17+T17)*100</f>
        <v>99.12616056799564</v>
      </c>
      <c r="AA17" s="123">
        <f>U17/(M17+U17)*100</f>
        <v>98.81370826010544</v>
      </c>
      <c r="AB17" s="123">
        <f>V17/(N17+V17)*100</f>
        <v>96.22626788036412</v>
      </c>
      <c r="AC17" s="123">
        <f>W17/(O17+W17)*100</f>
        <v>94.46988219604357</v>
      </c>
      <c r="AD17" s="123">
        <f>D17/AF17*100</f>
        <v>82.8920206936976</v>
      </c>
      <c r="AE17" t="s">
        <v>246</v>
      </c>
      <c r="AF17" s="141">
        <f t="shared" si="2"/>
        <v>78478</v>
      </c>
      <c r="AG17" s="142"/>
      <c r="AH17" s="142">
        <v>2532</v>
      </c>
      <c r="AI17" s="142">
        <v>2996</v>
      </c>
      <c r="AJ17" s="142">
        <v>43890</v>
      </c>
      <c r="AK17" s="143">
        <v>29060</v>
      </c>
      <c r="AL17" s="135">
        <f t="shared" si="3"/>
        <v>82.8920206936976</v>
      </c>
      <c r="AM17" s="136"/>
      <c r="AN17" s="136">
        <f t="shared" si="4"/>
        <v>72.31437598736177</v>
      </c>
      <c r="AO17" s="136">
        <f t="shared" si="5"/>
        <v>75.9679572763685</v>
      </c>
      <c r="AP17" s="136">
        <f t="shared" si="6"/>
        <v>87.60537707906128</v>
      </c>
      <c r="AQ17" s="137">
        <f t="shared" si="7"/>
        <v>77.40880935994494</v>
      </c>
    </row>
    <row r="18" spans="1:43" ht="12.75">
      <c r="A18" s="38"/>
      <c r="B18" s="35"/>
      <c r="C18" s="3"/>
      <c r="D18" s="4"/>
      <c r="E18" s="4"/>
      <c r="F18" s="4"/>
      <c r="G18" s="4"/>
      <c r="H18" s="4"/>
      <c r="I18" s="4"/>
      <c r="J18" s="3"/>
      <c r="K18" s="4"/>
      <c r="L18" s="4"/>
      <c r="M18" s="4"/>
      <c r="N18" s="4"/>
      <c r="O18" s="4"/>
      <c r="P18" s="38"/>
      <c r="Q18" s="35"/>
      <c r="R18" s="3"/>
      <c r="S18" s="4"/>
      <c r="T18" s="4"/>
      <c r="U18" s="4"/>
      <c r="V18" s="4"/>
      <c r="W18" s="4"/>
      <c r="X18" s="123"/>
      <c r="Y18" s="123"/>
      <c r="Z18" s="123"/>
      <c r="AA18" s="123"/>
      <c r="AB18" s="123"/>
      <c r="AC18" s="123"/>
      <c r="AD18" s="4"/>
      <c r="AF18" s="141"/>
      <c r="AG18" s="142"/>
      <c r="AH18" s="142"/>
      <c r="AI18" s="142"/>
      <c r="AJ18" s="142"/>
      <c r="AK18" s="143"/>
      <c r="AL18" s="135"/>
      <c r="AM18" s="136"/>
      <c r="AN18" s="136"/>
      <c r="AO18" s="136"/>
      <c r="AP18" s="136"/>
      <c r="AQ18" s="137"/>
    </row>
    <row r="19" spans="1:43" ht="12.75">
      <c r="A19" s="38" t="s">
        <v>28</v>
      </c>
      <c r="B19" s="35" t="s">
        <v>29</v>
      </c>
      <c r="C19" s="3">
        <f>(J19+R19)-D19</f>
        <v>230</v>
      </c>
      <c r="D19" s="3">
        <f>E19+F19+G19+H19+I19</f>
        <v>75729</v>
      </c>
      <c r="E19" s="3"/>
      <c r="F19" s="3">
        <v>5320</v>
      </c>
      <c r="G19" s="3">
        <v>5349</v>
      </c>
      <c r="H19" s="3">
        <v>43860</v>
      </c>
      <c r="I19" s="3">
        <v>21200</v>
      </c>
      <c r="J19" s="3">
        <f t="shared" si="0"/>
        <v>518</v>
      </c>
      <c r="K19" s="3"/>
      <c r="L19" s="3">
        <v>50</v>
      </c>
      <c r="M19" s="3">
        <v>58</v>
      </c>
      <c r="N19" s="3">
        <v>160</v>
      </c>
      <c r="O19" s="3">
        <v>250</v>
      </c>
      <c r="P19" s="38" t="s">
        <v>28</v>
      </c>
      <c r="Q19" s="35" t="s">
        <v>29</v>
      </c>
      <c r="R19" s="3">
        <f>S19+T19+U19+V19+W19</f>
        <v>75441</v>
      </c>
      <c r="S19" s="3"/>
      <c r="T19" s="3">
        <v>5270</v>
      </c>
      <c r="U19" s="3">
        <v>5291</v>
      </c>
      <c r="V19" s="3">
        <v>43810</v>
      </c>
      <c r="W19" s="3">
        <v>21070</v>
      </c>
      <c r="X19" s="123">
        <f>R19/(J19+R19)*100</f>
        <v>99.3180531602575</v>
      </c>
      <c r="Y19" s="123"/>
      <c r="Z19" s="123">
        <f>T19/(L19+T19)*100</f>
        <v>99.06015037593986</v>
      </c>
      <c r="AA19" s="123">
        <f aca="true" t="shared" si="8" ref="Z19:AC22">U19/(M19+U19)*100</f>
        <v>98.91568517479902</v>
      </c>
      <c r="AB19" s="123">
        <f t="shared" si="8"/>
        <v>99.63611553331818</v>
      </c>
      <c r="AC19" s="123">
        <f t="shared" si="8"/>
        <v>98.82739212007505</v>
      </c>
      <c r="AD19" s="123">
        <f>D19/AF19*100</f>
        <v>96.36939757196305</v>
      </c>
      <c r="AE19" t="s">
        <v>257</v>
      </c>
      <c r="AF19" s="141">
        <f t="shared" si="2"/>
        <v>78582</v>
      </c>
      <c r="AG19" s="142"/>
      <c r="AH19" s="142">
        <v>5412</v>
      </c>
      <c r="AI19" s="142">
        <v>5495</v>
      </c>
      <c r="AJ19" s="142">
        <v>44230</v>
      </c>
      <c r="AK19" s="143">
        <v>23445</v>
      </c>
      <c r="AL19" s="135">
        <f t="shared" si="3"/>
        <v>96.36939757196305</v>
      </c>
      <c r="AM19" s="136"/>
      <c r="AN19" s="136">
        <f t="shared" si="4"/>
        <v>98.30007390983</v>
      </c>
      <c r="AO19" s="136">
        <f t="shared" si="5"/>
        <v>97.34303912647862</v>
      </c>
      <c r="AP19" s="136">
        <f t="shared" si="6"/>
        <v>99.1634637124124</v>
      </c>
      <c r="AQ19" s="137">
        <f t="shared" si="7"/>
        <v>90.42439752612498</v>
      </c>
    </row>
    <row r="20" spans="1:43" ht="12.75">
      <c r="A20" s="38" t="s">
        <v>30</v>
      </c>
      <c r="B20" s="35" t="s">
        <v>31</v>
      </c>
      <c r="C20" s="3">
        <f>(J20+R20)-D20</f>
        <v>0</v>
      </c>
      <c r="D20" s="3">
        <f>E20+F20+G20+H20+I20</f>
        <v>83951</v>
      </c>
      <c r="E20" s="3">
        <v>5</v>
      </c>
      <c r="F20" s="3">
        <v>5050</v>
      </c>
      <c r="G20" s="3">
        <v>5220</v>
      </c>
      <c r="H20" s="3">
        <v>44175</v>
      </c>
      <c r="I20" s="3">
        <v>29501</v>
      </c>
      <c r="J20" s="3">
        <f t="shared" si="0"/>
        <v>1301</v>
      </c>
      <c r="K20" s="3">
        <v>1</v>
      </c>
      <c r="L20" s="3">
        <v>57</v>
      </c>
      <c r="M20" s="3">
        <v>101</v>
      </c>
      <c r="N20" s="3">
        <v>499</v>
      </c>
      <c r="O20" s="3">
        <v>643</v>
      </c>
      <c r="P20" s="38" t="s">
        <v>30</v>
      </c>
      <c r="Q20" s="35" t="s">
        <v>31</v>
      </c>
      <c r="R20" s="3">
        <f>S20+T20+U20+V20+W20</f>
        <v>82650</v>
      </c>
      <c r="S20" s="3">
        <v>4</v>
      </c>
      <c r="T20" s="3">
        <v>4993</v>
      </c>
      <c r="U20" s="3">
        <v>5119</v>
      </c>
      <c r="V20" s="3">
        <v>43676</v>
      </c>
      <c r="W20" s="3">
        <v>28858</v>
      </c>
      <c r="X20" s="123">
        <f>R20/(J20+R20)*100</f>
        <v>98.45028647663518</v>
      </c>
      <c r="Y20" s="123">
        <f>S20/(K20+S20)*100</f>
        <v>80</v>
      </c>
      <c r="Z20" s="123">
        <f t="shared" si="8"/>
        <v>98.87128712871286</v>
      </c>
      <c r="AA20" s="123">
        <f t="shared" si="8"/>
        <v>98.06513409961686</v>
      </c>
      <c r="AB20" s="123">
        <f t="shared" si="8"/>
        <v>98.87040181097906</v>
      </c>
      <c r="AC20" s="123">
        <f t="shared" si="8"/>
        <v>97.82041286736043</v>
      </c>
      <c r="AD20" s="123">
        <f>D20/AF20*100</f>
        <v>94.19044306566886</v>
      </c>
      <c r="AE20" t="s">
        <v>249</v>
      </c>
      <c r="AF20" s="141">
        <f t="shared" si="2"/>
        <v>89129</v>
      </c>
      <c r="AG20" s="142">
        <v>10</v>
      </c>
      <c r="AH20" s="142">
        <v>5713</v>
      </c>
      <c r="AI20" s="142">
        <v>5859</v>
      </c>
      <c r="AJ20" s="142">
        <v>46677</v>
      </c>
      <c r="AK20" s="143">
        <v>30870</v>
      </c>
      <c r="AL20" s="135">
        <f t="shared" si="3"/>
        <v>94.19044306566886</v>
      </c>
      <c r="AM20" s="136"/>
      <c r="AN20" s="136">
        <f t="shared" si="4"/>
        <v>88.39488884999125</v>
      </c>
      <c r="AO20" s="136">
        <f t="shared" si="5"/>
        <v>89.0937019969278</v>
      </c>
      <c r="AP20" s="136">
        <f t="shared" si="6"/>
        <v>94.63975833922488</v>
      </c>
      <c r="AQ20" s="137">
        <f t="shared" si="7"/>
        <v>95.56527372853904</v>
      </c>
    </row>
    <row r="21" spans="1:43" ht="12.75">
      <c r="A21" s="38" t="s">
        <v>32</v>
      </c>
      <c r="B21" s="35" t="s">
        <v>33</v>
      </c>
      <c r="C21" s="3">
        <f>(J21+R21)-D21</f>
        <v>0</v>
      </c>
      <c r="D21" s="3">
        <f>E21+F21+G21+H21+I21</f>
        <v>63989</v>
      </c>
      <c r="E21" s="3">
        <v>3</v>
      </c>
      <c r="F21" s="3">
        <v>2095</v>
      </c>
      <c r="G21" s="3">
        <v>2038</v>
      </c>
      <c r="H21" s="3">
        <v>35695</v>
      </c>
      <c r="I21" s="3">
        <v>24158</v>
      </c>
      <c r="J21" s="3">
        <f t="shared" si="0"/>
        <v>1447</v>
      </c>
      <c r="K21" s="3"/>
      <c r="L21" s="3">
        <v>88</v>
      </c>
      <c r="M21" s="3">
        <v>62</v>
      </c>
      <c r="N21" s="3">
        <v>635</v>
      </c>
      <c r="O21" s="3">
        <v>662</v>
      </c>
      <c r="P21" s="38" t="s">
        <v>32</v>
      </c>
      <c r="Q21" s="35" t="s">
        <v>33</v>
      </c>
      <c r="R21" s="3">
        <f>S21+T21+U21+V21+W21</f>
        <v>62542</v>
      </c>
      <c r="S21" s="3">
        <v>3</v>
      </c>
      <c r="T21" s="3">
        <v>2007</v>
      </c>
      <c r="U21" s="3">
        <v>1976</v>
      </c>
      <c r="V21" s="3">
        <v>35060</v>
      </c>
      <c r="W21" s="3">
        <v>23496</v>
      </c>
      <c r="X21" s="123">
        <f>R21/(J21+R21)*100</f>
        <v>97.73867383456532</v>
      </c>
      <c r="Y21" s="123">
        <f>S21/(K21+S21)*100</f>
        <v>100</v>
      </c>
      <c r="Z21" s="123">
        <f t="shared" si="8"/>
        <v>95.79952267303102</v>
      </c>
      <c r="AA21" s="123">
        <f t="shared" si="8"/>
        <v>96.95780176643768</v>
      </c>
      <c r="AB21" s="123">
        <f t="shared" si="8"/>
        <v>98.22103936125508</v>
      </c>
      <c r="AC21" s="123">
        <f t="shared" si="8"/>
        <v>97.25970692938158</v>
      </c>
      <c r="AD21" s="123">
        <f>D21/AF21*100</f>
        <v>86.87311629422466</v>
      </c>
      <c r="AE21" t="s">
        <v>249</v>
      </c>
      <c r="AF21" s="141">
        <f t="shared" si="2"/>
        <v>73658</v>
      </c>
      <c r="AG21" s="142">
        <v>13</v>
      </c>
      <c r="AH21" s="142">
        <v>3702</v>
      </c>
      <c r="AI21" s="142">
        <v>3537</v>
      </c>
      <c r="AJ21" s="142">
        <v>39920</v>
      </c>
      <c r="AK21" s="143">
        <v>26486</v>
      </c>
      <c r="AL21" s="135">
        <f t="shared" si="3"/>
        <v>86.87311629422466</v>
      </c>
      <c r="AM21" s="136"/>
      <c r="AN21" s="136">
        <f t="shared" si="4"/>
        <v>56.59103187466235</v>
      </c>
      <c r="AO21" s="136">
        <f t="shared" si="5"/>
        <v>57.619451512581286</v>
      </c>
      <c r="AP21" s="136">
        <f t="shared" si="6"/>
        <v>89.41633266533067</v>
      </c>
      <c r="AQ21" s="137">
        <f t="shared" si="7"/>
        <v>91.21045080419844</v>
      </c>
    </row>
    <row r="22" spans="1:43" ht="12.75">
      <c r="A22" s="38" t="s">
        <v>34</v>
      </c>
      <c r="B22" s="35" t="s">
        <v>35</v>
      </c>
      <c r="C22" s="3">
        <f>(J22+R22)-D22</f>
        <v>0</v>
      </c>
      <c r="D22" s="3">
        <f>E22+F22+G22+H22+I22</f>
        <v>63301</v>
      </c>
      <c r="E22" s="3">
        <v>63</v>
      </c>
      <c r="F22" s="3">
        <v>2081</v>
      </c>
      <c r="G22" s="3">
        <v>2711</v>
      </c>
      <c r="H22" s="3">
        <v>35469</v>
      </c>
      <c r="I22" s="3">
        <v>22977</v>
      </c>
      <c r="J22" s="3">
        <f t="shared" si="0"/>
        <v>0</v>
      </c>
      <c r="K22" s="3"/>
      <c r="L22" s="3"/>
      <c r="M22" s="3"/>
      <c r="N22" s="3"/>
      <c r="O22" s="3"/>
      <c r="P22" s="38" t="s">
        <v>34</v>
      </c>
      <c r="Q22" s="35" t="s">
        <v>35</v>
      </c>
      <c r="R22" s="3">
        <f>S22+T22+U22+V22+W22</f>
        <v>63301</v>
      </c>
      <c r="S22" s="3">
        <v>63</v>
      </c>
      <c r="T22" s="3">
        <v>2081</v>
      </c>
      <c r="U22" s="3">
        <v>2711</v>
      </c>
      <c r="V22" s="3">
        <v>35469</v>
      </c>
      <c r="W22" s="3">
        <v>22977</v>
      </c>
      <c r="X22" s="123">
        <f>R22/(J22+R22)*100</f>
        <v>100</v>
      </c>
      <c r="Y22" s="123">
        <f>S22/(K22+S22)*100</f>
        <v>100</v>
      </c>
      <c r="Z22" s="123">
        <f t="shared" si="8"/>
        <v>100</v>
      </c>
      <c r="AA22" s="123">
        <f t="shared" si="8"/>
        <v>100</v>
      </c>
      <c r="AB22" s="123">
        <f t="shared" si="8"/>
        <v>100</v>
      </c>
      <c r="AC22" s="123">
        <f t="shared" si="8"/>
        <v>100</v>
      </c>
      <c r="AD22" s="123">
        <f>D22/AF22*100</f>
        <v>87.74135421720148</v>
      </c>
      <c r="AE22" t="s">
        <v>241</v>
      </c>
      <c r="AF22" s="141">
        <f t="shared" si="2"/>
        <v>72145</v>
      </c>
      <c r="AG22" s="142">
        <v>136</v>
      </c>
      <c r="AH22" s="142">
        <v>3053</v>
      </c>
      <c r="AI22" s="142">
        <v>3371</v>
      </c>
      <c r="AJ22" s="142">
        <v>39346</v>
      </c>
      <c r="AK22" s="143">
        <v>26239</v>
      </c>
      <c r="AL22" s="135">
        <f t="shared" si="3"/>
        <v>87.74135421720148</v>
      </c>
      <c r="AM22" s="136"/>
      <c r="AN22" s="136">
        <f t="shared" si="4"/>
        <v>68.16246315099902</v>
      </c>
      <c r="AO22" s="136">
        <f t="shared" si="5"/>
        <v>80.42123998813409</v>
      </c>
      <c r="AP22" s="136">
        <f t="shared" si="6"/>
        <v>90.14639353428558</v>
      </c>
      <c r="AQ22" s="137">
        <f t="shared" si="7"/>
        <v>87.56812378520523</v>
      </c>
    </row>
    <row r="23" spans="1:43" ht="12.75">
      <c r="A23" s="38"/>
      <c r="B23" s="35"/>
      <c r="C23" s="3"/>
      <c r="D23" s="4"/>
      <c r="E23" s="4"/>
      <c r="F23" s="4"/>
      <c r="G23" s="4"/>
      <c r="H23" s="4"/>
      <c r="I23" s="4"/>
      <c r="J23" s="3"/>
      <c r="K23" s="4"/>
      <c r="L23" s="4"/>
      <c r="M23" s="4"/>
      <c r="N23" s="4"/>
      <c r="O23" s="4"/>
      <c r="P23" s="38"/>
      <c r="Q23" s="35"/>
      <c r="R23" s="3"/>
      <c r="S23" s="4"/>
      <c r="T23" s="4"/>
      <c r="U23" s="4"/>
      <c r="V23" s="4"/>
      <c r="W23" s="4"/>
      <c r="X23" s="125"/>
      <c r="Y23" s="123"/>
      <c r="Z23" s="125"/>
      <c r="AA23" s="125"/>
      <c r="AB23" s="125"/>
      <c r="AC23" s="125"/>
      <c r="AD23" s="4"/>
      <c r="AF23" s="141"/>
      <c r="AG23" s="142"/>
      <c r="AH23" s="142"/>
      <c r="AI23" s="142"/>
      <c r="AJ23" s="142"/>
      <c r="AK23" s="143"/>
      <c r="AL23" s="135"/>
      <c r="AM23" s="136"/>
      <c r="AN23" s="136"/>
      <c r="AO23" s="136"/>
      <c r="AP23" s="136"/>
      <c r="AQ23" s="137"/>
    </row>
    <row r="24" spans="1:43" ht="12.75">
      <c r="A24" s="38" t="s">
        <v>36</v>
      </c>
      <c r="B24" s="35" t="s">
        <v>37</v>
      </c>
      <c r="C24" s="3">
        <f>(J24+R24)-D24</f>
        <v>0</v>
      </c>
      <c r="D24" s="3">
        <f>E24+F24+G24+H24+I24</f>
        <v>81594</v>
      </c>
      <c r="E24" s="3">
        <v>53</v>
      </c>
      <c r="F24" s="3">
        <v>2815</v>
      </c>
      <c r="G24" s="3">
        <v>2303</v>
      </c>
      <c r="H24" s="3">
        <v>50999</v>
      </c>
      <c r="I24" s="3">
        <v>25424</v>
      </c>
      <c r="J24" s="3">
        <f t="shared" si="0"/>
        <v>0</v>
      </c>
      <c r="K24" s="3"/>
      <c r="L24" s="3"/>
      <c r="M24" s="3"/>
      <c r="N24" s="3"/>
      <c r="O24" s="3"/>
      <c r="P24" s="38" t="s">
        <v>36</v>
      </c>
      <c r="Q24" s="35" t="s">
        <v>37</v>
      </c>
      <c r="R24" s="3">
        <f>S24+T24+U24+V24+W24</f>
        <v>81594</v>
      </c>
      <c r="S24" s="3">
        <v>53</v>
      </c>
      <c r="T24" s="3">
        <v>2815</v>
      </c>
      <c r="U24" s="3">
        <v>2303</v>
      </c>
      <c r="V24" s="3">
        <v>50999</v>
      </c>
      <c r="W24" s="3">
        <v>25424</v>
      </c>
      <c r="X24" s="123">
        <f aca="true" t="shared" si="9" ref="X24:AC27">R24/(J24+R24)*100</f>
        <v>100</v>
      </c>
      <c r="Y24" s="123">
        <f>S24/(K24+S24)*100</f>
        <v>100</v>
      </c>
      <c r="Z24" s="123">
        <f t="shared" si="9"/>
        <v>100</v>
      </c>
      <c r="AA24" s="123">
        <f t="shared" si="9"/>
        <v>100</v>
      </c>
      <c r="AB24" s="123">
        <f t="shared" si="9"/>
        <v>100</v>
      </c>
      <c r="AC24" s="123">
        <f t="shared" si="9"/>
        <v>100</v>
      </c>
      <c r="AD24" s="123">
        <f>D24/AF24*100</f>
        <v>90.82853739717031</v>
      </c>
      <c r="AE24" t="s">
        <v>249</v>
      </c>
      <c r="AF24" s="141">
        <f t="shared" si="2"/>
        <v>89833</v>
      </c>
      <c r="AG24" s="142">
        <v>107</v>
      </c>
      <c r="AH24" s="142">
        <v>4074</v>
      </c>
      <c r="AI24" s="142">
        <v>3001</v>
      </c>
      <c r="AJ24" s="142">
        <v>52509</v>
      </c>
      <c r="AK24" s="143">
        <v>30142</v>
      </c>
      <c r="AL24" s="135">
        <f t="shared" si="3"/>
        <v>90.82853739717031</v>
      </c>
      <c r="AM24" s="136"/>
      <c r="AN24" s="136">
        <f t="shared" si="4"/>
        <v>69.09671084928817</v>
      </c>
      <c r="AO24" s="136">
        <f t="shared" si="5"/>
        <v>76.74108630456514</v>
      </c>
      <c r="AP24" s="136">
        <f t="shared" si="6"/>
        <v>97.12430250052371</v>
      </c>
      <c r="AQ24" s="137">
        <f t="shared" si="7"/>
        <v>84.34742220157919</v>
      </c>
    </row>
    <row r="25" spans="1:43" ht="12.75">
      <c r="A25" s="38" t="s">
        <v>38</v>
      </c>
      <c r="B25" s="35" t="s">
        <v>39</v>
      </c>
      <c r="C25" s="3">
        <f>(J25+R25)-D25</f>
        <v>0</v>
      </c>
      <c r="D25" s="3">
        <f>E25+F25+G25+H25+I25</f>
        <v>53903</v>
      </c>
      <c r="E25" s="3"/>
      <c r="F25" s="3">
        <v>3283</v>
      </c>
      <c r="G25" s="3">
        <v>3110</v>
      </c>
      <c r="H25" s="3">
        <v>23738</v>
      </c>
      <c r="I25" s="3">
        <v>23772</v>
      </c>
      <c r="J25" s="3">
        <f t="shared" si="0"/>
        <v>489</v>
      </c>
      <c r="K25" s="3"/>
      <c r="L25" s="3">
        <v>51</v>
      </c>
      <c r="M25" s="3">
        <v>59</v>
      </c>
      <c r="N25" s="3">
        <v>158</v>
      </c>
      <c r="O25" s="3">
        <v>221</v>
      </c>
      <c r="P25" s="38" t="s">
        <v>38</v>
      </c>
      <c r="Q25" s="35" t="s">
        <v>39</v>
      </c>
      <c r="R25" s="3">
        <f>S25+T25+U25+V25+W25</f>
        <v>53414</v>
      </c>
      <c r="S25" s="3"/>
      <c r="T25" s="3">
        <v>3232</v>
      </c>
      <c r="U25" s="3">
        <v>3051</v>
      </c>
      <c r="V25" s="3">
        <v>23580</v>
      </c>
      <c r="W25" s="3">
        <v>23551</v>
      </c>
      <c r="X25" s="123">
        <f>R25/(J25+R25)*100</f>
        <v>99.09281487115746</v>
      </c>
      <c r="Y25" s="123"/>
      <c r="Z25" s="123">
        <f t="shared" si="9"/>
        <v>98.44654279622297</v>
      </c>
      <c r="AA25" s="123">
        <f t="shared" si="9"/>
        <v>98.10289389067523</v>
      </c>
      <c r="AB25" s="123">
        <f t="shared" si="9"/>
        <v>99.33440053921981</v>
      </c>
      <c r="AC25" s="123">
        <f t="shared" si="9"/>
        <v>99.07033484772</v>
      </c>
      <c r="AD25" s="123">
        <f>D25/AF25*100</f>
        <v>97.26272103933597</v>
      </c>
      <c r="AE25" t="s">
        <v>245</v>
      </c>
      <c r="AF25" s="141">
        <f t="shared" si="2"/>
        <v>55420</v>
      </c>
      <c r="AG25" s="142"/>
      <c r="AH25" s="142">
        <v>3292</v>
      </c>
      <c r="AI25" s="142">
        <v>3126</v>
      </c>
      <c r="AJ25" s="142">
        <v>24716</v>
      </c>
      <c r="AK25" s="143">
        <v>24286</v>
      </c>
      <c r="AL25" s="135">
        <f t="shared" si="3"/>
        <v>97.26272103933597</v>
      </c>
      <c r="AM25" s="136"/>
      <c r="AN25" s="136">
        <f t="shared" si="4"/>
        <v>99.726609963548</v>
      </c>
      <c r="AO25" s="136">
        <f t="shared" si="5"/>
        <v>99.48816378758796</v>
      </c>
      <c r="AP25" s="136">
        <f t="shared" si="6"/>
        <v>96.04304903706101</v>
      </c>
      <c r="AQ25" s="137">
        <f t="shared" si="7"/>
        <v>97.88355431112575</v>
      </c>
    </row>
    <row r="26" spans="1:43" ht="12.75">
      <c r="A26" s="38" t="s">
        <v>40</v>
      </c>
      <c r="B26" s="35" t="s">
        <v>41</v>
      </c>
      <c r="C26" s="3">
        <f>(J26+R26)-D26</f>
        <v>0</v>
      </c>
      <c r="D26" s="3">
        <f>E26+F26+G26+H26+I26</f>
        <v>50033</v>
      </c>
      <c r="E26" s="3">
        <v>2</v>
      </c>
      <c r="F26" s="3">
        <v>3215</v>
      </c>
      <c r="G26" s="3">
        <v>6110</v>
      </c>
      <c r="H26" s="3">
        <v>21477</v>
      </c>
      <c r="I26" s="3">
        <v>19229</v>
      </c>
      <c r="J26" s="3">
        <f t="shared" si="0"/>
        <v>750</v>
      </c>
      <c r="K26" s="3"/>
      <c r="L26" s="3">
        <v>58</v>
      </c>
      <c r="M26" s="3">
        <v>132</v>
      </c>
      <c r="N26" s="3">
        <v>306</v>
      </c>
      <c r="O26" s="3">
        <v>254</v>
      </c>
      <c r="P26" s="38" t="s">
        <v>40</v>
      </c>
      <c r="Q26" s="35" t="s">
        <v>41</v>
      </c>
      <c r="R26" s="3">
        <f>S26+T26+U26+V26+W26</f>
        <v>49283</v>
      </c>
      <c r="S26" s="3">
        <v>2</v>
      </c>
      <c r="T26" s="3">
        <v>3157</v>
      </c>
      <c r="U26" s="3">
        <v>5978</v>
      </c>
      <c r="V26" s="3">
        <v>21171</v>
      </c>
      <c r="W26" s="3">
        <v>18975</v>
      </c>
      <c r="X26" s="123">
        <f>R26/(J26+R26)*100</f>
        <v>98.50098934703097</v>
      </c>
      <c r="Y26" s="123">
        <f t="shared" si="9"/>
        <v>100</v>
      </c>
      <c r="Z26" s="123">
        <f t="shared" si="9"/>
        <v>98.1959564541213</v>
      </c>
      <c r="AA26" s="123">
        <f t="shared" si="9"/>
        <v>97.83960720130933</v>
      </c>
      <c r="AB26" s="123">
        <f t="shared" si="9"/>
        <v>98.57522000279369</v>
      </c>
      <c r="AC26" s="123">
        <f t="shared" si="9"/>
        <v>98.67907847521971</v>
      </c>
      <c r="AD26" s="123">
        <f>D26/AF26*100</f>
        <v>94.57497684441336</v>
      </c>
      <c r="AE26" t="s">
        <v>257</v>
      </c>
      <c r="AF26" s="141">
        <f t="shared" si="2"/>
        <v>52903</v>
      </c>
      <c r="AG26" s="142">
        <v>4</v>
      </c>
      <c r="AH26" s="142">
        <v>3762</v>
      </c>
      <c r="AI26" s="142">
        <v>6729</v>
      </c>
      <c r="AJ26" s="142">
        <v>22462</v>
      </c>
      <c r="AK26" s="143">
        <v>19946</v>
      </c>
      <c r="AL26" s="135">
        <f t="shared" si="3"/>
        <v>94.57497684441336</v>
      </c>
      <c r="AM26" s="136"/>
      <c r="AN26" s="136">
        <f t="shared" si="4"/>
        <v>85.45986177565125</v>
      </c>
      <c r="AO26" s="136">
        <f t="shared" si="5"/>
        <v>90.80101055134493</v>
      </c>
      <c r="AP26" s="136">
        <f t="shared" si="6"/>
        <v>95.61481613391506</v>
      </c>
      <c r="AQ26" s="137">
        <f t="shared" si="7"/>
        <v>96.40529429459541</v>
      </c>
    </row>
    <row r="27" spans="1:43" ht="12.75">
      <c r="A27" s="38" t="s">
        <v>42</v>
      </c>
      <c r="B27" s="35" t="s">
        <v>43</v>
      </c>
      <c r="C27" s="3">
        <f>(J27+R27)-D27</f>
        <v>0</v>
      </c>
      <c r="D27" s="3">
        <f>E27+F27+G27+H27+I27</f>
        <v>23982</v>
      </c>
      <c r="E27" s="3"/>
      <c r="F27" s="3">
        <v>1048</v>
      </c>
      <c r="G27" s="3">
        <v>1545</v>
      </c>
      <c r="H27" s="3">
        <v>11897</v>
      </c>
      <c r="I27" s="3">
        <v>9492</v>
      </c>
      <c r="J27" s="3">
        <f t="shared" si="0"/>
        <v>45</v>
      </c>
      <c r="K27" s="3"/>
      <c r="L27" s="3"/>
      <c r="M27" s="3"/>
      <c r="N27" s="3">
        <v>33</v>
      </c>
      <c r="O27" s="3">
        <v>12</v>
      </c>
      <c r="P27" s="38" t="s">
        <v>42</v>
      </c>
      <c r="Q27" s="35" t="s">
        <v>43</v>
      </c>
      <c r="R27" s="3">
        <f>S27+T27+U27+V27+W27</f>
        <v>23937</v>
      </c>
      <c r="S27" s="3"/>
      <c r="T27" s="3">
        <v>1048</v>
      </c>
      <c r="U27" s="3">
        <v>1545</v>
      </c>
      <c r="V27" s="3">
        <v>11864</v>
      </c>
      <c r="W27" s="3">
        <v>9480</v>
      </c>
      <c r="X27" s="123">
        <f>R27/(J27+R27)*100</f>
        <v>99.81235926945209</v>
      </c>
      <c r="Y27" s="123"/>
      <c r="Z27" s="123">
        <f t="shared" si="9"/>
        <v>100</v>
      </c>
      <c r="AA27" s="123">
        <f t="shared" si="9"/>
        <v>100</v>
      </c>
      <c r="AB27" s="123">
        <f t="shared" si="9"/>
        <v>99.72261914768428</v>
      </c>
      <c r="AC27" s="123">
        <f t="shared" si="9"/>
        <v>99.87357774968395</v>
      </c>
      <c r="AD27" s="123">
        <f>D27/AF27*100</f>
        <v>87.05848186735398</v>
      </c>
      <c r="AE27" t="s">
        <v>249</v>
      </c>
      <c r="AF27" s="141">
        <f t="shared" si="2"/>
        <v>27547</v>
      </c>
      <c r="AG27" s="142"/>
      <c r="AH27" s="142">
        <v>1298</v>
      </c>
      <c r="AI27" s="142">
        <v>1870</v>
      </c>
      <c r="AJ27" s="142">
        <v>13339</v>
      </c>
      <c r="AK27" s="143">
        <v>11040</v>
      </c>
      <c r="AL27" s="135">
        <f t="shared" si="3"/>
        <v>87.05848186735398</v>
      </c>
      <c r="AM27" s="136"/>
      <c r="AN27" s="136">
        <f t="shared" si="4"/>
        <v>80.73959938366718</v>
      </c>
      <c r="AO27" s="136">
        <f t="shared" si="5"/>
        <v>82.62032085561498</v>
      </c>
      <c r="AP27" s="136">
        <f t="shared" si="6"/>
        <v>89.18959442237049</v>
      </c>
      <c r="AQ27" s="137">
        <f t="shared" si="7"/>
        <v>85.97826086956522</v>
      </c>
    </row>
    <row r="28" spans="1:43" ht="12.75">
      <c r="A28" s="38"/>
      <c r="B28" s="35"/>
      <c r="C28" s="3"/>
      <c r="D28" s="4"/>
      <c r="E28" s="4"/>
      <c r="F28" s="4"/>
      <c r="G28" s="4"/>
      <c r="H28" s="4"/>
      <c r="I28" s="4"/>
      <c r="J28" s="3"/>
      <c r="K28" s="4"/>
      <c r="L28" s="4"/>
      <c r="M28" s="4"/>
      <c r="N28" s="4"/>
      <c r="O28" s="4"/>
      <c r="P28" s="38"/>
      <c r="Q28" s="35"/>
      <c r="R28" s="3"/>
      <c r="S28" s="4"/>
      <c r="T28" s="4"/>
      <c r="U28" s="4"/>
      <c r="V28" s="4"/>
      <c r="W28" s="4"/>
      <c r="X28" s="123"/>
      <c r="Y28" s="123"/>
      <c r="Z28" s="123"/>
      <c r="AA28" s="123"/>
      <c r="AB28" s="123"/>
      <c r="AC28" s="123"/>
      <c r="AD28" s="4"/>
      <c r="AF28" s="141"/>
      <c r="AG28" s="142"/>
      <c r="AH28" s="142"/>
      <c r="AI28" s="142"/>
      <c r="AJ28" s="142"/>
      <c r="AK28" s="143"/>
      <c r="AL28" s="135"/>
      <c r="AM28" s="136"/>
      <c r="AN28" s="136"/>
      <c r="AO28" s="136"/>
      <c r="AP28" s="136"/>
      <c r="AQ28" s="137"/>
    </row>
    <row r="29" spans="1:43" ht="12.75">
      <c r="A29" s="38" t="s">
        <v>44</v>
      </c>
      <c r="B29" s="35" t="s">
        <v>45</v>
      </c>
      <c r="C29" s="3">
        <f>(J29+R29)-D29</f>
        <v>0</v>
      </c>
      <c r="D29" s="3">
        <f>E29+F29+G29+H29+I29</f>
        <v>22398</v>
      </c>
      <c r="E29" s="3"/>
      <c r="F29" s="3">
        <v>1542</v>
      </c>
      <c r="G29" s="3">
        <v>5035</v>
      </c>
      <c r="H29" s="3">
        <v>7276</v>
      </c>
      <c r="I29" s="3">
        <v>8545</v>
      </c>
      <c r="J29" s="3">
        <f t="shared" si="0"/>
        <v>695</v>
      </c>
      <c r="K29" s="3"/>
      <c r="L29" s="3">
        <v>101</v>
      </c>
      <c r="M29" s="3">
        <v>170</v>
      </c>
      <c r="N29" s="3">
        <v>154</v>
      </c>
      <c r="O29" s="3">
        <v>270</v>
      </c>
      <c r="P29" s="38" t="s">
        <v>44</v>
      </c>
      <c r="Q29" s="35" t="s">
        <v>45</v>
      </c>
      <c r="R29" s="3">
        <f>S29+T29+U29+V29+W29</f>
        <v>21703</v>
      </c>
      <c r="S29" s="3"/>
      <c r="T29" s="3">
        <v>1441</v>
      </c>
      <c r="U29" s="3">
        <v>4865</v>
      </c>
      <c r="V29" s="3">
        <v>7122</v>
      </c>
      <c r="W29" s="3">
        <v>8275</v>
      </c>
      <c r="X29" s="123">
        <f>R29/(J29+R29)*100</f>
        <v>96.8970443789624</v>
      </c>
      <c r="Y29" s="123"/>
      <c r="Z29" s="123">
        <f aca="true" t="shared" si="10" ref="Z29:AA31">T29/(L29+T29)*100</f>
        <v>93.45006485084306</v>
      </c>
      <c r="AA29" s="123">
        <f t="shared" si="10"/>
        <v>96.62363455809336</v>
      </c>
      <c r="AB29" s="123">
        <f aca="true" t="shared" si="11" ref="AB29:AC31">V29/(N29+V29)*100</f>
        <v>97.88345244639912</v>
      </c>
      <c r="AC29" s="123">
        <f t="shared" si="11"/>
        <v>96.84025746050322</v>
      </c>
      <c r="AD29" s="123">
        <f>D29/AF29*100</f>
        <v>84.2220049635256</v>
      </c>
      <c r="AE29" t="s">
        <v>249</v>
      </c>
      <c r="AF29" s="141">
        <f t="shared" si="2"/>
        <v>26594</v>
      </c>
      <c r="AG29" s="142"/>
      <c r="AH29" s="142">
        <v>2251</v>
      </c>
      <c r="AI29" s="142">
        <v>6147</v>
      </c>
      <c r="AJ29" s="142">
        <v>8513</v>
      </c>
      <c r="AK29" s="143">
        <v>9683</v>
      </c>
      <c r="AL29" s="135">
        <f t="shared" si="3"/>
        <v>84.2220049635256</v>
      </c>
      <c r="AM29" s="136"/>
      <c r="AN29" s="136">
        <f t="shared" si="4"/>
        <v>68.50288760550866</v>
      </c>
      <c r="AO29" s="136">
        <f t="shared" si="5"/>
        <v>81.90987473564341</v>
      </c>
      <c r="AP29" s="136">
        <f t="shared" si="6"/>
        <v>85.46928227416892</v>
      </c>
      <c r="AQ29" s="137">
        <f t="shared" si="7"/>
        <v>88.24744397397501</v>
      </c>
    </row>
    <row r="30" spans="1:44" ht="12.75">
      <c r="A30" s="38" t="s">
        <v>54</v>
      </c>
      <c r="B30" s="35" t="s">
        <v>78</v>
      </c>
      <c r="C30" s="3">
        <f>(J30+R30)-D30</f>
        <v>0</v>
      </c>
      <c r="D30" s="3">
        <f>E30+F30+G30+H30+I30</f>
        <v>37605</v>
      </c>
      <c r="E30" s="3"/>
      <c r="F30" s="3">
        <v>2616</v>
      </c>
      <c r="G30" s="3">
        <v>3909</v>
      </c>
      <c r="H30" s="3">
        <v>17460</v>
      </c>
      <c r="I30" s="3">
        <v>13620</v>
      </c>
      <c r="J30" s="3">
        <f t="shared" si="0"/>
        <v>297</v>
      </c>
      <c r="K30" s="3"/>
      <c r="L30" s="3">
        <v>22</v>
      </c>
      <c r="M30" s="3">
        <v>45</v>
      </c>
      <c r="N30" s="3">
        <v>111</v>
      </c>
      <c r="O30" s="3">
        <v>119</v>
      </c>
      <c r="P30" s="38" t="s">
        <v>54</v>
      </c>
      <c r="Q30" s="35" t="s">
        <v>78</v>
      </c>
      <c r="R30" s="3">
        <f>S30+T30+U30+V30+W30</f>
        <v>37308</v>
      </c>
      <c r="S30" s="3"/>
      <c r="T30" s="3">
        <v>2594</v>
      </c>
      <c r="U30" s="3">
        <v>3864</v>
      </c>
      <c r="V30" s="3">
        <v>17349</v>
      </c>
      <c r="W30" s="3">
        <v>13501</v>
      </c>
      <c r="X30" s="123">
        <f>R30/(J30+R30)*100</f>
        <v>99.21021140805743</v>
      </c>
      <c r="Y30" s="123"/>
      <c r="Z30" s="123">
        <f t="shared" si="10"/>
        <v>99.15902140672783</v>
      </c>
      <c r="AA30" s="123">
        <f t="shared" si="10"/>
        <v>98.84881043745203</v>
      </c>
      <c r="AB30" s="123">
        <f t="shared" si="11"/>
        <v>99.36426116838489</v>
      </c>
      <c r="AC30" s="123">
        <f t="shared" si="11"/>
        <v>99.12628487518356</v>
      </c>
      <c r="AD30" s="123">
        <f>D30/AF30*100</f>
        <v>90.8618648367845</v>
      </c>
      <c r="AE30" t="s">
        <v>238</v>
      </c>
      <c r="AF30" s="141">
        <f t="shared" si="2"/>
        <v>41387</v>
      </c>
      <c r="AG30" s="142">
        <v>1</v>
      </c>
      <c r="AH30" s="142">
        <v>2716</v>
      </c>
      <c r="AI30" s="142">
        <v>4408</v>
      </c>
      <c r="AJ30" s="142">
        <v>19033</v>
      </c>
      <c r="AK30" s="143">
        <v>15229</v>
      </c>
      <c r="AL30" s="135">
        <f t="shared" si="3"/>
        <v>90.8618648367845</v>
      </c>
      <c r="AM30" s="136"/>
      <c r="AN30" s="136">
        <f t="shared" si="4"/>
        <v>96.3181148748159</v>
      </c>
      <c r="AO30" s="136">
        <f t="shared" si="5"/>
        <v>88.67967332123412</v>
      </c>
      <c r="AP30" s="136">
        <f t="shared" si="6"/>
        <v>91.7354069248148</v>
      </c>
      <c r="AQ30" s="137">
        <f t="shared" si="7"/>
        <v>89.43463129555454</v>
      </c>
      <c r="AR30" t="s">
        <v>237</v>
      </c>
    </row>
    <row r="31" spans="1:43" ht="12.75">
      <c r="A31" s="38" t="s">
        <v>46</v>
      </c>
      <c r="B31" s="35" t="s">
        <v>47</v>
      </c>
      <c r="C31" s="3">
        <f>(J31+R31)-D31</f>
        <v>0</v>
      </c>
      <c r="D31" s="3">
        <f>E31+F31+G31+H31+I31</f>
        <v>31673</v>
      </c>
      <c r="E31" s="3"/>
      <c r="F31" s="3">
        <v>962</v>
      </c>
      <c r="G31" s="3">
        <v>4888</v>
      </c>
      <c r="H31" s="3">
        <v>15428</v>
      </c>
      <c r="I31" s="3">
        <v>10395</v>
      </c>
      <c r="J31" s="3">
        <f>K31+L31+M31+N31+O31</f>
        <v>907</v>
      </c>
      <c r="K31" s="3"/>
      <c r="L31" s="3">
        <v>66</v>
      </c>
      <c r="M31" s="3">
        <v>94</v>
      </c>
      <c r="N31" s="3">
        <v>401</v>
      </c>
      <c r="O31" s="3">
        <v>346</v>
      </c>
      <c r="P31" s="38" t="s">
        <v>46</v>
      </c>
      <c r="Q31" s="35" t="s">
        <v>47</v>
      </c>
      <c r="R31" s="3">
        <f>S31+T31+U31+V31+W31</f>
        <v>30766</v>
      </c>
      <c r="S31" s="3"/>
      <c r="T31" s="3">
        <v>896</v>
      </c>
      <c r="U31" s="3">
        <v>4794</v>
      </c>
      <c r="V31" s="3">
        <v>15027</v>
      </c>
      <c r="W31" s="3">
        <v>10049</v>
      </c>
      <c r="X31" s="123">
        <f>R31/(J31+R31)*100</f>
        <v>97.13636220124397</v>
      </c>
      <c r="Y31" s="123"/>
      <c r="Z31" s="123">
        <f t="shared" si="10"/>
        <v>93.13929313929314</v>
      </c>
      <c r="AA31" s="123">
        <f t="shared" si="10"/>
        <v>98.07692307692307</v>
      </c>
      <c r="AB31" s="123">
        <f t="shared" si="11"/>
        <v>97.40082966035779</v>
      </c>
      <c r="AC31" s="123">
        <f t="shared" si="11"/>
        <v>96.67147667147667</v>
      </c>
      <c r="AD31" s="123">
        <f>D31/AF31*100</f>
        <v>91.7499493062194</v>
      </c>
      <c r="AE31" t="s">
        <v>249</v>
      </c>
      <c r="AF31" s="141">
        <f t="shared" si="2"/>
        <v>34521</v>
      </c>
      <c r="AG31" s="142"/>
      <c r="AH31" s="142">
        <v>1199</v>
      </c>
      <c r="AI31" s="142">
        <v>6882</v>
      </c>
      <c r="AJ31" s="142">
        <v>15760</v>
      </c>
      <c r="AK31" s="143">
        <v>10680</v>
      </c>
      <c r="AL31" s="135">
        <f t="shared" si="3"/>
        <v>91.7499493062194</v>
      </c>
      <c r="AM31" s="136"/>
      <c r="AN31" s="136">
        <f t="shared" si="4"/>
        <v>80.23352793994995</v>
      </c>
      <c r="AO31" s="136">
        <f t="shared" si="5"/>
        <v>71.02586457425167</v>
      </c>
      <c r="AP31" s="136">
        <f t="shared" si="6"/>
        <v>97.89340101522843</v>
      </c>
      <c r="AQ31" s="137">
        <f t="shared" si="7"/>
        <v>97.3314606741573</v>
      </c>
    </row>
    <row r="32" spans="1:43" ht="12.75">
      <c r="A32" s="39"/>
      <c r="B32" s="36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39"/>
      <c r="Q32" s="36"/>
      <c r="R32" s="3"/>
      <c r="S32" s="5"/>
      <c r="T32" s="5"/>
      <c r="U32" s="5"/>
      <c r="V32" s="5"/>
      <c r="W32" s="5"/>
      <c r="X32" s="123"/>
      <c r="Y32" s="123"/>
      <c r="Z32" s="123"/>
      <c r="AA32" s="123"/>
      <c r="AB32" s="123"/>
      <c r="AC32" s="123"/>
      <c r="AD32" s="123"/>
      <c r="AF32" s="141"/>
      <c r="AG32" s="142"/>
      <c r="AH32" s="142"/>
      <c r="AI32" s="142"/>
      <c r="AJ32" s="142"/>
      <c r="AK32" s="143"/>
      <c r="AL32" s="135"/>
      <c r="AM32" s="136"/>
      <c r="AN32" s="136"/>
      <c r="AO32" s="136"/>
      <c r="AP32" s="136"/>
      <c r="AQ32" s="137"/>
    </row>
    <row r="33" spans="1:43" ht="12.75">
      <c r="A33" s="40" t="s">
        <v>79</v>
      </c>
      <c r="B33" s="126" t="s">
        <v>70</v>
      </c>
      <c r="C33" s="29">
        <f>(J33+R33)-D33</f>
        <v>289</v>
      </c>
      <c r="D33" s="29">
        <f>E33+F33+G33+H33+I33</f>
        <v>1129969</v>
      </c>
      <c r="E33" s="23">
        <f aca="true" t="shared" si="12" ref="E33:O33">SUM(E9:E32)</f>
        <v>131</v>
      </c>
      <c r="F33" s="23">
        <f t="shared" si="12"/>
        <v>49028</v>
      </c>
      <c r="G33" s="23">
        <f t="shared" si="12"/>
        <v>98518</v>
      </c>
      <c r="H33" s="23">
        <f t="shared" si="12"/>
        <v>607044</v>
      </c>
      <c r="I33" s="23">
        <f t="shared" si="12"/>
        <v>375248</v>
      </c>
      <c r="J33" s="29">
        <f>K33+L33+M33+N33+O33</f>
        <v>26947</v>
      </c>
      <c r="K33" s="23">
        <f t="shared" si="12"/>
        <v>1</v>
      </c>
      <c r="L33" s="23">
        <f t="shared" si="12"/>
        <v>1409</v>
      </c>
      <c r="M33" s="23">
        <f t="shared" si="12"/>
        <v>2915</v>
      </c>
      <c r="N33" s="23">
        <f t="shared" si="12"/>
        <v>11420</v>
      </c>
      <c r="O33" s="23">
        <f t="shared" si="12"/>
        <v>11202</v>
      </c>
      <c r="P33" s="40" t="s">
        <v>79</v>
      </c>
      <c r="Q33" s="126" t="s">
        <v>70</v>
      </c>
      <c r="R33" s="23">
        <f>S33+T33+U33+V33+W33</f>
        <v>1103311</v>
      </c>
      <c r="S33" s="23">
        <f>SUM(S9:S32)</f>
        <v>130</v>
      </c>
      <c r="T33" s="23">
        <f>SUM(T9:T32)</f>
        <v>47619</v>
      </c>
      <c r="U33" s="23">
        <f>SUM(U9:U32)</f>
        <v>95603</v>
      </c>
      <c r="V33" s="23">
        <f>SUM(V9:V32)</f>
        <v>595753</v>
      </c>
      <c r="W33" s="23">
        <f>SUM(W9:W32)</f>
        <v>364206</v>
      </c>
      <c r="X33" s="127">
        <f aca="true" t="shared" si="13" ref="X33:AC33">R33/(J33+R33)*100</f>
        <v>97.6158540793341</v>
      </c>
      <c r="Y33" s="127">
        <f>S33/(K33+S33)*100</f>
        <v>99.23664122137404</v>
      </c>
      <c r="Z33" s="127">
        <f>T33/(L33+T33)*100</f>
        <v>97.12613200620054</v>
      </c>
      <c r="AA33" s="127">
        <f t="shared" si="13"/>
        <v>97.04114984063827</v>
      </c>
      <c r="AB33" s="127">
        <f t="shared" si="13"/>
        <v>98.11915220209067</v>
      </c>
      <c r="AC33" s="127">
        <f t="shared" si="13"/>
        <v>97.016046541363</v>
      </c>
      <c r="AD33" s="127">
        <f>D33/AF33*100</f>
        <v>87.87234985663972</v>
      </c>
      <c r="AF33" s="144">
        <f aca="true" t="shared" si="14" ref="AF33:AK33">SUM(AF9:AF32)</f>
        <v>1285921</v>
      </c>
      <c r="AG33" s="145">
        <f t="shared" si="14"/>
        <v>283</v>
      </c>
      <c r="AH33" s="145">
        <f t="shared" si="14"/>
        <v>66896</v>
      </c>
      <c r="AI33" s="145">
        <f t="shared" si="14"/>
        <v>132378</v>
      </c>
      <c r="AJ33" s="145">
        <f t="shared" si="14"/>
        <v>665315</v>
      </c>
      <c r="AK33" s="146">
        <f t="shared" si="14"/>
        <v>421049</v>
      </c>
      <c r="AL33" s="138">
        <f t="shared" si="3"/>
        <v>87.87234985663972</v>
      </c>
      <c r="AM33" s="139"/>
      <c r="AN33" s="139">
        <f t="shared" si="4"/>
        <v>73.28988280315714</v>
      </c>
      <c r="AO33" s="139">
        <f t="shared" si="5"/>
        <v>74.42173170768557</v>
      </c>
      <c r="AP33" s="139">
        <f t="shared" si="6"/>
        <v>91.24159232844592</v>
      </c>
      <c r="AQ33" s="140">
        <f t="shared" si="7"/>
        <v>89.12216867870485</v>
      </c>
    </row>
    <row r="34" spans="1:30" ht="12.75">
      <c r="A34" s="37" t="s">
        <v>48</v>
      </c>
      <c r="B34" s="45" t="s">
        <v>53</v>
      </c>
      <c r="C34" s="22">
        <v>140</v>
      </c>
      <c r="D34" s="22">
        <v>1069072</v>
      </c>
      <c r="E34" s="22">
        <v>133</v>
      </c>
      <c r="F34" s="22">
        <v>43140</v>
      </c>
      <c r="G34" s="22">
        <v>89961</v>
      </c>
      <c r="H34" s="22">
        <v>575821</v>
      </c>
      <c r="I34" s="22">
        <v>360017</v>
      </c>
      <c r="J34" s="22">
        <v>69282</v>
      </c>
      <c r="K34" s="22">
        <v>1</v>
      </c>
      <c r="L34" s="22">
        <v>1490</v>
      </c>
      <c r="M34" s="22">
        <v>1882</v>
      </c>
      <c r="N34" s="22">
        <v>39197</v>
      </c>
      <c r="O34" s="22">
        <v>26712</v>
      </c>
      <c r="P34" s="128" t="s">
        <v>48</v>
      </c>
      <c r="Q34" s="129" t="s">
        <v>53</v>
      </c>
      <c r="R34" s="22">
        <v>999930</v>
      </c>
      <c r="S34" s="5">
        <v>132</v>
      </c>
      <c r="T34" s="5">
        <v>41650</v>
      </c>
      <c r="U34" s="5">
        <v>88079</v>
      </c>
      <c r="V34" s="5">
        <v>536684</v>
      </c>
      <c r="W34" s="5">
        <v>333385</v>
      </c>
      <c r="X34" s="41">
        <v>93.5</v>
      </c>
      <c r="Y34" s="41">
        <v>99.2</v>
      </c>
      <c r="Z34" s="41">
        <v>96.5</v>
      </c>
      <c r="AA34" s="41">
        <v>97.9</v>
      </c>
      <c r="AB34" s="22">
        <v>93.2</v>
      </c>
      <c r="AC34" s="41">
        <v>92.6</v>
      </c>
      <c r="AD34" s="41">
        <v>86.3</v>
      </c>
    </row>
  </sheetData>
  <sheetProtection/>
  <printOptions/>
  <pageMargins left="0.7" right="0.7" top="0.75" bottom="0.75" header="0.3" footer="0.3"/>
  <pageSetup horizontalDpi="600" verticalDpi="600" orientation="landscape" r:id="rId1"/>
  <headerFooter>
    <oddHeader>&amp;L&amp;8&amp;USection 10. Agriculture 
</oddHeader>
    <oddFooter>&amp;L&amp;18 35&amp;R&amp;"Arial Mon,Regular"&amp;18 &amp;8&amp;U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AW33"/>
  <sheetViews>
    <sheetView zoomScalePageLayoutView="0" workbookViewId="0" topLeftCell="A1">
      <pane xSplit="1" ySplit="8" topLeftCell="S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W1" sqref="W1:AN33"/>
    </sheetView>
  </sheetViews>
  <sheetFormatPr defaultColWidth="9.140625" defaultRowHeight="12.75"/>
  <cols>
    <col min="1" max="1" width="4.421875" style="0" customWidth="1"/>
    <col min="2" max="2" width="5.421875" style="0" customWidth="1"/>
    <col min="3" max="3" width="7.57421875" style="0" customWidth="1"/>
    <col min="4" max="4" width="6.8515625" style="0" customWidth="1"/>
    <col min="5" max="6" width="6.28125" style="0" customWidth="1"/>
    <col min="7" max="7" width="5.00390625" style="0" customWidth="1"/>
    <col min="8" max="8" width="7.00390625" style="0" customWidth="1"/>
    <col min="9" max="9" width="6.421875" style="0" customWidth="1"/>
    <col min="10" max="10" width="6.8515625" style="0" customWidth="1"/>
    <col min="11" max="11" width="6.7109375" style="0" customWidth="1"/>
    <col min="12" max="12" width="6.28125" style="0" customWidth="1"/>
    <col min="13" max="13" width="5.28125" style="0" customWidth="1"/>
    <col min="14" max="14" width="6.00390625" style="0" customWidth="1"/>
    <col min="15" max="15" width="6.8515625" style="0" customWidth="1"/>
    <col min="16" max="16" width="7.28125" style="0" customWidth="1"/>
    <col min="17" max="17" width="5.00390625" style="0" customWidth="1"/>
    <col min="18" max="18" width="5.8515625" style="0" customWidth="1"/>
    <col min="19" max="19" width="5.28125" style="0" customWidth="1"/>
    <col min="20" max="20" width="6.00390625" style="0" customWidth="1"/>
    <col min="21" max="21" width="5.8515625" style="0" customWidth="1"/>
    <col min="22" max="22" width="7.421875" style="0" customWidth="1"/>
    <col min="23" max="23" width="5.8515625" style="0" customWidth="1"/>
    <col min="24" max="24" width="7.140625" style="0" customWidth="1"/>
    <col min="25" max="25" width="7.421875" style="0" customWidth="1"/>
    <col min="26" max="26" width="8.140625" style="0" customWidth="1"/>
    <col min="27" max="27" width="7.421875" style="0" customWidth="1"/>
    <col min="28" max="28" width="8.28125" style="0" customWidth="1"/>
    <col min="29" max="29" width="8.8515625" style="0" customWidth="1"/>
    <col min="30" max="30" width="10.00390625" style="0" customWidth="1"/>
    <col min="31" max="31" width="8.28125" style="0" customWidth="1"/>
    <col min="32" max="32" width="8.140625" style="0" customWidth="1"/>
    <col min="33" max="33" width="7.7109375" style="0" customWidth="1"/>
    <col min="34" max="34" width="8.421875" style="0" customWidth="1"/>
    <col min="35" max="35" width="7.421875" style="0" customWidth="1"/>
    <col min="36" max="36" width="6.28125" style="0" customWidth="1"/>
    <col min="37" max="37" width="6.140625" style="0" customWidth="1"/>
    <col min="38" max="38" width="7.28125" style="0" customWidth="1"/>
    <col min="39" max="39" width="7.57421875" style="0" customWidth="1"/>
    <col min="40" max="40" width="7.28125" style="0" customWidth="1"/>
  </cols>
  <sheetData>
    <row r="2" spans="1:33" ht="12.75">
      <c r="A2" s="163"/>
      <c r="B2" s="163"/>
      <c r="C2" s="163"/>
      <c r="D2" s="163"/>
      <c r="E2" s="163"/>
      <c r="F2" s="25" t="s">
        <v>212</v>
      </c>
      <c r="G2" s="163"/>
      <c r="H2" s="163"/>
      <c r="I2" s="163"/>
      <c r="J2" s="163"/>
      <c r="K2" s="16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25" t="s">
        <v>212</v>
      </c>
      <c r="AA2" s="163"/>
      <c r="AB2" s="163"/>
      <c r="AC2" s="163"/>
      <c r="AD2" s="163"/>
      <c r="AE2" s="163"/>
      <c r="AF2" s="1"/>
      <c r="AG2" s="1"/>
    </row>
    <row r="3" spans="1:33" ht="12.75">
      <c r="A3" s="1"/>
      <c r="B3" s="1"/>
      <c r="C3" s="1"/>
      <c r="D3" s="1"/>
      <c r="E3" s="1"/>
      <c r="F3" s="25" t="s">
        <v>213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25" t="s">
        <v>213</v>
      </c>
      <c r="AA3" s="1"/>
      <c r="AB3" s="1"/>
      <c r="AC3" s="1"/>
      <c r="AD3" s="1"/>
      <c r="AE3" s="1"/>
      <c r="AF3" s="1"/>
      <c r="AG3" s="1"/>
    </row>
    <row r="4" spans="1:33" ht="12.75">
      <c r="A4" s="164"/>
      <c r="B4" s="164"/>
      <c r="C4" s="164"/>
      <c r="D4" s="164"/>
      <c r="E4" s="164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65"/>
      <c r="Z4" s="164"/>
      <c r="AA4" s="164"/>
      <c r="AB4" s="164"/>
      <c r="AC4" s="164"/>
      <c r="AD4" s="164"/>
      <c r="AE4" s="164"/>
      <c r="AF4" s="164"/>
      <c r="AG4" s="164"/>
    </row>
    <row r="5" spans="1:47" ht="13.5">
      <c r="A5" s="166"/>
      <c r="B5" s="167"/>
      <c r="C5" s="212" t="s">
        <v>214</v>
      </c>
      <c r="D5" s="213"/>
      <c r="E5" s="213"/>
      <c r="F5" s="213"/>
      <c r="G5" s="168"/>
      <c r="H5" s="169"/>
      <c r="I5" s="214" t="s">
        <v>215</v>
      </c>
      <c r="J5" s="215"/>
      <c r="K5" s="215"/>
      <c r="L5" s="215"/>
      <c r="M5" s="215"/>
      <c r="N5" s="216"/>
      <c r="O5" s="214" t="s">
        <v>216</v>
      </c>
      <c r="P5" s="217"/>
      <c r="Q5" s="217"/>
      <c r="R5" s="217"/>
      <c r="S5" s="217"/>
      <c r="T5" s="217"/>
      <c r="U5" s="217"/>
      <c r="V5" s="217"/>
      <c r="W5" s="166"/>
      <c r="X5" s="167"/>
      <c r="Y5" s="218" t="s">
        <v>217</v>
      </c>
      <c r="Z5" s="219"/>
      <c r="AA5" s="219"/>
      <c r="AB5" s="219"/>
      <c r="AC5" s="219"/>
      <c r="AD5" s="219"/>
      <c r="AE5" s="219"/>
      <c r="AF5" s="220"/>
      <c r="AG5" s="218" t="s">
        <v>218</v>
      </c>
      <c r="AH5" s="219"/>
      <c r="AI5" s="219"/>
      <c r="AJ5" s="219"/>
      <c r="AK5" s="219"/>
      <c r="AL5" s="219"/>
      <c r="AM5" s="219"/>
      <c r="AN5" s="219"/>
      <c r="AO5" s="132"/>
      <c r="AP5" s="133"/>
      <c r="AQ5" s="133"/>
      <c r="AR5" s="133"/>
      <c r="AS5" s="133"/>
      <c r="AT5" s="133"/>
      <c r="AU5" s="133"/>
    </row>
    <row r="6" spans="1:47" ht="12.75" customHeight="1">
      <c r="A6" s="143"/>
      <c r="B6" s="171"/>
      <c r="C6" s="221" t="s">
        <v>260</v>
      </c>
      <c r="D6" s="221" t="s">
        <v>261</v>
      </c>
      <c r="E6" s="223" t="s">
        <v>219</v>
      </c>
      <c r="F6" s="224"/>
      <c r="G6" s="224"/>
      <c r="H6" s="224"/>
      <c r="I6" s="221" t="s">
        <v>260</v>
      </c>
      <c r="J6" s="221" t="s">
        <v>261</v>
      </c>
      <c r="K6" s="223" t="s">
        <v>220</v>
      </c>
      <c r="L6" s="224"/>
      <c r="M6" s="224"/>
      <c r="N6" s="224"/>
      <c r="O6" s="221" t="s">
        <v>260</v>
      </c>
      <c r="P6" s="221" t="s">
        <v>261</v>
      </c>
      <c r="Q6" s="212" t="s">
        <v>221</v>
      </c>
      <c r="R6" s="213"/>
      <c r="S6" s="213"/>
      <c r="T6" s="213"/>
      <c r="U6" s="213"/>
      <c r="V6" s="213"/>
      <c r="W6" s="143"/>
      <c r="X6" s="171"/>
      <c r="Y6" s="221" t="s">
        <v>260</v>
      </c>
      <c r="Z6" s="221" t="s">
        <v>261</v>
      </c>
      <c r="AA6" s="223" t="s">
        <v>221</v>
      </c>
      <c r="AB6" s="227"/>
      <c r="AC6" s="227"/>
      <c r="AD6" s="227"/>
      <c r="AE6" s="227"/>
      <c r="AF6" s="228"/>
      <c r="AG6" s="221" t="s">
        <v>260</v>
      </c>
      <c r="AH6" s="221" t="s">
        <v>261</v>
      </c>
      <c r="AI6" s="223" t="s">
        <v>221</v>
      </c>
      <c r="AJ6" s="227"/>
      <c r="AK6" s="227"/>
      <c r="AL6" s="227"/>
      <c r="AM6" s="227"/>
      <c r="AN6" s="227"/>
      <c r="AO6" s="132"/>
      <c r="AP6" s="133"/>
      <c r="AQ6" s="133"/>
      <c r="AR6" s="133"/>
      <c r="AS6" s="133"/>
      <c r="AT6" s="133"/>
      <c r="AU6" s="133"/>
    </row>
    <row r="7" spans="1:47" ht="24.75" customHeight="1">
      <c r="A7" s="105" t="s">
        <v>67</v>
      </c>
      <c r="B7" s="30" t="s">
        <v>80</v>
      </c>
      <c r="C7" s="222"/>
      <c r="D7" s="222"/>
      <c r="E7" s="225" t="s">
        <v>222</v>
      </c>
      <c r="F7" s="229"/>
      <c r="G7" s="225" t="s">
        <v>223</v>
      </c>
      <c r="H7" s="230"/>
      <c r="I7" s="222"/>
      <c r="J7" s="222"/>
      <c r="K7" s="225" t="s">
        <v>222</v>
      </c>
      <c r="L7" s="229"/>
      <c r="M7" s="225" t="s">
        <v>223</v>
      </c>
      <c r="N7" s="230"/>
      <c r="O7" s="222"/>
      <c r="P7" s="222"/>
      <c r="Q7" s="225" t="s">
        <v>222</v>
      </c>
      <c r="R7" s="229"/>
      <c r="S7" s="225" t="s">
        <v>224</v>
      </c>
      <c r="T7" s="230"/>
      <c r="U7" s="225" t="s">
        <v>223</v>
      </c>
      <c r="V7" s="226"/>
      <c r="W7" s="105" t="s">
        <v>67</v>
      </c>
      <c r="X7" s="30" t="s">
        <v>80</v>
      </c>
      <c r="Y7" s="222"/>
      <c r="Z7" s="222"/>
      <c r="AA7" s="225" t="s">
        <v>222</v>
      </c>
      <c r="AB7" s="229"/>
      <c r="AC7" s="225" t="s">
        <v>224</v>
      </c>
      <c r="AD7" s="230"/>
      <c r="AE7" s="225" t="s">
        <v>223</v>
      </c>
      <c r="AF7" s="230"/>
      <c r="AG7" s="222"/>
      <c r="AH7" s="222"/>
      <c r="AI7" s="225" t="s">
        <v>222</v>
      </c>
      <c r="AJ7" s="229"/>
      <c r="AK7" s="225" t="s">
        <v>224</v>
      </c>
      <c r="AL7" s="230"/>
      <c r="AM7" s="225" t="s">
        <v>223</v>
      </c>
      <c r="AN7" s="226"/>
      <c r="AO7" s="231" t="s">
        <v>225</v>
      </c>
      <c r="AP7" s="232"/>
      <c r="AQ7" s="232"/>
      <c r="AR7" s="232"/>
      <c r="AS7" s="232"/>
      <c r="AT7" s="232"/>
      <c r="AU7" s="233"/>
    </row>
    <row r="8" spans="1:47" ht="21">
      <c r="A8" s="33"/>
      <c r="B8" s="121"/>
      <c r="C8" s="222"/>
      <c r="D8" s="222"/>
      <c r="E8" s="173" t="s">
        <v>226</v>
      </c>
      <c r="F8" s="172" t="s">
        <v>227</v>
      </c>
      <c r="G8" s="173" t="s">
        <v>226</v>
      </c>
      <c r="H8" s="172" t="s">
        <v>227</v>
      </c>
      <c r="I8" s="222"/>
      <c r="J8" s="222"/>
      <c r="K8" s="173" t="s">
        <v>226</v>
      </c>
      <c r="L8" s="172" t="s">
        <v>227</v>
      </c>
      <c r="M8" s="173" t="s">
        <v>226</v>
      </c>
      <c r="N8" s="172" t="s">
        <v>227</v>
      </c>
      <c r="O8" s="222"/>
      <c r="P8" s="222"/>
      <c r="Q8" s="173" t="s">
        <v>226</v>
      </c>
      <c r="R8" s="172" t="s">
        <v>227</v>
      </c>
      <c r="S8" s="173" t="s">
        <v>226</v>
      </c>
      <c r="T8" s="172" t="s">
        <v>227</v>
      </c>
      <c r="U8" s="173" t="s">
        <v>226</v>
      </c>
      <c r="V8" s="170" t="s">
        <v>227</v>
      </c>
      <c r="W8" s="33"/>
      <c r="X8" s="121"/>
      <c r="Y8" s="222"/>
      <c r="Z8" s="222"/>
      <c r="AA8" s="173" t="s">
        <v>226</v>
      </c>
      <c r="AB8" s="172" t="s">
        <v>227</v>
      </c>
      <c r="AC8" s="173" t="s">
        <v>226</v>
      </c>
      <c r="AD8" s="172" t="s">
        <v>227</v>
      </c>
      <c r="AE8" s="173" t="s">
        <v>226</v>
      </c>
      <c r="AF8" s="172" t="s">
        <v>227</v>
      </c>
      <c r="AG8" s="222"/>
      <c r="AH8" s="222"/>
      <c r="AI8" s="173" t="s">
        <v>226</v>
      </c>
      <c r="AJ8" s="172" t="s">
        <v>227</v>
      </c>
      <c r="AK8" s="173" t="s">
        <v>226</v>
      </c>
      <c r="AL8" s="172" t="s">
        <v>227</v>
      </c>
      <c r="AM8" s="173" t="s">
        <v>226</v>
      </c>
      <c r="AN8" s="170" t="s">
        <v>227</v>
      </c>
      <c r="AO8" s="174" t="s">
        <v>228</v>
      </c>
      <c r="AP8" s="174" t="s">
        <v>229</v>
      </c>
      <c r="AQ8" s="174" t="s">
        <v>230</v>
      </c>
      <c r="AR8" s="174" t="s">
        <v>231</v>
      </c>
      <c r="AS8" s="174" t="s">
        <v>232</v>
      </c>
      <c r="AT8" s="174" t="s">
        <v>233</v>
      </c>
      <c r="AU8" s="174" t="s">
        <v>234</v>
      </c>
    </row>
    <row r="9" spans="1:49" ht="12.75">
      <c r="A9" s="3" t="s">
        <v>12</v>
      </c>
      <c r="B9" s="175" t="s">
        <v>13</v>
      </c>
      <c r="C9" s="176"/>
      <c r="D9" s="3"/>
      <c r="E9" s="3"/>
      <c r="F9" s="3"/>
      <c r="G9" s="3"/>
      <c r="H9" s="3"/>
      <c r="I9" s="3"/>
      <c r="J9" s="3"/>
      <c r="K9" s="3"/>
      <c r="L9" s="9"/>
      <c r="M9" s="9"/>
      <c r="N9" s="9"/>
      <c r="O9" s="124">
        <v>12.5</v>
      </c>
      <c r="P9" s="124">
        <f>R9+T9+V9</f>
        <v>12.5</v>
      </c>
      <c r="Q9" s="124"/>
      <c r="R9" s="124"/>
      <c r="S9" s="177">
        <v>2</v>
      </c>
      <c r="T9" s="123">
        <v>0.5</v>
      </c>
      <c r="U9" s="178">
        <v>43</v>
      </c>
      <c r="V9" s="124">
        <v>12</v>
      </c>
      <c r="W9" s="3" t="s">
        <v>12</v>
      </c>
      <c r="X9" s="175" t="s">
        <v>13</v>
      </c>
      <c r="Y9" s="124">
        <v>9.6</v>
      </c>
      <c r="Z9" s="123">
        <f>AB9+AD9+AF9</f>
        <v>9.61</v>
      </c>
      <c r="AA9" s="177"/>
      <c r="AB9" s="48"/>
      <c r="AC9" s="177">
        <v>2</v>
      </c>
      <c r="AD9" s="123">
        <v>0.11</v>
      </c>
      <c r="AE9" s="177">
        <v>15</v>
      </c>
      <c r="AF9" s="123">
        <v>9.5</v>
      </c>
      <c r="AG9" s="142">
        <v>30</v>
      </c>
      <c r="AH9" s="142">
        <f>AJ9+AL9+AN9</f>
        <v>38</v>
      </c>
      <c r="AI9" s="142">
        <v>1</v>
      </c>
      <c r="AJ9" s="142">
        <v>25</v>
      </c>
      <c r="AK9" s="142"/>
      <c r="AL9" s="142"/>
      <c r="AM9" s="142">
        <v>8</v>
      </c>
      <c r="AN9" s="142">
        <v>13</v>
      </c>
      <c r="AO9" s="141">
        <v>2.1</v>
      </c>
      <c r="AP9" s="142">
        <v>4</v>
      </c>
      <c r="AQ9" s="142">
        <v>3.2</v>
      </c>
      <c r="AR9" s="142">
        <v>0.1</v>
      </c>
      <c r="AS9" s="142">
        <v>0.1</v>
      </c>
      <c r="AT9" s="142">
        <v>0.1</v>
      </c>
      <c r="AU9" s="142"/>
      <c r="AV9" s="160">
        <f>AO9+AP9+AQ9+AR9+AS9+AT9+AU9</f>
        <v>9.6</v>
      </c>
      <c r="AW9" t="s">
        <v>237</v>
      </c>
    </row>
    <row r="10" spans="1:49" ht="12.75">
      <c r="A10" s="3" t="s">
        <v>14</v>
      </c>
      <c r="B10" s="179" t="s">
        <v>15</v>
      </c>
      <c r="C10" s="176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123">
        <v>1</v>
      </c>
      <c r="P10" s="123">
        <f aca="true" t="shared" si="0" ref="P10:P31">R10+T10+V10</f>
        <v>0.3</v>
      </c>
      <c r="Q10" s="177"/>
      <c r="R10" s="123"/>
      <c r="S10" s="3"/>
      <c r="T10" s="123"/>
      <c r="U10" s="177">
        <v>10</v>
      </c>
      <c r="V10" s="123">
        <v>0.3</v>
      </c>
      <c r="W10" s="3" t="s">
        <v>14</v>
      </c>
      <c r="X10" s="179" t="s">
        <v>15</v>
      </c>
      <c r="Y10" s="123">
        <v>0</v>
      </c>
      <c r="Z10" s="123">
        <f aca="true" t="shared" si="1" ref="Z10:Z31">AB10+AD10+AF10</f>
        <v>0.013</v>
      </c>
      <c r="AA10" s="123"/>
      <c r="AB10" s="123"/>
      <c r="AC10" s="123"/>
      <c r="AD10" s="123"/>
      <c r="AE10" s="123">
        <v>5</v>
      </c>
      <c r="AF10" s="194">
        <v>0.013</v>
      </c>
      <c r="AG10" s="142"/>
      <c r="AH10" s="142"/>
      <c r="AI10" s="142"/>
      <c r="AJ10" s="142"/>
      <c r="AK10" s="142"/>
      <c r="AL10" s="142"/>
      <c r="AM10" s="142"/>
      <c r="AN10" s="142"/>
      <c r="AO10" s="141"/>
      <c r="AP10" s="142"/>
      <c r="AQ10" s="142"/>
      <c r="AR10" s="142"/>
      <c r="AS10" s="142"/>
      <c r="AT10" s="142"/>
      <c r="AU10" s="142"/>
      <c r="AV10" s="160">
        <f aca="true" t="shared" si="2" ref="AV10:AV30">AO10+AP10+AQ10+AR10+AS10+AT10+AU10</f>
        <v>0</v>
      </c>
      <c r="AW10" s="163" t="s">
        <v>259</v>
      </c>
    </row>
    <row r="11" spans="1:49" ht="12.75">
      <c r="A11" s="3" t="s">
        <v>16</v>
      </c>
      <c r="B11" s="179" t="s">
        <v>17</v>
      </c>
      <c r="C11" s="176"/>
      <c r="D11" s="3"/>
      <c r="E11" s="3"/>
      <c r="F11" s="180"/>
      <c r="G11" s="180"/>
      <c r="H11" s="180"/>
      <c r="I11" s="180"/>
      <c r="J11" s="180"/>
      <c r="K11" s="180"/>
      <c r="L11" s="180"/>
      <c r="M11" s="180"/>
      <c r="N11" s="180"/>
      <c r="O11" s="123">
        <v>24.5</v>
      </c>
      <c r="P11" s="123">
        <v>0.7</v>
      </c>
      <c r="Q11" s="181"/>
      <c r="R11" s="181"/>
      <c r="S11" s="3"/>
      <c r="T11" s="123"/>
      <c r="U11" s="3">
        <v>0.7</v>
      </c>
      <c r="V11" s="3">
        <v>2</v>
      </c>
      <c r="W11" s="3" t="s">
        <v>16</v>
      </c>
      <c r="X11" s="179" t="s">
        <v>17</v>
      </c>
      <c r="Y11" s="123">
        <v>0.5</v>
      </c>
      <c r="Z11" s="123">
        <f t="shared" si="1"/>
        <v>0.3</v>
      </c>
      <c r="AA11" s="123"/>
      <c r="AB11" s="123"/>
      <c r="AC11" s="123"/>
      <c r="AD11" s="123"/>
      <c r="AE11" s="123">
        <v>1</v>
      </c>
      <c r="AF11" s="123">
        <v>0.3</v>
      </c>
      <c r="AG11" s="142">
        <v>10</v>
      </c>
      <c r="AH11" s="142">
        <v>4</v>
      </c>
      <c r="AI11" s="142">
        <v>1</v>
      </c>
      <c r="AJ11" s="142">
        <v>4</v>
      </c>
      <c r="AK11" s="142"/>
      <c r="AL11" s="142"/>
      <c r="AM11" s="142"/>
      <c r="AN11" s="142"/>
      <c r="AO11" s="141"/>
      <c r="AP11" s="142"/>
      <c r="AQ11" s="142"/>
      <c r="AR11" s="142"/>
      <c r="AS11" s="142"/>
      <c r="AT11" s="142"/>
      <c r="AU11" s="142"/>
      <c r="AV11" s="160">
        <f t="shared" si="2"/>
        <v>0</v>
      </c>
      <c r="AW11" s="193" t="s">
        <v>253</v>
      </c>
    </row>
    <row r="12" spans="1:49" ht="12.75">
      <c r="A12" s="3" t="s">
        <v>18</v>
      </c>
      <c r="B12" s="179" t="s">
        <v>19</v>
      </c>
      <c r="C12" s="176"/>
      <c r="D12" s="3"/>
      <c r="E12" s="3"/>
      <c r="F12" s="3"/>
      <c r="G12" s="26"/>
      <c r="H12" s="26"/>
      <c r="I12" s="26"/>
      <c r="J12" s="26"/>
      <c r="K12" s="26"/>
      <c r="L12" s="26"/>
      <c r="M12" s="26"/>
      <c r="N12" s="26"/>
      <c r="O12" s="123">
        <v>15</v>
      </c>
      <c r="P12" s="123">
        <f t="shared" si="0"/>
        <v>2</v>
      </c>
      <c r="Q12" s="142"/>
      <c r="R12" s="182"/>
      <c r="S12" s="123"/>
      <c r="T12" s="123"/>
      <c r="U12" s="177">
        <v>10</v>
      </c>
      <c r="V12" s="123">
        <v>2</v>
      </c>
      <c r="W12" s="3" t="s">
        <v>18</v>
      </c>
      <c r="X12" s="179" t="s">
        <v>19</v>
      </c>
      <c r="Y12" s="123">
        <v>5</v>
      </c>
      <c r="Z12" s="123">
        <f t="shared" si="1"/>
        <v>3</v>
      </c>
      <c r="AA12" s="123"/>
      <c r="AB12" s="123"/>
      <c r="AC12" s="123"/>
      <c r="AD12" s="123"/>
      <c r="AE12" s="177">
        <v>10</v>
      </c>
      <c r="AF12" s="123">
        <v>3</v>
      </c>
      <c r="AG12" s="142">
        <v>1</v>
      </c>
      <c r="AH12" s="142">
        <v>10</v>
      </c>
      <c r="AI12" s="142"/>
      <c r="AJ12" s="142"/>
      <c r="AK12" s="142"/>
      <c r="AL12" s="142"/>
      <c r="AM12" s="142">
        <v>40</v>
      </c>
      <c r="AN12" s="142">
        <v>10</v>
      </c>
      <c r="AO12" s="141">
        <v>2</v>
      </c>
      <c r="AP12" s="142">
        <v>1</v>
      </c>
      <c r="AQ12" s="142"/>
      <c r="AR12" s="142"/>
      <c r="AS12" s="142"/>
      <c r="AT12" s="142"/>
      <c r="AU12" s="142"/>
      <c r="AV12" s="160">
        <f t="shared" si="2"/>
        <v>3</v>
      </c>
      <c r="AW12" s="193" t="s">
        <v>253</v>
      </c>
    </row>
    <row r="13" spans="1:48" ht="12.75">
      <c r="A13" s="3"/>
      <c r="B13" s="179"/>
      <c r="C13" s="176"/>
      <c r="D13" s="142"/>
      <c r="E13" s="142"/>
      <c r="F13" s="3"/>
      <c r="G13" s="26"/>
      <c r="H13" s="26"/>
      <c r="I13" s="26"/>
      <c r="J13" s="26"/>
      <c r="K13" s="26"/>
      <c r="L13" s="26"/>
      <c r="M13" s="26"/>
      <c r="N13" s="26"/>
      <c r="O13" s="123"/>
      <c r="P13" s="123"/>
      <c r="Q13" s="26"/>
      <c r="R13" s="26"/>
      <c r="S13" s="142"/>
      <c r="T13" s="123"/>
      <c r="U13" s="142"/>
      <c r="V13" s="142"/>
      <c r="W13" s="3"/>
      <c r="X13" s="179"/>
      <c r="Y13" s="123"/>
      <c r="Z13" s="123"/>
      <c r="AA13" s="123"/>
      <c r="AB13" s="123"/>
      <c r="AC13" s="123"/>
      <c r="AD13" s="123"/>
      <c r="AE13" s="123"/>
      <c r="AF13" s="123"/>
      <c r="AG13" s="142"/>
      <c r="AH13" s="142"/>
      <c r="AI13" s="142"/>
      <c r="AJ13" s="142"/>
      <c r="AK13" s="142"/>
      <c r="AL13" s="142"/>
      <c r="AM13" s="142"/>
      <c r="AN13" s="142"/>
      <c r="AO13" s="141"/>
      <c r="AP13" s="142"/>
      <c r="AQ13" s="142"/>
      <c r="AR13" s="142"/>
      <c r="AS13" s="142"/>
      <c r="AT13" s="142"/>
      <c r="AU13" s="142"/>
      <c r="AV13" s="160"/>
    </row>
    <row r="14" spans="1:49" ht="12.75">
      <c r="A14" s="3" t="s">
        <v>20</v>
      </c>
      <c r="B14" s="179" t="s">
        <v>21</v>
      </c>
      <c r="C14" s="176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123">
        <v>5.5</v>
      </c>
      <c r="P14" s="123">
        <f t="shared" si="0"/>
        <v>2</v>
      </c>
      <c r="Q14" s="123"/>
      <c r="R14" s="123"/>
      <c r="S14" s="123"/>
      <c r="T14" s="123"/>
      <c r="U14" s="177">
        <v>6</v>
      </c>
      <c r="V14" s="123">
        <v>2</v>
      </c>
      <c r="W14" s="3" t="s">
        <v>20</v>
      </c>
      <c r="X14" s="179" t="s">
        <v>21</v>
      </c>
      <c r="Y14" s="123">
        <v>0</v>
      </c>
      <c r="Z14" s="123">
        <f t="shared" si="1"/>
        <v>0</v>
      </c>
      <c r="AA14" s="123"/>
      <c r="AB14" s="123"/>
      <c r="AC14" s="123"/>
      <c r="AD14" s="123"/>
      <c r="AE14" s="123"/>
      <c r="AF14" s="123"/>
      <c r="AG14" s="142"/>
      <c r="AH14" s="142">
        <v>10</v>
      </c>
      <c r="AI14" s="142"/>
      <c r="AJ14" s="142"/>
      <c r="AK14" s="142"/>
      <c r="AL14" s="142"/>
      <c r="AM14" s="142">
        <v>20</v>
      </c>
      <c r="AN14" s="142">
        <v>10</v>
      </c>
      <c r="AO14" s="141"/>
      <c r="AP14" s="142"/>
      <c r="AQ14" s="142"/>
      <c r="AR14" s="142"/>
      <c r="AS14" s="142"/>
      <c r="AT14" s="142"/>
      <c r="AU14" s="142"/>
      <c r="AV14" s="160">
        <f t="shared" si="2"/>
        <v>0</v>
      </c>
      <c r="AW14" s="163" t="s">
        <v>259</v>
      </c>
    </row>
    <row r="15" spans="1:49" ht="12.75">
      <c r="A15" s="3" t="s">
        <v>22</v>
      </c>
      <c r="B15" s="179" t="s">
        <v>23</v>
      </c>
      <c r="C15" s="176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123">
        <v>23.2</v>
      </c>
      <c r="P15" s="123">
        <f t="shared" si="0"/>
        <v>21</v>
      </c>
      <c r="Q15" s="177"/>
      <c r="R15" s="3"/>
      <c r="S15" s="123"/>
      <c r="T15" s="123"/>
      <c r="U15" s="177">
        <v>28</v>
      </c>
      <c r="V15" s="123">
        <v>21</v>
      </c>
      <c r="W15" s="3" t="s">
        <v>22</v>
      </c>
      <c r="X15" s="179" t="s">
        <v>23</v>
      </c>
      <c r="Y15" s="123">
        <v>3.5</v>
      </c>
      <c r="Z15" s="123">
        <f t="shared" si="1"/>
        <v>2</v>
      </c>
      <c r="AA15" s="123"/>
      <c r="AB15" s="123"/>
      <c r="AC15" s="123"/>
      <c r="AD15" s="123"/>
      <c r="AE15" s="177">
        <v>12</v>
      </c>
      <c r="AF15" s="123">
        <v>2</v>
      </c>
      <c r="AG15" s="142">
        <v>10</v>
      </c>
      <c r="AH15" s="142">
        <f>AJ15+AL15+AN15</f>
        <v>10</v>
      </c>
      <c r="AI15" s="142"/>
      <c r="AJ15" s="142"/>
      <c r="AK15" s="142"/>
      <c r="AL15" s="142"/>
      <c r="AM15" s="142">
        <v>1</v>
      </c>
      <c r="AN15" s="142">
        <v>10</v>
      </c>
      <c r="AO15" s="141">
        <v>1.1</v>
      </c>
      <c r="AP15" s="142">
        <v>0.4</v>
      </c>
      <c r="AQ15" s="142">
        <v>0.3</v>
      </c>
      <c r="AR15" s="142">
        <v>0.2</v>
      </c>
      <c r="AS15" s="142"/>
      <c r="AT15" s="142"/>
      <c r="AU15" s="142"/>
      <c r="AV15" s="160">
        <f t="shared" si="2"/>
        <v>2</v>
      </c>
      <c r="AW15" t="s">
        <v>242</v>
      </c>
    </row>
    <row r="16" spans="1:49" ht="12.75">
      <c r="A16" s="3" t="s">
        <v>24</v>
      </c>
      <c r="B16" s="179" t="s">
        <v>25</v>
      </c>
      <c r="C16" s="176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123">
        <v>25.4</v>
      </c>
      <c r="P16" s="123">
        <f t="shared" si="0"/>
        <v>14.5</v>
      </c>
      <c r="Q16" s="177"/>
      <c r="R16" s="123"/>
      <c r="S16" s="123"/>
      <c r="T16" s="123"/>
      <c r="U16" s="177">
        <v>35</v>
      </c>
      <c r="V16" s="123">
        <v>14.5</v>
      </c>
      <c r="W16" s="3" t="s">
        <v>24</v>
      </c>
      <c r="X16" s="179" t="s">
        <v>25</v>
      </c>
      <c r="Y16" s="123">
        <v>2.9</v>
      </c>
      <c r="Z16" s="123">
        <f t="shared" si="1"/>
        <v>1.8</v>
      </c>
      <c r="AA16" s="123"/>
      <c r="AB16" s="123"/>
      <c r="AC16" s="123"/>
      <c r="AD16" s="123"/>
      <c r="AE16" s="177">
        <v>12</v>
      </c>
      <c r="AF16" s="123">
        <v>1.8</v>
      </c>
      <c r="AG16" s="142"/>
      <c r="AH16" s="142">
        <v>4.5</v>
      </c>
      <c r="AI16" s="142"/>
      <c r="AJ16" s="142"/>
      <c r="AK16" s="142"/>
      <c r="AL16" s="142"/>
      <c r="AM16" s="142">
        <v>3</v>
      </c>
      <c r="AN16" s="142">
        <v>4.5</v>
      </c>
      <c r="AO16" s="141">
        <v>0.4</v>
      </c>
      <c r="AP16" s="142">
        <v>0.3</v>
      </c>
      <c r="AQ16" s="142">
        <v>0.4</v>
      </c>
      <c r="AR16" s="142">
        <v>0.3</v>
      </c>
      <c r="AS16" s="142">
        <v>0.3</v>
      </c>
      <c r="AT16" s="142">
        <v>0.1</v>
      </c>
      <c r="AU16" s="142"/>
      <c r="AV16" s="160">
        <f t="shared" si="2"/>
        <v>1.8000000000000003</v>
      </c>
      <c r="AW16" s="163" t="s">
        <v>237</v>
      </c>
    </row>
    <row r="17" spans="1:49" ht="12.75">
      <c r="A17" s="3" t="s">
        <v>26</v>
      </c>
      <c r="B17" s="179" t="s">
        <v>27</v>
      </c>
      <c r="C17" s="176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23">
        <v>4.1</v>
      </c>
      <c r="P17" s="48">
        <f>R17+T17+V17</f>
        <v>2.5</v>
      </c>
      <c r="Q17" s="123"/>
      <c r="R17" s="123"/>
      <c r="S17" s="123"/>
      <c r="T17" s="123"/>
      <c r="U17" s="177">
        <v>15</v>
      </c>
      <c r="V17" s="48">
        <v>2.5</v>
      </c>
      <c r="W17" s="3" t="s">
        <v>26</v>
      </c>
      <c r="X17" s="179" t="s">
        <v>27</v>
      </c>
      <c r="Y17" s="123">
        <v>0</v>
      </c>
      <c r="Z17" s="123">
        <f t="shared" si="1"/>
        <v>0</v>
      </c>
      <c r="AA17" s="123"/>
      <c r="AB17" s="123"/>
      <c r="AC17" s="123"/>
      <c r="AD17" s="123"/>
      <c r="AE17" s="123"/>
      <c r="AF17" s="123"/>
      <c r="AG17" s="142">
        <v>2.6</v>
      </c>
      <c r="AH17" s="142">
        <v>2</v>
      </c>
      <c r="AI17" s="142"/>
      <c r="AJ17" s="142"/>
      <c r="AK17" s="142"/>
      <c r="AL17" s="142"/>
      <c r="AM17" s="142">
        <v>5</v>
      </c>
      <c r="AN17" s="142">
        <v>2</v>
      </c>
      <c r="AO17" s="141"/>
      <c r="AP17" s="142"/>
      <c r="AQ17" s="142"/>
      <c r="AR17" s="142"/>
      <c r="AS17" s="142"/>
      <c r="AT17" s="142"/>
      <c r="AU17" s="142"/>
      <c r="AV17" s="160">
        <f t="shared" si="2"/>
        <v>0</v>
      </c>
      <c r="AW17" t="s">
        <v>237</v>
      </c>
    </row>
    <row r="18" spans="1:48" ht="12.75">
      <c r="A18" s="3"/>
      <c r="B18" s="179"/>
      <c r="C18" s="176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23"/>
      <c r="P18" s="123"/>
      <c r="Q18" s="142"/>
      <c r="R18" s="142"/>
      <c r="S18" s="142"/>
      <c r="T18" s="123"/>
      <c r="U18" s="142"/>
      <c r="V18" s="142"/>
      <c r="W18" s="3"/>
      <c r="X18" s="179"/>
      <c r="Y18" s="123"/>
      <c r="Z18" s="123"/>
      <c r="AA18" s="123"/>
      <c r="AB18" s="123"/>
      <c r="AC18" s="123"/>
      <c r="AD18" s="123"/>
      <c r="AE18" s="123"/>
      <c r="AF18" s="123"/>
      <c r="AG18" s="142"/>
      <c r="AH18" s="142"/>
      <c r="AI18" s="142"/>
      <c r="AJ18" s="142"/>
      <c r="AK18" s="142"/>
      <c r="AL18" s="142"/>
      <c r="AM18" s="142"/>
      <c r="AN18" s="142"/>
      <c r="AO18" s="141"/>
      <c r="AP18" s="142"/>
      <c r="AQ18" s="142"/>
      <c r="AR18" s="142"/>
      <c r="AS18" s="142"/>
      <c r="AT18" s="142"/>
      <c r="AU18" s="142"/>
      <c r="AV18" s="160"/>
    </row>
    <row r="19" spans="1:49" ht="12.75">
      <c r="A19" s="3" t="s">
        <v>28</v>
      </c>
      <c r="B19" s="179" t="s">
        <v>29</v>
      </c>
      <c r="C19" s="176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23">
        <v>11</v>
      </c>
      <c r="P19" s="123">
        <f t="shared" si="0"/>
        <v>8</v>
      </c>
      <c r="Q19" s="123"/>
      <c r="R19" s="123"/>
      <c r="S19" s="123"/>
      <c r="T19" s="123"/>
      <c r="U19" s="177">
        <v>23</v>
      </c>
      <c r="V19" s="123">
        <v>8</v>
      </c>
      <c r="W19" s="3" t="s">
        <v>28</v>
      </c>
      <c r="X19" s="179" t="s">
        <v>29</v>
      </c>
      <c r="Y19" s="123">
        <v>2.5</v>
      </c>
      <c r="Z19" s="123">
        <f t="shared" si="1"/>
        <v>1</v>
      </c>
      <c r="AA19" s="123"/>
      <c r="AB19" s="123"/>
      <c r="AC19" s="123"/>
      <c r="AD19" s="123"/>
      <c r="AE19" s="177">
        <v>6</v>
      </c>
      <c r="AF19" s="123">
        <v>1</v>
      </c>
      <c r="AG19" s="142">
        <v>0.5</v>
      </c>
      <c r="AH19" s="142"/>
      <c r="AI19" s="142"/>
      <c r="AJ19" s="142"/>
      <c r="AK19" s="142"/>
      <c r="AL19" s="142"/>
      <c r="AM19" s="142"/>
      <c r="AN19" s="142"/>
      <c r="AO19" s="141">
        <v>0.2</v>
      </c>
      <c r="AP19" s="142">
        <v>0.5</v>
      </c>
      <c r="AQ19" s="142">
        <v>0.2</v>
      </c>
      <c r="AR19" s="142">
        <v>0.1</v>
      </c>
      <c r="AS19" s="142"/>
      <c r="AT19" s="142"/>
      <c r="AU19" s="142"/>
      <c r="AV19" s="160">
        <f t="shared" si="2"/>
        <v>0.9999999999999999</v>
      </c>
      <c r="AW19" t="s">
        <v>237</v>
      </c>
    </row>
    <row r="20" spans="1:49" ht="12.75">
      <c r="A20" s="3" t="s">
        <v>30</v>
      </c>
      <c r="B20" s="179" t="s">
        <v>31</v>
      </c>
      <c r="C20" s="176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123">
        <v>20</v>
      </c>
      <c r="P20" s="123">
        <f t="shared" si="0"/>
        <v>20</v>
      </c>
      <c r="Q20" s="177"/>
      <c r="R20" s="123"/>
      <c r="S20" s="123"/>
      <c r="T20" s="123"/>
      <c r="U20" s="177">
        <v>50</v>
      </c>
      <c r="V20" s="123">
        <v>20</v>
      </c>
      <c r="W20" s="3" t="s">
        <v>30</v>
      </c>
      <c r="X20" s="179" t="s">
        <v>31</v>
      </c>
      <c r="Y20" s="123">
        <v>8.8</v>
      </c>
      <c r="Z20" s="123">
        <f t="shared" si="1"/>
        <v>8</v>
      </c>
      <c r="AA20" s="177"/>
      <c r="AB20" s="123"/>
      <c r="AC20" s="123"/>
      <c r="AD20" s="123"/>
      <c r="AE20" s="177">
        <v>96</v>
      </c>
      <c r="AF20" s="123">
        <v>8</v>
      </c>
      <c r="AG20" s="142">
        <v>5</v>
      </c>
      <c r="AH20" s="142">
        <f>AJ20+AL20+AN20</f>
        <v>10</v>
      </c>
      <c r="AI20" s="142"/>
      <c r="AJ20" s="142"/>
      <c r="AK20" s="142"/>
      <c r="AL20" s="142"/>
      <c r="AM20" s="142">
        <v>2</v>
      </c>
      <c r="AN20" s="142">
        <v>10</v>
      </c>
      <c r="AO20" s="141">
        <v>0.2</v>
      </c>
      <c r="AP20" s="142">
        <v>4.5</v>
      </c>
      <c r="AQ20" s="142">
        <v>2</v>
      </c>
      <c r="AR20" s="142">
        <v>0.3</v>
      </c>
      <c r="AS20" s="142">
        <v>0.1</v>
      </c>
      <c r="AT20" s="142">
        <v>0.9</v>
      </c>
      <c r="AU20" s="142"/>
      <c r="AV20" s="160">
        <f t="shared" si="2"/>
        <v>8</v>
      </c>
      <c r="AW20" t="s">
        <v>237</v>
      </c>
    </row>
    <row r="21" spans="1:49" ht="12.75">
      <c r="A21" s="3" t="s">
        <v>32</v>
      </c>
      <c r="B21" s="179" t="s">
        <v>33</v>
      </c>
      <c r="C21" s="176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123">
        <v>1.8</v>
      </c>
      <c r="P21" s="123">
        <f t="shared" si="0"/>
        <v>0.5</v>
      </c>
      <c r="Q21" s="177"/>
      <c r="R21" s="123"/>
      <c r="S21" s="123"/>
      <c r="T21" s="123"/>
      <c r="U21" s="177">
        <v>4</v>
      </c>
      <c r="V21" s="123">
        <v>0.5</v>
      </c>
      <c r="W21" s="3" t="s">
        <v>32</v>
      </c>
      <c r="X21" s="179" t="s">
        <v>33</v>
      </c>
      <c r="Y21" s="123">
        <v>0.2</v>
      </c>
      <c r="Z21" s="123">
        <f t="shared" si="1"/>
        <v>0</v>
      </c>
      <c r="AA21" s="123"/>
      <c r="AB21" s="123"/>
      <c r="AC21" s="123"/>
      <c r="AD21" s="123"/>
      <c r="AE21" s="177"/>
      <c r="AF21" s="123"/>
      <c r="AG21" s="142"/>
      <c r="AH21" s="142"/>
      <c r="AI21" s="142"/>
      <c r="AJ21" s="142"/>
      <c r="AK21" s="142"/>
      <c r="AL21" s="142"/>
      <c r="AM21" s="142"/>
      <c r="AN21" s="142"/>
      <c r="AO21" s="141"/>
      <c r="AP21" s="142"/>
      <c r="AQ21" s="142"/>
      <c r="AR21" s="142"/>
      <c r="AS21" s="142"/>
      <c r="AT21" s="142"/>
      <c r="AU21" s="142"/>
      <c r="AV21" s="160"/>
      <c r="AW21" t="s">
        <v>237</v>
      </c>
    </row>
    <row r="22" spans="1:49" ht="12.75">
      <c r="A22" s="3" t="s">
        <v>34</v>
      </c>
      <c r="B22" s="179" t="s">
        <v>35</v>
      </c>
      <c r="C22" s="123">
        <v>20</v>
      </c>
      <c r="D22" s="123"/>
      <c r="E22" s="3"/>
      <c r="F22" s="3"/>
      <c r="G22" s="3"/>
      <c r="H22" s="123"/>
      <c r="I22" s="123">
        <v>20</v>
      </c>
      <c r="J22" s="3"/>
      <c r="K22" s="3"/>
      <c r="L22" s="3"/>
      <c r="M22" s="3"/>
      <c r="N22" s="123"/>
      <c r="O22" s="123">
        <v>5.4</v>
      </c>
      <c r="P22" s="123">
        <f t="shared" si="0"/>
        <v>4.8</v>
      </c>
      <c r="Q22" s="123"/>
      <c r="R22" s="123"/>
      <c r="S22" s="123"/>
      <c r="T22" s="123"/>
      <c r="U22" s="177">
        <v>8</v>
      </c>
      <c r="V22" s="123">
        <v>4.8</v>
      </c>
      <c r="W22" s="3" t="s">
        <v>34</v>
      </c>
      <c r="X22" s="179" t="s">
        <v>35</v>
      </c>
      <c r="Y22" s="123">
        <v>1</v>
      </c>
      <c r="Z22" s="123">
        <f t="shared" si="1"/>
        <v>0.5</v>
      </c>
      <c r="AA22" s="123"/>
      <c r="AB22" s="123"/>
      <c r="AC22" s="123"/>
      <c r="AD22" s="123"/>
      <c r="AE22" s="177">
        <v>3</v>
      </c>
      <c r="AF22" s="123">
        <v>0.5</v>
      </c>
      <c r="AG22" s="142">
        <v>50</v>
      </c>
      <c r="AH22" s="142"/>
      <c r="AI22" s="142"/>
      <c r="AJ22" s="142"/>
      <c r="AK22" s="142"/>
      <c r="AL22" s="142"/>
      <c r="AM22" s="142"/>
      <c r="AN22" s="142"/>
      <c r="AO22" s="141">
        <v>0.3</v>
      </c>
      <c r="AP22" s="142">
        <v>0.2</v>
      </c>
      <c r="AQ22" s="142"/>
      <c r="AR22" s="142"/>
      <c r="AS22" s="142"/>
      <c r="AT22" s="142"/>
      <c r="AU22" s="142"/>
      <c r="AV22" s="160">
        <f t="shared" si="2"/>
        <v>0.5</v>
      </c>
      <c r="AW22" t="s">
        <v>237</v>
      </c>
    </row>
    <row r="23" spans="1:48" ht="12.75">
      <c r="A23" s="3"/>
      <c r="B23" s="179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23"/>
      <c r="P23" s="123"/>
      <c r="Q23" s="142"/>
      <c r="R23" s="142"/>
      <c r="S23" s="142"/>
      <c r="T23" s="123"/>
      <c r="U23" s="142"/>
      <c r="V23" s="142"/>
      <c r="W23" s="3"/>
      <c r="X23" s="179"/>
      <c r="Y23" s="123"/>
      <c r="Z23" s="123"/>
      <c r="AA23" s="123"/>
      <c r="AB23" s="123"/>
      <c r="AC23" s="123"/>
      <c r="AD23" s="123"/>
      <c r="AE23" s="123"/>
      <c r="AF23" s="123"/>
      <c r="AG23" s="142"/>
      <c r="AH23" s="142"/>
      <c r="AI23" s="142"/>
      <c r="AJ23" s="142"/>
      <c r="AK23" s="142"/>
      <c r="AL23" s="142"/>
      <c r="AM23" s="142"/>
      <c r="AN23" s="142"/>
      <c r="AO23" s="141"/>
      <c r="AP23" s="142"/>
      <c r="AQ23" s="142"/>
      <c r="AR23" s="142"/>
      <c r="AS23" s="142"/>
      <c r="AT23" s="142"/>
      <c r="AU23" s="142"/>
      <c r="AV23" s="160"/>
    </row>
    <row r="24" spans="1:49" ht="12.75">
      <c r="A24" s="3" t="s">
        <v>36</v>
      </c>
      <c r="B24" s="179" t="s">
        <v>37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123">
        <v>3</v>
      </c>
      <c r="P24" s="123">
        <f t="shared" si="0"/>
        <v>5</v>
      </c>
      <c r="Q24" s="123"/>
      <c r="R24" s="123"/>
      <c r="S24" s="123"/>
      <c r="T24" s="123"/>
      <c r="U24" s="177">
        <v>58</v>
      </c>
      <c r="V24" s="123">
        <v>5</v>
      </c>
      <c r="W24" s="3" t="s">
        <v>36</v>
      </c>
      <c r="X24" s="179" t="s">
        <v>37</v>
      </c>
      <c r="Y24" s="123">
        <v>0</v>
      </c>
      <c r="Z24" s="123">
        <f t="shared" si="1"/>
        <v>1</v>
      </c>
      <c r="AA24" s="123"/>
      <c r="AB24" s="123"/>
      <c r="AC24" s="123"/>
      <c r="AD24" s="123"/>
      <c r="AE24" s="177">
        <v>7</v>
      </c>
      <c r="AF24" s="123">
        <v>1</v>
      </c>
      <c r="AG24" s="142">
        <v>10</v>
      </c>
      <c r="AH24" s="142"/>
      <c r="AI24" s="142"/>
      <c r="AJ24" s="142"/>
      <c r="AK24" s="142"/>
      <c r="AL24" s="142"/>
      <c r="AM24" s="142"/>
      <c r="AN24" s="142"/>
      <c r="AO24" s="141">
        <v>0.5</v>
      </c>
      <c r="AP24" s="142">
        <v>0.5</v>
      </c>
      <c r="AQ24" s="142"/>
      <c r="AR24" s="142"/>
      <c r="AS24" s="142"/>
      <c r="AT24" s="142"/>
      <c r="AU24" s="142"/>
      <c r="AV24" s="160">
        <f t="shared" si="2"/>
        <v>1</v>
      </c>
      <c r="AW24" t="s">
        <v>237</v>
      </c>
    </row>
    <row r="25" spans="1:49" ht="12.75">
      <c r="A25" s="3" t="s">
        <v>38</v>
      </c>
      <c r="B25" s="179" t="s">
        <v>39</v>
      </c>
      <c r="C25" s="3"/>
      <c r="D25" s="3"/>
      <c r="E25" s="3"/>
      <c r="F25" s="3"/>
      <c r="G25" s="3"/>
      <c r="H25" s="3"/>
      <c r="I25" s="3"/>
      <c r="J25" s="3"/>
      <c r="K25" s="3"/>
      <c r="L25" s="177"/>
      <c r="M25" s="177"/>
      <c r="N25" s="123"/>
      <c r="O25" s="123">
        <v>12</v>
      </c>
      <c r="P25" s="123">
        <f t="shared" si="0"/>
        <v>12.6</v>
      </c>
      <c r="Q25" s="123"/>
      <c r="R25" s="123"/>
      <c r="S25" s="123"/>
      <c r="T25" s="123"/>
      <c r="U25" s="177">
        <v>50</v>
      </c>
      <c r="V25" s="123">
        <v>12.6</v>
      </c>
      <c r="W25" s="3" t="s">
        <v>38</v>
      </c>
      <c r="X25" s="179" t="s">
        <v>39</v>
      </c>
      <c r="Y25" s="123">
        <v>2.4</v>
      </c>
      <c r="Z25" s="123">
        <f t="shared" si="1"/>
        <v>9</v>
      </c>
      <c r="AA25" s="123"/>
      <c r="AB25" s="123"/>
      <c r="AC25" s="123"/>
      <c r="AD25" s="123"/>
      <c r="AE25" s="177">
        <v>50</v>
      </c>
      <c r="AF25" s="123">
        <v>9</v>
      </c>
      <c r="AG25" s="142">
        <v>5</v>
      </c>
      <c r="AH25" s="142">
        <f>AJ25+AL25+AN25</f>
        <v>2</v>
      </c>
      <c r="AI25" s="142"/>
      <c r="AJ25" s="142"/>
      <c r="AK25" s="142"/>
      <c r="AL25" s="142"/>
      <c r="AM25" s="142">
        <v>1</v>
      </c>
      <c r="AN25" s="142">
        <v>2</v>
      </c>
      <c r="AO25" s="141">
        <v>2.5</v>
      </c>
      <c r="AP25" s="142">
        <v>2.5</v>
      </c>
      <c r="AQ25" s="142">
        <v>2.5</v>
      </c>
      <c r="AR25" s="142">
        <v>0.5</v>
      </c>
      <c r="AS25" s="142">
        <v>0.5</v>
      </c>
      <c r="AT25" s="142">
        <v>0.5</v>
      </c>
      <c r="AU25" s="142"/>
      <c r="AV25" s="160">
        <f t="shared" si="2"/>
        <v>9</v>
      </c>
      <c r="AW25" t="s">
        <v>237</v>
      </c>
    </row>
    <row r="26" spans="1:49" ht="12.75">
      <c r="A26" s="3" t="s">
        <v>40</v>
      </c>
      <c r="B26" s="179" t="s">
        <v>41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123">
        <v>15</v>
      </c>
      <c r="P26" s="123">
        <f t="shared" si="0"/>
        <v>13</v>
      </c>
      <c r="Q26" s="123"/>
      <c r="R26" s="123"/>
      <c r="S26" s="123"/>
      <c r="T26" s="123"/>
      <c r="U26" s="177">
        <v>19</v>
      </c>
      <c r="V26" s="123">
        <v>13</v>
      </c>
      <c r="W26" s="3" t="s">
        <v>40</v>
      </c>
      <c r="X26" s="179" t="s">
        <v>41</v>
      </c>
      <c r="Y26" s="123">
        <v>2</v>
      </c>
      <c r="Z26" s="123">
        <f t="shared" si="1"/>
        <v>1.5</v>
      </c>
      <c r="AA26" s="123"/>
      <c r="AB26" s="123"/>
      <c r="AC26" s="123"/>
      <c r="AD26" s="123"/>
      <c r="AE26" s="177">
        <v>15</v>
      </c>
      <c r="AF26" s="123">
        <v>1.5</v>
      </c>
      <c r="AG26" s="142"/>
      <c r="AH26" s="142"/>
      <c r="AI26" s="142"/>
      <c r="AJ26" s="142"/>
      <c r="AK26" s="142"/>
      <c r="AL26" s="142"/>
      <c r="AM26" s="142"/>
      <c r="AN26" s="142"/>
      <c r="AO26" s="141">
        <v>0.2</v>
      </c>
      <c r="AP26" s="142">
        <v>1</v>
      </c>
      <c r="AQ26" s="142">
        <v>0.3</v>
      </c>
      <c r="AR26" s="142"/>
      <c r="AS26" s="142"/>
      <c r="AT26" s="142"/>
      <c r="AU26" s="142"/>
      <c r="AV26" s="160">
        <f t="shared" si="2"/>
        <v>1.5</v>
      </c>
      <c r="AW26" s="163" t="s">
        <v>237</v>
      </c>
    </row>
    <row r="27" spans="1:49" ht="12.75">
      <c r="A27" s="3" t="s">
        <v>42</v>
      </c>
      <c r="B27" s="179" t="s">
        <v>43</v>
      </c>
      <c r="C27" s="123">
        <v>2280</v>
      </c>
      <c r="D27" s="123">
        <f>F27+H27</f>
        <v>2760</v>
      </c>
      <c r="E27" s="177">
        <v>6</v>
      </c>
      <c r="F27" s="123">
        <v>2150</v>
      </c>
      <c r="G27" s="177">
        <v>8</v>
      </c>
      <c r="H27" s="123">
        <v>610</v>
      </c>
      <c r="I27" s="123">
        <v>2230</v>
      </c>
      <c r="J27" s="123">
        <f>L27+N27</f>
        <v>2710</v>
      </c>
      <c r="K27" s="177">
        <v>6</v>
      </c>
      <c r="L27" s="123">
        <v>2100</v>
      </c>
      <c r="M27" s="177">
        <v>8</v>
      </c>
      <c r="N27" s="123">
        <v>610</v>
      </c>
      <c r="O27" s="123">
        <v>18</v>
      </c>
      <c r="P27" s="123">
        <f t="shared" si="0"/>
        <v>18.5</v>
      </c>
      <c r="Q27" s="177">
        <v>2</v>
      </c>
      <c r="R27" s="123">
        <v>5</v>
      </c>
      <c r="S27" s="177"/>
      <c r="T27" s="123"/>
      <c r="U27" s="177">
        <v>148</v>
      </c>
      <c r="V27" s="123">
        <v>13.5</v>
      </c>
      <c r="W27" s="3" t="s">
        <v>42</v>
      </c>
      <c r="X27" s="179" t="s">
        <v>43</v>
      </c>
      <c r="Y27" s="123">
        <v>5.6</v>
      </c>
      <c r="Z27" s="123">
        <f t="shared" si="1"/>
        <v>2</v>
      </c>
      <c r="AA27" s="177"/>
      <c r="AB27" s="123"/>
      <c r="AC27" s="123"/>
      <c r="AD27" s="123"/>
      <c r="AE27" s="177">
        <v>40</v>
      </c>
      <c r="AF27" s="123">
        <v>2</v>
      </c>
      <c r="AG27" s="142">
        <v>200</v>
      </c>
      <c r="AH27" s="142">
        <f>AJ27+AL27+AN27</f>
        <v>40</v>
      </c>
      <c r="AI27" s="142">
        <v>2</v>
      </c>
      <c r="AJ27" s="142">
        <v>40</v>
      </c>
      <c r="AK27" s="142"/>
      <c r="AL27" s="142"/>
      <c r="AM27" s="142"/>
      <c r="AN27" s="142"/>
      <c r="AO27" s="141">
        <v>0.5</v>
      </c>
      <c r="AP27" s="142">
        <v>0.5</v>
      </c>
      <c r="AQ27" s="142">
        <v>0.5</v>
      </c>
      <c r="AR27" s="142">
        <v>0.5</v>
      </c>
      <c r="AS27" s="142"/>
      <c r="AT27" s="142"/>
      <c r="AU27" s="142"/>
      <c r="AV27" s="160">
        <f t="shared" si="2"/>
        <v>2</v>
      </c>
      <c r="AW27" s="163" t="s">
        <v>237</v>
      </c>
    </row>
    <row r="28" spans="1:48" ht="12.75">
      <c r="A28" s="3"/>
      <c r="B28" s="179"/>
      <c r="C28" s="182"/>
      <c r="D28" s="182"/>
      <c r="E28" s="182"/>
      <c r="F28" s="142"/>
      <c r="G28" s="182"/>
      <c r="H28" s="182"/>
      <c r="I28" s="182"/>
      <c r="J28" s="182"/>
      <c r="K28" s="182"/>
      <c r="L28" s="142"/>
      <c r="M28" s="142"/>
      <c r="N28" s="142"/>
      <c r="O28" s="123"/>
      <c r="P28" s="123"/>
      <c r="Q28" s="142"/>
      <c r="R28" s="142"/>
      <c r="S28" s="142"/>
      <c r="T28" s="123"/>
      <c r="U28" s="142"/>
      <c r="V28" s="142"/>
      <c r="W28" s="3"/>
      <c r="X28" s="179"/>
      <c r="Y28" s="123"/>
      <c r="Z28" s="123"/>
      <c r="AA28" s="123"/>
      <c r="AB28" s="123"/>
      <c r="AC28" s="123"/>
      <c r="AD28" s="123"/>
      <c r="AE28" s="123"/>
      <c r="AF28" s="123"/>
      <c r="AG28" s="142"/>
      <c r="AH28" s="142"/>
      <c r="AI28" s="142"/>
      <c r="AJ28" s="142"/>
      <c r="AK28" s="142"/>
      <c r="AL28" s="142"/>
      <c r="AM28" s="142"/>
      <c r="AN28" s="142"/>
      <c r="AO28" s="141"/>
      <c r="AP28" s="142"/>
      <c r="AQ28" s="142"/>
      <c r="AR28" s="142"/>
      <c r="AS28" s="142"/>
      <c r="AT28" s="142"/>
      <c r="AU28" s="142"/>
      <c r="AV28" s="160"/>
    </row>
    <row r="29" spans="1:49" ht="12.75">
      <c r="A29" s="3" t="s">
        <v>44</v>
      </c>
      <c r="B29" s="179" t="s">
        <v>45</v>
      </c>
      <c r="C29" s="123"/>
      <c r="D29" s="123"/>
      <c r="E29" s="123"/>
      <c r="F29" s="3"/>
      <c r="G29" s="123"/>
      <c r="H29" s="123"/>
      <c r="I29" s="123"/>
      <c r="J29" s="123"/>
      <c r="K29" s="123"/>
      <c r="L29" s="3"/>
      <c r="M29" s="3"/>
      <c r="N29" s="3"/>
      <c r="O29" s="123">
        <v>16</v>
      </c>
      <c r="P29" s="123">
        <f t="shared" si="0"/>
        <v>20.1</v>
      </c>
      <c r="Q29" s="177"/>
      <c r="R29" s="123"/>
      <c r="S29" s="177">
        <v>2</v>
      </c>
      <c r="T29" s="123">
        <v>2</v>
      </c>
      <c r="U29" s="177">
        <v>148</v>
      </c>
      <c r="V29" s="123">
        <v>18.1</v>
      </c>
      <c r="W29" s="3" t="s">
        <v>44</v>
      </c>
      <c r="X29" s="179" t="s">
        <v>45</v>
      </c>
      <c r="Y29" s="123">
        <v>4.8</v>
      </c>
      <c r="Z29" s="123">
        <f t="shared" si="1"/>
        <v>2.5</v>
      </c>
      <c r="AA29" s="177"/>
      <c r="AB29" s="123"/>
      <c r="AC29" s="177">
        <v>1</v>
      </c>
      <c r="AD29" s="123">
        <v>0.6</v>
      </c>
      <c r="AE29" s="177">
        <v>87</v>
      </c>
      <c r="AF29" s="123">
        <v>1.9</v>
      </c>
      <c r="AG29" s="142">
        <v>10</v>
      </c>
      <c r="AH29" s="142">
        <f>AJ29+AL29+AN29</f>
        <v>2</v>
      </c>
      <c r="AI29" s="142">
        <v>3</v>
      </c>
      <c r="AJ29" s="142">
        <v>1.5</v>
      </c>
      <c r="AK29" s="142"/>
      <c r="AL29" s="142"/>
      <c r="AM29" s="142">
        <v>4</v>
      </c>
      <c r="AN29" s="142">
        <v>0.5</v>
      </c>
      <c r="AO29" s="141">
        <v>0.5</v>
      </c>
      <c r="AP29" s="142">
        <v>0.8</v>
      </c>
      <c r="AQ29" s="142">
        <v>0.7</v>
      </c>
      <c r="AR29" s="142">
        <v>0.3</v>
      </c>
      <c r="AS29" s="142">
        <v>0.1</v>
      </c>
      <c r="AT29" s="142">
        <v>0.1</v>
      </c>
      <c r="AU29" s="142"/>
      <c r="AV29" s="160">
        <f t="shared" si="2"/>
        <v>2.5</v>
      </c>
      <c r="AW29" t="s">
        <v>242</v>
      </c>
    </row>
    <row r="30" spans="1:49" ht="12.75">
      <c r="A30" s="3" t="s">
        <v>54</v>
      </c>
      <c r="B30" s="179" t="s">
        <v>78</v>
      </c>
      <c r="C30" s="123">
        <v>750</v>
      </c>
      <c r="D30" s="123">
        <v>1020</v>
      </c>
      <c r="E30" s="177">
        <v>2</v>
      </c>
      <c r="F30" s="123">
        <v>1020</v>
      </c>
      <c r="G30" s="123"/>
      <c r="H30" s="123"/>
      <c r="I30" s="123">
        <v>750</v>
      </c>
      <c r="J30" s="123">
        <v>1020</v>
      </c>
      <c r="K30" s="177">
        <v>2</v>
      </c>
      <c r="L30" s="123">
        <v>1020</v>
      </c>
      <c r="M30" s="123"/>
      <c r="N30" s="123"/>
      <c r="O30" s="123">
        <v>223</v>
      </c>
      <c r="P30" s="123">
        <f t="shared" si="0"/>
        <v>225</v>
      </c>
      <c r="Q30" s="177">
        <v>9</v>
      </c>
      <c r="R30" s="123">
        <v>102</v>
      </c>
      <c r="S30" s="177"/>
      <c r="T30" s="123"/>
      <c r="U30" s="177">
        <v>685</v>
      </c>
      <c r="V30" s="123">
        <v>123</v>
      </c>
      <c r="W30" s="3" t="s">
        <v>54</v>
      </c>
      <c r="X30" s="179" t="s">
        <v>78</v>
      </c>
      <c r="Y30" s="123">
        <v>90</v>
      </c>
      <c r="Z30" s="123">
        <f t="shared" si="1"/>
        <v>93</v>
      </c>
      <c r="AA30" s="177">
        <v>6</v>
      </c>
      <c r="AB30" s="123">
        <v>42</v>
      </c>
      <c r="AC30" s="123"/>
      <c r="AD30" s="123"/>
      <c r="AE30" s="177">
        <v>550</v>
      </c>
      <c r="AF30" s="123">
        <v>51</v>
      </c>
      <c r="AG30" s="123">
        <v>273</v>
      </c>
      <c r="AH30" s="142">
        <f>AJ30+AL30+AN30</f>
        <v>650</v>
      </c>
      <c r="AI30" s="142">
        <v>4</v>
      </c>
      <c r="AJ30" s="182">
        <v>450</v>
      </c>
      <c r="AK30" s="142"/>
      <c r="AL30" s="142"/>
      <c r="AM30" s="142">
        <v>6</v>
      </c>
      <c r="AN30" s="142">
        <v>200</v>
      </c>
      <c r="AO30" s="141">
        <v>24.5</v>
      </c>
      <c r="AP30" s="142">
        <v>37</v>
      </c>
      <c r="AQ30" s="142">
        <v>20</v>
      </c>
      <c r="AR30" s="182">
        <v>2</v>
      </c>
      <c r="AS30" s="142">
        <v>2.5</v>
      </c>
      <c r="AT30" s="142">
        <v>2</v>
      </c>
      <c r="AU30" s="142">
        <v>5</v>
      </c>
      <c r="AV30" s="160">
        <f t="shared" si="2"/>
        <v>93</v>
      </c>
      <c r="AW30" s="163" t="s">
        <v>237</v>
      </c>
    </row>
    <row r="31" spans="1:49" ht="12.75">
      <c r="A31" s="3" t="s">
        <v>46</v>
      </c>
      <c r="B31" s="179" t="s">
        <v>47</v>
      </c>
      <c r="C31" s="18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123">
        <v>1.8</v>
      </c>
      <c r="P31" s="123">
        <f t="shared" si="0"/>
        <v>0.5</v>
      </c>
      <c r="Q31" s="3"/>
      <c r="R31" s="3"/>
      <c r="S31" s="3"/>
      <c r="T31" s="123"/>
      <c r="U31" s="3">
        <v>2</v>
      </c>
      <c r="V31" s="123">
        <v>0.5</v>
      </c>
      <c r="W31" s="3" t="s">
        <v>46</v>
      </c>
      <c r="X31" s="179" t="s">
        <v>47</v>
      </c>
      <c r="Y31" s="123">
        <v>0</v>
      </c>
      <c r="Z31" s="123">
        <f t="shared" si="1"/>
        <v>0</v>
      </c>
      <c r="AA31" s="123"/>
      <c r="AB31" s="123"/>
      <c r="AC31" s="123"/>
      <c r="AD31" s="123"/>
      <c r="AE31" s="177"/>
      <c r="AF31" s="3"/>
      <c r="AG31" s="3"/>
      <c r="AH31" s="142">
        <f>AJ31+AL31+AN31</f>
        <v>0.3</v>
      </c>
      <c r="AI31" s="142"/>
      <c r="AJ31" s="142"/>
      <c r="AK31" s="142"/>
      <c r="AL31" s="142"/>
      <c r="AM31" s="142">
        <v>2</v>
      </c>
      <c r="AN31" s="142">
        <v>0.3</v>
      </c>
      <c r="AO31" s="141"/>
      <c r="AP31" s="142"/>
      <c r="AQ31" s="142"/>
      <c r="AR31" s="142"/>
      <c r="AS31" s="142"/>
      <c r="AT31" s="142"/>
      <c r="AU31" s="142"/>
      <c r="AV31" s="160"/>
      <c r="AW31" t="s">
        <v>242</v>
      </c>
    </row>
    <row r="32" spans="1:48" ht="12.75">
      <c r="A32" s="3"/>
      <c r="B32" s="6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123"/>
      <c r="P32" s="123"/>
      <c r="Q32" s="3"/>
      <c r="R32" s="3"/>
      <c r="S32" s="3"/>
      <c r="T32" s="123"/>
      <c r="U32" s="3"/>
      <c r="V32" s="3"/>
      <c r="W32" s="3"/>
      <c r="X32" s="6"/>
      <c r="Y32" s="3"/>
      <c r="Z32" s="48"/>
      <c r="AA32" s="123"/>
      <c r="AB32" s="123"/>
      <c r="AC32" s="123"/>
      <c r="AD32" s="123"/>
      <c r="AE32" s="123"/>
      <c r="AF32" s="3"/>
      <c r="AG32" s="3"/>
      <c r="AH32" s="142"/>
      <c r="AI32" s="142"/>
      <c r="AJ32" s="142"/>
      <c r="AK32" s="142"/>
      <c r="AL32" s="142"/>
      <c r="AM32" s="142"/>
      <c r="AN32" s="142"/>
      <c r="AO32" s="141"/>
      <c r="AP32" s="142"/>
      <c r="AQ32" s="142"/>
      <c r="AR32" s="142"/>
      <c r="AS32" s="142"/>
      <c r="AT32" s="142"/>
      <c r="AU32" s="142"/>
      <c r="AV32" s="160"/>
    </row>
    <row r="33" spans="1:48" ht="12.75">
      <c r="A33" s="184" t="s">
        <v>235</v>
      </c>
      <c r="B33" s="185" t="s">
        <v>70</v>
      </c>
      <c r="C33" s="186">
        <f>SUM(C22:C32)</f>
        <v>3050</v>
      </c>
      <c r="D33" s="187">
        <f>SUM(D22:D32)</f>
        <v>3780</v>
      </c>
      <c r="E33" s="187">
        <f>SUM(E25:E32)</f>
        <v>8</v>
      </c>
      <c r="F33" s="187">
        <f>SUM(F25:F32)</f>
        <v>3170</v>
      </c>
      <c r="G33" s="188">
        <f>SUM(G25:G32)</f>
        <v>8</v>
      </c>
      <c r="H33" s="187">
        <f>SUM(H25:H32)</f>
        <v>610</v>
      </c>
      <c r="I33" s="187">
        <f aca="true" t="shared" si="3" ref="I33:N33">SUM(I22:I32)</f>
        <v>3000</v>
      </c>
      <c r="J33" s="187">
        <f t="shared" si="3"/>
        <v>3730</v>
      </c>
      <c r="K33" s="187">
        <f t="shared" si="3"/>
        <v>8</v>
      </c>
      <c r="L33" s="187">
        <f t="shared" si="3"/>
        <v>3120</v>
      </c>
      <c r="M33" s="187">
        <f t="shared" si="3"/>
        <v>8</v>
      </c>
      <c r="N33" s="187">
        <f t="shared" si="3"/>
        <v>610</v>
      </c>
      <c r="O33" s="187">
        <f>SUM(O9:O32)</f>
        <v>438.2</v>
      </c>
      <c r="P33" s="187">
        <f>SUM(P9:P32)</f>
        <v>383.5</v>
      </c>
      <c r="Q33" s="188">
        <f aca="true" t="shared" si="4" ref="Q33:V33">SUM(Q9:Q32)</f>
        <v>11</v>
      </c>
      <c r="R33" s="187">
        <f t="shared" si="4"/>
        <v>107</v>
      </c>
      <c r="S33" s="188">
        <f t="shared" si="4"/>
        <v>4</v>
      </c>
      <c r="T33" s="187">
        <f t="shared" si="4"/>
        <v>2.5</v>
      </c>
      <c r="U33" s="188">
        <f t="shared" si="4"/>
        <v>1342.7</v>
      </c>
      <c r="V33" s="187">
        <f t="shared" si="4"/>
        <v>275.29999999999995</v>
      </c>
      <c r="W33" s="184" t="s">
        <v>235</v>
      </c>
      <c r="X33" s="185" t="s">
        <v>70</v>
      </c>
      <c r="Y33" s="187">
        <f>SUM(Y9:Y32)</f>
        <v>138.8</v>
      </c>
      <c r="Z33" s="187">
        <f>SUM(Z9:Z32)</f>
        <v>135.223</v>
      </c>
      <c r="AA33" s="187">
        <f aca="true" t="shared" si="5" ref="AA33:AU33">SUM(AA9:AA32)</f>
        <v>6</v>
      </c>
      <c r="AB33" s="187">
        <f t="shared" si="5"/>
        <v>42</v>
      </c>
      <c r="AC33" s="187">
        <f t="shared" si="5"/>
        <v>3</v>
      </c>
      <c r="AD33" s="187">
        <f t="shared" si="5"/>
        <v>0.71</v>
      </c>
      <c r="AE33" s="187">
        <f t="shared" si="5"/>
        <v>909</v>
      </c>
      <c r="AF33" s="187">
        <f t="shared" si="5"/>
        <v>92.513</v>
      </c>
      <c r="AG33" s="187">
        <f t="shared" si="5"/>
        <v>607.1</v>
      </c>
      <c r="AH33" s="192">
        <f>AJ33+AL33+AN33</f>
        <v>782.8</v>
      </c>
      <c r="AI33" s="188">
        <f t="shared" si="5"/>
        <v>11</v>
      </c>
      <c r="AJ33" s="187">
        <f t="shared" si="5"/>
        <v>520.5</v>
      </c>
      <c r="AK33" s="187">
        <f t="shared" si="5"/>
        <v>0</v>
      </c>
      <c r="AL33" s="187">
        <f t="shared" si="5"/>
        <v>0</v>
      </c>
      <c r="AM33" s="188">
        <f t="shared" si="5"/>
        <v>92</v>
      </c>
      <c r="AN33" s="187">
        <f t="shared" si="5"/>
        <v>262.3</v>
      </c>
      <c r="AO33" s="189">
        <f t="shared" si="5"/>
        <v>35</v>
      </c>
      <c r="AP33" s="127">
        <f t="shared" si="5"/>
        <v>53.2</v>
      </c>
      <c r="AQ33" s="127">
        <f t="shared" si="5"/>
        <v>30.1</v>
      </c>
      <c r="AR33" s="127">
        <f t="shared" si="5"/>
        <v>4.3</v>
      </c>
      <c r="AS33" s="127">
        <f t="shared" si="5"/>
        <v>3.6</v>
      </c>
      <c r="AT33" s="127">
        <f t="shared" si="5"/>
        <v>3.7</v>
      </c>
      <c r="AU33" s="127">
        <f t="shared" si="5"/>
        <v>5</v>
      </c>
      <c r="AV33" s="160">
        <f>AO33+AP33+AQ33+AR33+AS33+AT33+AU33</f>
        <v>134.9</v>
      </c>
    </row>
  </sheetData>
  <sheetProtection/>
  <mergeCells count="34">
    <mergeCell ref="AO7:AU7"/>
    <mergeCell ref="AA7:AB7"/>
    <mergeCell ref="AC7:AD7"/>
    <mergeCell ref="AE7:AF7"/>
    <mergeCell ref="AI7:AJ7"/>
    <mergeCell ref="AK7:AL7"/>
    <mergeCell ref="AM7:AN7"/>
    <mergeCell ref="AA6:AF6"/>
    <mergeCell ref="AG6:AG8"/>
    <mergeCell ref="AH6:AH8"/>
    <mergeCell ref="AI6:AN6"/>
    <mergeCell ref="E7:F7"/>
    <mergeCell ref="G7:H7"/>
    <mergeCell ref="K7:L7"/>
    <mergeCell ref="M7:N7"/>
    <mergeCell ref="Q7:R7"/>
    <mergeCell ref="S7:T7"/>
    <mergeCell ref="K6:N6"/>
    <mergeCell ref="O6:O8"/>
    <mergeCell ref="P6:P8"/>
    <mergeCell ref="Q6:V6"/>
    <mergeCell ref="Y6:Y8"/>
    <mergeCell ref="Z6:Z8"/>
    <mergeCell ref="U7:V7"/>
    <mergeCell ref="C5:F5"/>
    <mergeCell ref="I5:N5"/>
    <mergeCell ref="O5:V5"/>
    <mergeCell ref="Y5:AF5"/>
    <mergeCell ref="AG5:AN5"/>
    <mergeCell ref="C6:C8"/>
    <mergeCell ref="D6:D8"/>
    <mergeCell ref="E6:H6"/>
    <mergeCell ref="I6:I8"/>
    <mergeCell ref="J6:J8"/>
  </mergeCells>
  <printOptions/>
  <pageMargins left="0.2" right="0.2" top="0.75" bottom="0.75" header="0.3" footer="0.3"/>
  <pageSetup horizontalDpi="600" verticalDpi="600" orientation="landscape" r:id="rId1"/>
  <headerFooter>
    <oddHeader>&amp;L&amp;"Arial Mon,Regular"&amp;8&amp;USection 9. Adriculture</oddHeader>
    <oddFooter>&amp;L&amp;"Arial Mon,Regular"&amp;18 33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">
      <selection activeCell="G6" sqref="G6"/>
    </sheetView>
  </sheetViews>
  <sheetFormatPr defaultColWidth="9.140625" defaultRowHeight="12.75"/>
  <cols>
    <col min="1" max="1" width="65.140625" style="0" customWidth="1"/>
    <col min="2" max="2" width="10.421875" style="0" customWidth="1"/>
    <col min="3" max="3" width="10.7109375" style="0" customWidth="1"/>
    <col min="4" max="4" width="9.8515625" style="0" customWidth="1"/>
    <col min="5" max="5" width="9.7109375" style="0" customWidth="1"/>
    <col min="6" max="6" width="7.28125" style="0" customWidth="1"/>
    <col min="7" max="7" width="9.28125" style="0" bestFit="1" customWidth="1"/>
  </cols>
  <sheetData>
    <row r="1" spans="1:7" ht="12.75">
      <c r="A1" s="234" t="s">
        <v>263</v>
      </c>
      <c r="B1" s="235"/>
      <c r="C1" s="235"/>
      <c r="D1" s="235"/>
      <c r="E1" s="235"/>
      <c r="F1" s="235"/>
      <c r="G1" s="236"/>
    </row>
    <row r="2" spans="1:7" ht="12.75">
      <c r="A2" s="237" t="s">
        <v>264</v>
      </c>
      <c r="B2" s="235"/>
      <c r="C2" s="235"/>
      <c r="D2" s="235"/>
      <c r="E2" s="235"/>
      <c r="F2" s="235"/>
      <c r="G2" s="236"/>
    </row>
    <row r="3" spans="1:7" ht="12.75">
      <c r="A3" s="235"/>
      <c r="B3" s="235"/>
      <c r="C3" s="235"/>
      <c r="D3" s="235"/>
      <c r="E3" s="235"/>
      <c r="F3" s="235"/>
      <c r="G3" s="236"/>
    </row>
    <row r="4" spans="1:7" ht="12.75">
      <c r="A4" s="238"/>
      <c r="B4" s="239" t="s">
        <v>265</v>
      </c>
      <c r="C4" s="240"/>
      <c r="D4" s="239" t="s">
        <v>266</v>
      </c>
      <c r="E4" s="241"/>
      <c r="F4" s="242" t="s">
        <v>267</v>
      </c>
      <c r="G4" s="276">
        <v>2012</v>
      </c>
    </row>
    <row r="5" spans="1:7" ht="15.75">
      <c r="A5" s="243"/>
      <c r="B5" s="244" t="s">
        <v>268</v>
      </c>
      <c r="C5" s="245" t="s">
        <v>269</v>
      </c>
      <c r="D5" s="244" t="s">
        <v>268</v>
      </c>
      <c r="E5" s="246" t="s">
        <v>269</v>
      </c>
      <c r="F5" s="247" t="s">
        <v>270</v>
      </c>
      <c r="G5" s="276">
        <v>2011</v>
      </c>
    </row>
    <row r="6" spans="1:7" ht="12.75">
      <c r="A6" s="248" t="s">
        <v>271</v>
      </c>
      <c r="B6" s="249">
        <f>B7+B40</f>
        <v>4124571.1</v>
      </c>
      <c r="C6" s="249">
        <f>C7+C40</f>
        <v>4585529.6</v>
      </c>
      <c r="D6" s="249">
        <f>D7+D40</f>
        <v>5401753.1</v>
      </c>
      <c r="E6" s="250">
        <f>E7+E40</f>
        <v>5969488.73</v>
      </c>
      <c r="F6" s="251">
        <f aca="true" t="shared" si="0" ref="F6:F22">E6/D6*100</f>
        <v>110.51021065735122</v>
      </c>
      <c r="G6" s="252">
        <f>E6/C6*100</f>
        <v>130.18100962645624</v>
      </c>
    </row>
    <row r="7" spans="1:7" ht="12.75">
      <c r="A7" s="248" t="s">
        <v>272</v>
      </c>
      <c r="B7" s="253">
        <f>B8+B32+B37</f>
        <v>1599785.1</v>
      </c>
      <c r="C7" s="254">
        <f>C8+C32+C37</f>
        <v>2073246.6</v>
      </c>
      <c r="D7" s="253">
        <f>D8+D32+D37</f>
        <v>2260752.7</v>
      </c>
      <c r="E7" s="255">
        <f>E8+E32+E37</f>
        <v>2835988.73</v>
      </c>
      <c r="F7" s="256">
        <f t="shared" si="0"/>
        <v>125.44444732942262</v>
      </c>
      <c r="G7" s="252">
        <f aca="true" t="shared" si="1" ref="G7:G41">E7/C7*100</f>
        <v>136.7897446449448</v>
      </c>
    </row>
    <row r="8" spans="1:7" ht="12.75">
      <c r="A8" s="248" t="s">
        <v>273</v>
      </c>
      <c r="B8" s="253">
        <f>B9+B19+B22+B16</f>
        <v>1418447.1</v>
      </c>
      <c r="C8" s="255">
        <f>C9+C19+C22+C16</f>
        <v>1790926.3</v>
      </c>
      <c r="D8" s="253">
        <f>D9+D19+D22+D16</f>
        <v>1938358.5</v>
      </c>
      <c r="E8" s="255">
        <f>E9+E19+E22+E16</f>
        <v>2322372.83</v>
      </c>
      <c r="F8" s="256">
        <f t="shared" si="0"/>
        <v>119.811316121347</v>
      </c>
      <c r="G8" s="252">
        <f t="shared" si="1"/>
        <v>129.67439419478066</v>
      </c>
    </row>
    <row r="9" spans="1:7" ht="12.75">
      <c r="A9" s="248" t="s">
        <v>274</v>
      </c>
      <c r="B9" s="253">
        <f>B10</f>
        <v>1020546</v>
      </c>
      <c r="C9" s="255">
        <f>C10</f>
        <v>1158207.0999999999</v>
      </c>
      <c r="D9" s="253">
        <f>D10</f>
        <v>1345945.5</v>
      </c>
      <c r="E9" s="255">
        <f>E10</f>
        <v>1535679.33</v>
      </c>
      <c r="F9" s="256">
        <f t="shared" si="0"/>
        <v>114.09669485131457</v>
      </c>
      <c r="G9" s="252">
        <f t="shared" si="1"/>
        <v>132.59108237205595</v>
      </c>
    </row>
    <row r="10" spans="1:7" ht="12.75">
      <c r="A10" s="257" t="s">
        <v>275</v>
      </c>
      <c r="B10" s="255">
        <f>B11+B12+B13+B14+B15</f>
        <v>1020546</v>
      </c>
      <c r="C10" s="255">
        <f>C11+C12+C13+C14+C15</f>
        <v>1158207.0999999999</v>
      </c>
      <c r="D10" s="253">
        <f>D11+D12+D13+D14+D15</f>
        <v>1345945.5</v>
      </c>
      <c r="E10" s="255">
        <f>E11+E12+E13+E14+E15</f>
        <v>1535679.33</v>
      </c>
      <c r="F10" s="256">
        <f t="shared" si="0"/>
        <v>114.09669485131457</v>
      </c>
      <c r="G10" s="252">
        <f t="shared" si="1"/>
        <v>132.59108237205595</v>
      </c>
    </row>
    <row r="11" spans="1:7" ht="12.75">
      <c r="A11" s="257" t="s">
        <v>276</v>
      </c>
      <c r="B11" s="258">
        <v>1170000</v>
      </c>
      <c r="C11" s="259">
        <v>1168542.4</v>
      </c>
      <c r="D11" s="258">
        <v>1426000</v>
      </c>
      <c r="E11" s="259">
        <v>1613218.1</v>
      </c>
      <c r="F11" s="256">
        <f t="shared" si="0"/>
        <v>113.12889901823281</v>
      </c>
      <c r="G11" s="252">
        <f t="shared" si="1"/>
        <v>138.05387806210544</v>
      </c>
    </row>
    <row r="12" spans="1:7" ht="12.75">
      <c r="A12" s="257" t="s">
        <v>277</v>
      </c>
      <c r="B12" s="258">
        <v>27717</v>
      </c>
      <c r="C12" s="259">
        <v>122495</v>
      </c>
      <c r="D12" s="258">
        <v>160959</v>
      </c>
      <c r="E12" s="259">
        <v>146558.53</v>
      </c>
      <c r="F12" s="256">
        <f t="shared" si="0"/>
        <v>91.05333035120745</v>
      </c>
      <c r="G12" s="252">
        <f t="shared" si="1"/>
        <v>119.64449977550105</v>
      </c>
    </row>
    <row r="13" spans="1:7" ht="12.75">
      <c r="A13" s="257" t="s">
        <v>278</v>
      </c>
      <c r="B13" s="258"/>
      <c r="C13" s="259"/>
      <c r="D13" s="258">
        <v>17000</v>
      </c>
      <c r="E13" s="259">
        <v>29801.2</v>
      </c>
      <c r="F13" s="256">
        <f t="shared" si="0"/>
        <v>175.30117647058825</v>
      </c>
      <c r="G13" s="252"/>
    </row>
    <row r="14" spans="1:7" ht="12.75">
      <c r="A14" s="257" t="s">
        <v>279</v>
      </c>
      <c r="B14" s="258">
        <v>12829</v>
      </c>
      <c r="C14" s="259">
        <v>8420.4</v>
      </c>
      <c r="D14" s="258">
        <v>7986.5</v>
      </c>
      <c r="E14" s="259">
        <v>12439.4</v>
      </c>
      <c r="F14" s="256">
        <f t="shared" si="0"/>
        <v>155.75533713140925</v>
      </c>
      <c r="G14" s="252">
        <f t="shared" si="1"/>
        <v>147.72932402261176</v>
      </c>
    </row>
    <row r="15" spans="1:7" ht="12.75">
      <c r="A15" s="257" t="s">
        <v>280</v>
      </c>
      <c r="B15" s="260">
        <v>-190000</v>
      </c>
      <c r="C15" s="257">
        <v>-141250.7</v>
      </c>
      <c r="D15" s="258">
        <v>-266000</v>
      </c>
      <c r="E15" s="257">
        <v>-266337.9</v>
      </c>
      <c r="F15" s="256"/>
      <c r="G15" s="252"/>
    </row>
    <row r="16" spans="1:7" ht="12.75">
      <c r="A16" s="248" t="s">
        <v>281</v>
      </c>
      <c r="B16" s="253">
        <f>B17+B18</f>
        <v>36820</v>
      </c>
      <c r="C16" s="253">
        <f>C17+C18</f>
        <v>59980.3</v>
      </c>
      <c r="D16" s="253">
        <f>D17+D18</f>
        <v>52825</v>
      </c>
      <c r="E16" s="255">
        <f>E17+E18</f>
        <v>76375.5</v>
      </c>
      <c r="F16" s="256">
        <f t="shared" si="0"/>
        <v>144.5821107430194</v>
      </c>
      <c r="G16" s="252">
        <f t="shared" si="1"/>
        <v>127.33430809782544</v>
      </c>
    </row>
    <row r="17" spans="1:7" ht="12.75">
      <c r="A17" s="248" t="s">
        <v>282</v>
      </c>
      <c r="B17" s="258">
        <v>8750</v>
      </c>
      <c r="C17" s="261">
        <v>5424</v>
      </c>
      <c r="D17" s="258">
        <v>9100</v>
      </c>
      <c r="E17" s="259">
        <v>5426</v>
      </c>
      <c r="F17" s="256">
        <f t="shared" si="0"/>
        <v>59.62637362637363</v>
      </c>
      <c r="G17" s="252">
        <f t="shared" si="1"/>
        <v>100.03687315634218</v>
      </c>
    </row>
    <row r="18" spans="1:7" ht="12.75">
      <c r="A18" s="257" t="s">
        <v>283</v>
      </c>
      <c r="B18" s="258">
        <v>28070</v>
      </c>
      <c r="C18" s="259">
        <v>54556.3</v>
      </c>
      <c r="D18" s="258">
        <v>43725</v>
      </c>
      <c r="E18" s="259">
        <v>70949.5</v>
      </c>
      <c r="F18" s="256">
        <f t="shared" si="0"/>
        <v>162.26300743281877</v>
      </c>
      <c r="G18" s="252">
        <f t="shared" si="1"/>
        <v>130.04822541118074</v>
      </c>
    </row>
    <row r="19" spans="1:7" ht="12.75">
      <c r="A19" s="248" t="s">
        <v>284</v>
      </c>
      <c r="B19" s="253">
        <f>B20</f>
        <v>160000</v>
      </c>
      <c r="C19" s="255">
        <f>C20</f>
        <v>215657.8</v>
      </c>
      <c r="D19" s="253">
        <f aca="true" t="shared" si="2" ref="B19:G20">D20</f>
        <v>250250</v>
      </c>
      <c r="E19" s="255">
        <f t="shared" si="2"/>
        <v>281988.8</v>
      </c>
      <c r="F19" s="256">
        <f t="shared" si="0"/>
        <v>112.68283716283716</v>
      </c>
      <c r="G19" s="252">
        <f t="shared" si="1"/>
        <v>130.7575241887843</v>
      </c>
    </row>
    <row r="20" spans="1:7" ht="12.75">
      <c r="A20" s="248" t="s">
        <v>285</v>
      </c>
      <c r="B20" s="253">
        <f t="shared" si="2"/>
        <v>160000</v>
      </c>
      <c r="C20" s="255">
        <f t="shared" si="2"/>
        <v>215657.8</v>
      </c>
      <c r="D20" s="253">
        <f t="shared" si="2"/>
        <v>250250</v>
      </c>
      <c r="E20" s="255">
        <f t="shared" si="2"/>
        <v>281988.8</v>
      </c>
      <c r="F20" s="256">
        <f t="shared" si="0"/>
        <v>112.68283716283716</v>
      </c>
      <c r="G20" s="252">
        <f t="shared" si="1"/>
        <v>130.7575241887843</v>
      </c>
    </row>
    <row r="21" spans="1:7" ht="12.75">
      <c r="A21" s="257" t="s">
        <v>286</v>
      </c>
      <c r="B21" s="258">
        <v>160000</v>
      </c>
      <c r="C21" s="259">
        <v>215657.8</v>
      </c>
      <c r="D21" s="258">
        <v>250250</v>
      </c>
      <c r="E21" s="259">
        <v>281988.8</v>
      </c>
      <c r="F21" s="256">
        <f t="shared" si="0"/>
        <v>112.68283716283716</v>
      </c>
      <c r="G21" s="252">
        <f t="shared" si="1"/>
        <v>130.7575241887843</v>
      </c>
    </row>
    <row r="22" spans="1:7" ht="12.75">
      <c r="A22" s="248" t="s">
        <v>287</v>
      </c>
      <c r="B22" s="253">
        <f>B23+B24+B25+B26+B27+B28+B29+B30+B31</f>
        <v>201081.1</v>
      </c>
      <c r="C22" s="255">
        <f>C23+C24+C25+C26+C27+C28+C29+C30+C31</f>
        <v>357081.10000000003</v>
      </c>
      <c r="D22" s="253">
        <f>D23+D24+D25+D26+D27+D28+D30+D29+D31</f>
        <v>289338</v>
      </c>
      <c r="E22" s="255">
        <f>E23+E24+E25+E26+E27+E28+E29+E30+E31</f>
        <v>428329.2</v>
      </c>
      <c r="F22" s="256">
        <f t="shared" si="0"/>
        <v>148.0376583787819</v>
      </c>
      <c r="G22" s="252">
        <f t="shared" si="1"/>
        <v>119.95291825862526</v>
      </c>
    </row>
    <row r="23" spans="1:7" ht="12.75">
      <c r="A23" s="257" t="s">
        <v>288</v>
      </c>
      <c r="B23" s="258">
        <v>29132.6</v>
      </c>
      <c r="C23" s="259">
        <v>40979.2</v>
      </c>
      <c r="D23" s="258">
        <v>49092.6</v>
      </c>
      <c r="E23" s="259">
        <v>83520</v>
      </c>
      <c r="F23" s="256">
        <f>E23/D23*100</f>
        <v>170.12747338702778</v>
      </c>
      <c r="G23" s="252">
        <f t="shared" si="1"/>
        <v>203.81071372794003</v>
      </c>
    </row>
    <row r="24" spans="1:7" ht="12.75">
      <c r="A24" s="257" t="s">
        <v>289</v>
      </c>
      <c r="B24" s="258"/>
      <c r="C24" s="259"/>
      <c r="D24" s="258"/>
      <c r="E24" s="259"/>
      <c r="F24" s="256"/>
      <c r="G24" s="252"/>
    </row>
    <row r="25" spans="1:7" ht="12.75">
      <c r="A25" s="257" t="s">
        <v>290</v>
      </c>
      <c r="B25" s="258">
        <v>21872.8</v>
      </c>
      <c r="C25" s="259">
        <v>19570.4</v>
      </c>
      <c r="D25" s="258">
        <v>20419.6</v>
      </c>
      <c r="E25" s="259">
        <v>18781</v>
      </c>
      <c r="F25" s="256">
        <f>E25/D25*100</f>
        <v>91.97535700993164</v>
      </c>
      <c r="G25" s="252">
        <f t="shared" si="1"/>
        <v>95.96635735600702</v>
      </c>
    </row>
    <row r="26" spans="1:7" ht="12.75">
      <c r="A26" s="257" t="s">
        <v>291</v>
      </c>
      <c r="B26" s="258">
        <v>89040</v>
      </c>
      <c r="C26" s="259">
        <v>116869.8</v>
      </c>
      <c r="D26" s="258">
        <v>97111.1</v>
      </c>
      <c r="E26" s="259">
        <v>122182.4</v>
      </c>
      <c r="F26" s="256">
        <f>E26/D26*100</f>
        <v>125.81713110035824</v>
      </c>
      <c r="G26" s="252">
        <f t="shared" si="1"/>
        <v>104.54574235602354</v>
      </c>
    </row>
    <row r="27" spans="1:7" ht="12.75">
      <c r="A27" s="257" t="s">
        <v>292</v>
      </c>
      <c r="B27" s="258">
        <v>196</v>
      </c>
      <c r="C27" s="259">
        <v>210</v>
      </c>
      <c r="D27" s="258">
        <v>218</v>
      </c>
      <c r="E27" s="259">
        <v>301</v>
      </c>
      <c r="F27" s="256">
        <f>E27/D27*100</f>
        <v>138.07339449541286</v>
      </c>
      <c r="G27" s="252">
        <f t="shared" si="1"/>
        <v>143.33333333333334</v>
      </c>
    </row>
    <row r="28" spans="1:7" ht="12.75">
      <c r="A28" s="257" t="s">
        <v>293</v>
      </c>
      <c r="B28" s="258">
        <v>11047</v>
      </c>
      <c r="C28" s="259">
        <v>31513.2</v>
      </c>
      <c r="D28" s="258">
        <v>27722</v>
      </c>
      <c r="E28" s="259">
        <v>16674.6</v>
      </c>
      <c r="F28" s="256">
        <f>E28/D28*100</f>
        <v>60.14933987446792</v>
      </c>
      <c r="G28" s="252">
        <f t="shared" si="1"/>
        <v>52.91306500133277</v>
      </c>
    </row>
    <row r="29" spans="1:7" ht="12.75">
      <c r="A29" s="257" t="s">
        <v>294</v>
      </c>
      <c r="B29" s="258">
        <v>15000</v>
      </c>
      <c r="C29" s="259">
        <v>65351.6</v>
      </c>
      <c r="D29" s="258">
        <v>40000</v>
      </c>
      <c r="E29" s="259">
        <v>64221.2</v>
      </c>
      <c r="F29" s="256"/>
      <c r="G29" s="252">
        <f t="shared" si="1"/>
        <v>98.27027953408944</v>
      </c>
    </row>
    <row r="30" spans="1:7" ht="12.75">
      <c r="A30" s="257" t="s">
        <v>295</v>
      </c>
      <c r="B30" s="258">
        <v>20000</v>
      </c>
      <c r="C30" s="259">
        <v>68473.1</v>
      </c>
      <c r="D30" s="258">
        <v>40000</v>
      </c>
      <c r="E30" s="259">
        <v>112874</v>
      </c>
      <c r="F30" s="256">
        <f>E30/D30*100</f>
        <v>282.185</v>
      </c>
      <c r="G30" s="252">
        <f>E30/C30*100</f>
        <v>164.84429651936304</v>
      </c>
    </row>
    <row r="31" spans="1:7" ht="12.75">
      <c r="A31" s="257" t="s">
        <v>296</v>
      </c>
      <c r="B31" s="262">
        <v>14792.7</v>
      </c>
      <c r="C31" s="259">
        <v>14113.8</v>
      </c>
      <c r="D31" s="258">
        <v>14774.7</v>
      </c>
      <c r="E31" s="259">
        <v>9775</v>
      </c>
      <c r="F31" s="256">
        <f aca="true" t="shared" si="3" ref="F31:F38">E31/D31*100</f>
        <v>66.16039581175929</v>
      </c>
      <c r="G31" s="252">
        <f t="shared" si="1"/>
        <v>69.25845626266491</v>
      </c>
    </row>
    <row r="32" spans="1:7" ht="12.75">
      <c r="A32" s="248" t="s">
        <v>297</v>
      </c>
      <c r="B32" s="253">
        <f>B33+B34+B35+B36</f>
        <v>143355</v>
      </c>
      <c r="C32" s="255">
        <f>C33+C34+C35+C36</f>
        <v>230105.8</v>
      </c>
      <c r="D32" s="253">
        <f>D33+D34+D35+D36</f>
        <v>200478.7</v>
      </c>
      <c r="E32" s="255">
        <f>E33+E34+E35+E36</f>
        <v>335697</v>
      </c>
      <c r="F32" s="256">
        <f t="shared" si="3"/>
        <v>167.44771389678803</v>
      </c>
      <c r="G32" s="252">
        <f t="shared" si="1"/>
        <v>145.88810886122818</v>
      </c>
    </row>
    <row r="33" spans="1:7" ht="12.75">
      <c r="A33" s="257" t="s">
        <v>298</v>
      </c>
      <c r="B33" s="258">
        <v>2000</v>
      </c>
      <c r="C33" s="259">
        <v>4544</v>
      </c>
      <c r="D33" s="258">
        <v>5000</v>
      </c>
      <c r="E33" s="259">
        <v>1647.6</v>
      </c>
      <c r="F33" s="256">
        <f t="shared" si="3"/>
        <v>32.952</v>
      </c>
      <c r="G33" s="252">
        <f t="shared" si="1"/>
        <v>36.25880281690141</v>
      </c>
    </row>
    <row r="34" spans="1:7" ht="12.75">
      <c r="A34" s="257" t="s">
        <v>299</v>
      </c>
      <c r="B34" s="258">
        <v>58000</v>
      </c>
      <c r="C34" s="259">
        <v>76057.7</v>
      </c>
      <c r="D34" s="258">
        <v>66131.6</v>
      </c>
      <c r="E34" s="259">
        <v>92946.8</v>
      </c>
      <c r="F34" s="256">
        <f t="shared" si="3"/>
        <v>140.54824017564977</v>
      </c>
      <c r="G34" s="252">
        <f t="shared" si="1"/>
        <v>122.20564124342441</v>
      </c>
    </row>
    <row r="35" spans="1:7" ht="12.75">
      <c r="A35" s="257" t="s">
        <v>300</v>
      </c>
      <c r="B35" s="258">
        <v>34355</v>
      </c>
      <c r="C35" s="259">
        <v>49153.6</v>
      </c>
      <c r="D35" s="258">
        <v>36030.8</v>
      </c>
      <c r="E35" s="259">
        <v>37312.5</v>
      </c>
      <c r="F35" s="256">
        <f t="shared" si="3"/>
        <v>103.55723436615338</v>
      </c>
      <c r="G35" s="252">
        <f t="shared" si="1"/>
        <v>75.91000455714332</v>
      </c>
    </row>
    <row r="36" spans="1:7" ht="12.75">
      <c r="A36" s="257" t="s">
        <v>301</v>
      </c>
      <c r="B36" s="258">
        <v>49000</v>
      </c>
      <c r="C36" s="259">
        <v>100350.5</v>
      </c>
      <c r="D36" s="258">
        <v>93316.3</v>
      </c>
      <c r="E36" s="259">
        <v>203790.1</v>
      </c>
      <c r="F36" s="256">
        <f t="shared" si="3"/>
        <v>218.38639123068532</v>
      </c>
      <c r="G36" s="252">
        <f t="shared" si="1"/>
        <v>203.07831052162172</v>
      </c>
    </row>
    <row r="37" spans="1:7" ht="12.75">
      <c r="A37" s="248" t="s">
        <v>302</v>
      </c>
      <c r="B37" s="253">
        <f>B38+B39</f>
        <v>37983</v>
      </c>
      <c r="C37" s="255">
        <f>C38+C39</f>
        <v>52214.5</v>
      </c>
      <c r="D37" s="253">
        <f>D38+D39</f>
        <v>121915.5</v>
      </c>
      <c r="E37" s="255">
        <f>E38+E39</f>
        <v>177918.9</v>
      </c>
      <c r="F37" s="256">
        <f t="shared" si="3"/>
        <v>145.9362427254943</v>
      </c>
      <c r="G37" s="252">
        <f t="shared" si="1"/>
        <v>340.74615288856546</v>
      </c>
    </row>
    <row r="38" spans="1:7" ht="12.75">
      <c r="A38" s="257" t="s">
        <v>303</v>
      </c>
      <c r="B38" s="258">
        <v>24983</v>
      </c>
      <c r="C38" s="259">
        <v>23914.5</v>
      </c>
      <c r="D38" s="258">
        <v>101915.5</v>
      </c>
      <c r="E38" s="259">
        <v>177918.9</v>
      </c>
      <c r="F38" s="256">
        <f t="shared" si="3"/>
        <v>174.57491745612785</v>
      </c>
      <c r="G38" s="252">
        <f t="shared" si="1"/>
        <v>743.9791758138367</v>
      </c>
    </row>
    <row r="39" spans="1:7" ht="12.75">
      <c r="A39" s="257" t="s">
        <v>304</v>
      </c>
      <c r="B39" s="258">
        <v>13000</v>
      </c>
      <c r="C39" s="259">
        <v>28300</v>
      </c>
      <c r="D39" s="258">
        <v>20000</v>
      </c>
      <c r="E39" s="259"/>
      <c r="F39" s="256"/>
      <c r="G39" s="252"/>
    </row>
    <row r="40" spans="1:7" ht="12.75">
      <c r="A40" s="248" t="s">
        <v>305</v>
      </c>
      <c r="B40" s="253">
        <f>B41+B42</f>
        <v>2524786</v>
      </c>
      <c r="C40" s="255">
        <f>C41+C42</f>
        <v>2512283</v>
      </c>
      <c r="D40" s="253">
        <f>D41+D42</f>
        <v>3141000.4</v>
      </c>
      <c r="E40" s="254">
        <f>E41+E42</f>
        <v>3133500</v>
      </c>
      <c r="F40" s="263">
        <f>E40/D40*100</f>
        <v>99.76120983620378</v>
      </c>
      <c r="G40" s="252">
        <f t="shared" si="1"/>
        <v>124.72719036828255</v>
      </c>
    </row>
    <row r="41" spans="1:7" ht="12.75">
      <c r="A41" s="264" t="s">
        <v>306</v>
      </c>
      <c r="B41" s="265">
        <v>2524786</v>
      </c>
      <c r="C41" s="259">
        <v>2512283</v>
      </c>
      <c r="D41" s="266">
        <v>3141000.4</v>
      </c>
      <c r="E41" s="267">
        <v>3133500</v>
      </c>
      <c r="F41" s="263">
        <f>E41/D41*100</f>
        <v>99.76120983620378</v>
      </c>
      <c r="G41" s="252">
        <f t="shared" si="1"/>
        <v>124.72719036828255</v>
      </c>
    </row>
    <row r="42" spans="1:7" ht="12.75">
      <c r="A42" s="243" t="s">
        <v>307</v>
      </c>
      <c r="B42" s="268"/>
      <c r="C42" s="269"/>
      <c r="D42" s="270"/>
      <c r="E42" s="269"/>
      <c r="F42" s="271"/>
      <c r="G42" s="272"/>
    </row>
    <row r="43" spans="1:7" ht="12.75">
      <c r="A43" s="273" t="s">
        <v>308</v>
      </c>
      <c r="B43" s="235"/>
      <c r="C43" s="235"/>
      <c r="D43" s="235"/>
      <c r="E43" s="235"/>
      <c r="F43" s="235"/>
      <c r="G43" s="236"/>
    </row>
    <row r="44" spans="1:7" ht="12.75">
      <c r="A44" s="274" t="s">
        <v>309</v>
      </c>
      <c r="B44" s="235"/>
      <c r="C44" s="235"/>
      <c r="D44" s="235"/>
      <c r="E44" s="275"/>
      <c r="F44" s="235"/>
      <c r="G44" s="236"/>
    </row>
  </sheetData>
  <sheetProtection/>
  <mergeCells count="2">
    <mergeCell ref="B4:C4"/>
    <mergeCell ref="D4:E4"/>
  </mergeCells>
  <printOptions/>
  <pageMargins left="0.7" right="0.7" top="0.41" bottom="0.44" header="0.3" footer="0.3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B37"/>
  <sheetViews>
    <sheetView zoomScalePageLayoutView="0" workbookViewId="0" topLeftCell="AC1">
      <selection activeCell="AX6" sqref="AX6:AY7"/>
    </sheetView>
  </sheetViews>
  <sheetFormatPr defaultColWidth="9.140625" defaultRowHeight="12.75"/>
  <cols>
    <col min="1" max="1" width="4.8515625" style="0" customWidth="1"/>
    <col min="2" max="2" width="5.421875" style="0" customWidth="1"/>
    <col min="3" max="3" width="8.140625" style="0" customWidth="1"/>
    <col min="4" max="4" width="8.57421875" style="0" customWidth="1"/>
    <col min="5" max="6" width="7.8515625" style="0" customWidth="1"/>
    <col min="7" max="7" width="7.140625" style="0" customWidth="1"/>
    <col min="8" max="8" width="8.00390625" style="0" customWidth="1"/>
    <col min="9" max="10" width="7.28125" style="0" customWidth="1"/>
    <col min="11" max="11" width="7.140625" style="0" customWidth="1"/>
    <col min="12" max="13" width="6.8515625" style="0" customWidth="1"/>
    <col min="14" max="14" width="8.57421875" style="0" customWidth="1"/>
    <col min="15" max="15" width="8.140625" style="0" customWidth="1"/>
    <col min="16" max="16" width="7.140625" style="0" customWidth="1"/>
    <col min="17" max="17" width="7.7109375" style="0" customWidth="1"/>
    <col min="18" max="18" width="7.421875" style="0" customWidth="1"/>
    <col min="19" max="19" width="7.7109375" style="0" customWidth="1"/>
    <col min="20" max="20" width="8.57421875" style="0" customWidth="1"/>
    <col min="21" max="21" width="5.7109375" style="0" customWidth="1"/>
    <col min="22" max="22" width="4.8515625" style="0" customWidth="1"/>
    <col min="23" max="23" width="8.140625" style="0" customWidth="1"/>
    <col min="24" max="24" width="7.421875" style="0" customWidth="1"/>
    <col min="25" max="25" width="7.7109375" style="0" customWidth="1"/>
    <col min="26" max="26" width="7.8515625" style="0" customWidth="1"/>
    <col min="27" max="27" width="7.7109375" style="0" customWidth="1"/>
    <col min="28" max="28" width="8.140625" style="0" customWidth="1"/>
    <col min="29" max="29" width="7.00390625" style="0" customWidth="1"/>
    <col min="30" max="30" width="7.7109375" style="0" customWidth="1"/>
    <col min="31" max="32" width="8.00390625" style="0" customWidth="1"/>
    <col min="33" max="33" width="7.421875" style="0" customWidth="1"/>
    <col min="34" max="34" width="7.8515625" style="0" customWidth="1"/>
    <col min="35" max="35" width="8.00390625" style="0" customWidth="1"/>
    <col min="36" max="36" width="8.28125" style="0" customWidth="1"/>
    <col min="39" max="39" width="7.7109375" style="0" customWidth="1"/>
    <col min="40" max="40" width="7.57421875" style="0" customWidth="1"/>
    <col min="41" max="41" width="4.7109375" style="0" customWidth="1"/>
    <col min="42" max="42" width="6.140625" style="0" customWidth="1"/>
    <col min="45" max="45" width="6.00390625" style="0" customWidth="1"/>
  </cols>
  <sheetData>
    <row r="1" spans="1:80" ht="12.75">
      <c r="A1" s="277"/>
      <c r="B1" s="277"/>
      <c r="C1" s="277"/>
      <c r="D1" s="277"/>
      <c r="E1" s="277"/>
      <c r="F1" s="274"/>
      <c r="G1" s="274"/>
      <c r="H1" s="274"/>
      <c r="I1" s="274"/>
      <c r="J1" s="274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277"/>
      <c r="AE1" s="277"/>
      <c r="AF1" s="277"/>
      <c r="AG1" s="277"/>
      <c r="AH1" s="278"/>
      <c r="AI1" s="278"/>
      <c r="AJ1" s="279"/>
      <c r="AK1" s="279"/>
      <c r="AL1" s="279"/>
      <c r="AM1" s="277"/>
      <c r="AN1" s="277"/>
      <c r="AO1" s="279"/>
      <c r="AP1" s="279"/>
      <c r="AQ1" s="277"/>
      <c r="AR1" s="277"/>
      <c r="AS1" s="277"/>
      <c r="AT1" s="277"/>
      <c r="AU1" s="277"/>
      <c r="AV1" s="277"/>
      <c r="AW1" s="277"/>
      <c r="AX1" s="277"/>
      <c r="AY1" s="277"/>
      <c r="AZ1" s="277"/>
      <c r="BA1" s="277"/>
      <c r="BB1" s="277"/>
      <c r="BC1" s="277"/>
      <c r="BD1" s="277"/>
      <c r="BE1" s="277"/>
      <c r="BF1" s="277"/>
      <c r="BG1" s="277"/>
      <c r="BH1" s="277"/>
      <c r="BI1" s="277"/>
      <c r="BJ1" s="277"/>
      <c r="BK1" s="277"/>
      <c r="BL1" s="280"/>
      <c r="BM1" s="277"/>
      <c r="BN1" s="277"/>
      <c r="BO1" s="277"/>
      <c r="BP1" s="281"/>
      <c r="BQ1" s="274"/>
      <c r="BR1" s="274"/>
      <c r="BS1" s="274"/>
      <c r="BT1" s="274"/>
      <c r="BU1" s="274"/>
      <c r="BV1" s="274"/>
      <c r="BW1" s="274"/>
      <c r="BX1" s="277"/>
      <c r="BY1" s="277"/>
      <c r="BZ1" s="277"/>
      <c r="CA1" s="277"/>
      <c r="CB1" s="277"/>
    </row>
    <row r="2" spans="1:80" ht="12.75">
      <c r="A2" s="277"/>
      <c r="B2" s="277"/>
      <c r="C2" s="277"/>
      <c r="D2" s="277"/>
      <c r="E2" s="277"/>
      <c r="F2" s="274"/>
      <c r="G2" s="274"/>
      <c r="H2" s="274"/>
      <c r="I2" s="274"/>
      <c r="J2" s="274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  <c r="X2" s="277"/>
      <c r="Y2" s="277"/>
      <c r="Z2" s="277"/>
      <c r="AA2" s="277"/>
      <c r="AB2" s="277"/>
      <c r="AC2" s="277"/>
      <c r="AD2" s="277"/>
      <c r="AE2" s="277"/>
      <c r="AF2" s="277"/>
      <c r="AG2" s="277"/>
      <c r="AH2" s="278"/>
      <c r="AI2" s="278"/>
      <c r="AJ2" s="279"/>
      <c r="AK2" s="279"/>
      <c r="AL2" s="279"/>
      <c r="AM2" s="277"/>
      <c r="AN2" s="277"/>
      <c r="AO2" s="279"/>
      <c r="AP2" s="279"/>
      <c r="AQ2" s="277"/>
      <c r="AR2" s="277"/>
      <c r="AS2" s="277"/>
      <c r="AT2" s="277"/>
      <c r="AU2" s="277"/>
      <c r="AV2" s="277"/>
      <c r="AW2" s="277"/>
      <c r="AX2" s="277"/>
      <c r="AY2" s="277"/>
      <c r="AZ2" s="277"/>
      <c r="BA2" s="277"/>
      <c r="BB2" s="277"/>
      <c r="BC2" s="277"/>
      <c r="BD2" s="277"/>
      <c r="BE2" s="277"/>
      <c r="BF2" s="277"/>
      <c r="BG2" s="277"/>
      <c r="BH2" s="277"/>
      <c r="BI2" s="277"/>
      <c r="BJ2" s="277"/>
      <c r="BK2" s="277"/>
      <c r="BL2" s="280"/>
      <c r="BM2" s="277"/>
      <c r="BN2" s="277"/>
      <c r="BO2" s="277"/>
      <c r="BP2" s="281"/>
      <c r="BQ2" s="274"/>
      <c r="BR2" s="274"/>
      <c r="BS2" s="274"/>
      <c r="BT2" s="274"/>
      <c r="BU2" s="274"/>
      <c r="BV2" s="274"/>
      <c r="BW2" s="274"/>
      <c r="BX2" s="277"/>
      <c r="BY2" s="277"/>
      <c r="BZ2" s="277"/>
      <c r="CA2" s="277"/>
      <c r="CB2" s="277"/>
    </row>
    <row r="3" spans="1:80" ht="12.75">
      <c r="A3" s="277"/>
      <c r="B3" s="277"/>
      <c r="C3" s="277"/>
      <c r="D3" s="274"/>
      <c r="E3" s="274"/>
      <c r="F3" s="274"/>
      <c r="G3" s="274"/>
      <c r="H3" s="237" t="s">
        <v>310</v>
      </c>
      <c r="I3" s="237"/>
      <c r="J3" s="237"/>
      <c r="K3" s="274"/>
      <c r="L3" s="274"/>
      <c r="M3" s="277"/>
      <c r="N3" s="277"/>
      <c r="O3" s="277"/>
      <c r="P3" s="277"/>
      <c r="Q3" s="277"/>
      <c r="R3" s="278"/>
      <c r="S3" s="278"/>
      <c r="T3" s="278"/>
      <c r="U3" s="278"/>
      <c r="V3" s="278"/>
      <c r="W3" s="257"/>
      <c r="X3" s="277"/>
      <c r="Y3" s="257"/>
      <c r="Z3" s="277"/>
      <c r="AA3" s="277"/>
      <c r="AB3" s="277" t="s">
        <v>311</v>
      </c>
      <c r="AC3" s="277"/>
      <c r="AD3" s="277"/>
      <c r="AE3" s="277"/>
      <c r="AF3" s="277"/>
      <c r="AG3" s="277"/>
      <c r="AH3" s="279"/>
      <c r="AI3" s="279"/>
      <c r="AJ3" s="279"/>
      <c r="AK3" s="279"/>
      <c r="AL3" s="279"/>
      <c r="AM3" s="277"/>
      <c r="AN3" s="277"/>
      <c r="AO3" s="279"/>
      <c r="AP3" s="279"/>
      <c r="AQ3" s="277"/>
      <c r="AR3" s="277"/>
      <c r="AS3" s="277"/>
      <c r="AT3" s="277"/>
      <c r="AU3" s="277"/>
      <c r="AV3" s="277"/>
      <c r="AW3" s="277"/>
      <c r="AX3" s="277"/>
      <c r="AY3" s="277"/>
      <c r="AZ3" s="277"/>
      <c r="BA3" s="277"/>
      <c r="BB3" s="277"/>
      <c r="BC3" s="277"/>
      <c r="BD3" s="277"/>
      <c r="BE3" s="277"/>
      <c r="BF3" s="277"/>
      <c r="BG3" s="277"/>
      <c r="BH3" s="277"/>
      <c r="BI3" s="277"/>
      <c r="BJ3" s="277"/>
      <c r="BK3" s="277"/>
      <c r="BL3" s="280"/>
      <c r="BM3" s="277"/>
      <c r="BN3" s="277"/>
      <c r="BO3" s="277"/>
      <c r="BP3" s="281"/>
      <c r="BQ3" s="274"/>
      <c r="BR3" s="274"/>
      <c r="BS3" s="274"/>
      <c r="BT3" s="277" t="s">
        <v>312</v>
      </c>
      <c r="BU3" s="274"/>
      <c r="BV3" s="274"/>
      <c r="BW3" s="274"/>
      <c r="BX3" s="274"/>
      <c r="BY3" s="274"/>
      <c r="BZ3" s="274"/>
      <c r="CA3" s="274"/>
      <c r="CB3" s="274"/>
    </row>
    <row r="4" spans="1:80" ht="12.75">
      <c r="A4" s="277"/>
      <c r="B4" s="277"/>
      <c r="C4" s="277"/>
      <c r="D4" s="274"/>
      <c r="E4" s="274"/>
      <c r="F4" s="274"/>
      <c r="G4" s="274"/>
      <c r="H4" s="237" t="s">
        <v>313</v>
      </c>
      <c r="I4" s="237"/>
      <c r="J4" s="237"/>
      <c r="K4" s="277"/>
      <c r="L4" s="277"/>
      <c r="M4" s="277"/>
      <c r="N4" s="277" t="s">
        <v>314</v>
      </c>
      <c r="O4" s="277"/>
      <c r="P4" s="277"/>
      <c r="Q4" s="277"/>
      <c r="R4" s="278"/>
      <c r="S4" s="278"/>
      <c r="T4" s="278"/>
      <c r="U4" s="278"/>
      <c r="V4" s="278"/>
      <c r="W4" s="257"/>
      <c r="X4" s="277"/>
      <c r="Y4" s="277"/>
      <c r="Z4" s="277"/>
      <c r="AA4" s="277"/>
      <c r="AB4" s="277"/>
      <c r="AC4" s="277"/>
      <c r="AD4" s="277"/>
      <c r="AE4" s="274"/>
      <c r="AF4" s="274"/>
      <c r="AG4" s="277"/>
      <c r="AH4" s="277"/>
      <c r="AI4" s="277"/>
      <c r="AJ4" s="277"/>
      <c r="AK4" s="277"/>
      <c r="AL4" s="277"/>
      <c r="AM4" s="274"/>
      <c r="AN4" s="274"/>
      <c r="AO4" s="277"/>
      <c r="AP4" s="277"/>
      <c r="AQ4" s="281"/>
      <c r="AR4" s="281"/>
      <c r="AS4" s="277"/>
      <c r="AT4" s="277"/>
      <c r="AU4" s="277"/>
      <c r="AV4" s="277"/>
      <c r="AW4" s="277"/>
      <c r="AX4" s="277"/>
      <c r="AY4" s="277"/>
      <c r="AZ4" s="277"/>
      <c r="BA4" s="277"/>
      <c r="BB4" s="277"/>
      <c r="BC4" s="277"/>
      <c r="BD4" s="277"/>
      <c r="BE4" s="277"/>
      <c r="BF4" s="277"/>
      <c r="BG4" s="277"/>
      <c r="BH4" s="277"/>
      <c r="BI4" s="277"/>
      <c r="BJ4" s="277"/>
      <c r="BK4" s="277"/>
      <c r="BL4" s="280"/>
      <c r="BM4" s="277"/>
      <c r="BN4" s="277"/>
      <c r="BO4" s="277"/>
      <c r="BP4" s="277"/>
      <c r="BQ4" s="274"/>
      <c r="BR4" s="274"/>
      <c r="BS4" s="274"/>
      <c r="BT4" s="274"/>
      <c r="BU4" s="274"/>
      <c r="BV4" s="274"/>
      <c r="BW4" s="274"/>
      <c r="BX4" s="277"/>
      <c r="BY4" s="280"/>
      <c r="BZ4" s="280"/>
      <c r="CA4" s="277"/>
      <c r="CB4" s="277"/>
    </row>
    <row r="5" spans="1:80" ht="12.75">
      <c r="A5" s="277"/>
      <c r="B5" s="282"/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82"/>
      <c r="Q5" s="277"/>
      <c r="R5" s="277"/>
      <c r="S5" s="277"/>
      <c r="T5" s="277"/>
      <c r="U5" s="277"/>
      <c r="V5" s="277"/>
      <c r="W5" s="277"/>
      <c r="X5" s="277"/>
      <c r="Y5" s="277"/>
      <c r="Z5" s="277"/>
      <c r="AA5" s="277"/>
      <c r="AB5" s="277"/>
      <c r="AC5" s="277"/>
      <c r="AD5" s="277"/>
      <c r="AE5" s="282"/>
      <c r="AF5" s="282"/>
      <c r="AG5" s="282"/>
      <c r="AH5" s="282"/>
      <c r="AI5" s="282"/>
      <c r="AJ5" s="282"/>
      <c r="AK5" s="282"/>
      <c r="AL5" s="282"/>
      <c r="AM5" s="277"/>
      <c r="AN5" s="277"/>
      <c r="AO5" s="277"/>
      <c r="AP5" s="282"/>
      <c r="AQ5" s="283"/>
      <c r="AR5" s="283"/>
      <c r="AS5" s="282"/>
      <c r="AT5" s="277"/>
      <c r="AU5" s="277"/>
      <c r="AV5" s="277"/>
      <c r="AW5" s="277"/>
      <c r="AX5" s="277"/>
      <c r="AY5" s="277"/>
      <c r="AZ5" s="277"/>
      <c r="BA5" s="277"/>
      <c r="BB5" s="277"/>
      <c r="BC5" s="277"/>
      <c r="BD5" s="277"/>
      <c r="BE5" s="277"/>
      <c r="BF5" s="277"/>
      <c r="BG5" s="277"/>
      <c r="BH5" s="277"/>
      <c r="BI5" s="277"/>
      <c r="BJ5" s="282"/>
      <c r="BK5" s="282"/>
      <c r="BL5" s="284"/>
      <c r="BM5" s="277"/>
      <c r="BN5" s="277"/>
      <c r="BO5" s="277"/>
      <c r="BP5" s="277"/>
      <c r="BQ5" s="274"/>
      <c r="BR5" s="274"/>
      <c r="BS5" s="274"/>
      <c r="BT5" s="277"/>
      <c r="BU5" s="274"/>
      <c r="BV5" s="274"/>
      <c r="BW5" s="274"/>
      <c r="BX5" s="277"/>
      <c r="BY5" s="280"/>
      <c r="BZ5" s="280"/>
      <c r="CA5" s="277"/>
      <c r="CB5" s="277"/>
    </row>
    <row r="6" spans="1:80" ht="12.75">
      <c r="A6" s="285"/>
      <c r="B6" s="286"/>
      <c r="C6" s="287" t="s">
        <v>315</v>
      </c>
      <c r="D6" s="288"/>
      <c r="E6" s="289" t="s">
        <v>316</v>
      </c>
      <c r="F6" s="290"/>
      <c r="G6" s="290"/>
      <c r="H6" s="290"/>
      <c r="I6" s="290"/>
      <c r="J6" s="290"/>
      <c r="K6" s="290"/>
      <c r="L6" s="291"/>
      <c r="M6" s="287" t="s">
        <v>317</v>
      </c>
      <c r="N6" s="288"/>
      <c r="O6" s="287" t="s">
        <v>318</v>
      </c>
      <c r="P6" s="288"/>
      <c r="Q6" s="292" t="s">
        <v>319</v>
      </c>
      <c r="R6" s="293"/>
      <c r="S6" s="294"/>
      <c r="T6" s="294"/>
      <c r="U6" s="295"/>
      <c r="V6" s="296"/>
      <c r="W6" s="287" t="s">
        <v>316</v>
      </c>
      <c r="X6" s="297"/>
      <c r="Y6" s="297"/>
      <c r="Z6" s="297"/>
      <c r="AA6" s="297"/>
      <c r="AB6" s="297"/>
      <c r="AC6" s="297"/>
      <c r="AD6" s="298"/>
      <c r="AE6" s="299" t="s">
        <v>320</v>
      </c>
      <c r="AF6" s="300"/>
      <c r="AG6" s="299" t="s">
        <v>321</v>
      </c>
      <c r="AH6" s="301"/>
      <c r="AI6" s="287" t="s">
        <v>322</v>
      </c>
      <c r="AJ6" s="288"/>
      <c r="AK6" s="301" t="s">
        <v>323</v>
      </c>
      <c r="AL6" s="301"/>
      <c r="AM6" s="299" t="s">
        <v>324</v>
      </c>
      <c r="AN6" s="301"/>
      <c r="AO6" s="300" t="s">
        <v>67</v>
      </c>
      <c r="AP6" s="302" t="s">
        <v>80</v>
      </c>
      <c r="AQ6" s="299" t="s">
        <v>325</v>
      </c>
      <c r="AR6" s="297"/>
      <c r="AS6" s="298"/>
      <c r="AT6" s="303" t="s">
        <v>326</v>
      </c>
      <c r="AU6" s="303"/>
      <c r="AV6" s="299" t="s">
        <v>327</v>
      </c>
      <c r="AW6" s="300"/>
      <c r="AX6" s="303" t="s">
        <v>328</v>
      </c>
      <c r="AY6" s="303"/>
      <c r="AZ6" s="303" t="s">
        <v>329</v>
      </c>
      <c r="BA6" s="303"/>
      <c r="BB6" s="303" t="s">
        <v>330</v>
      </c>
      <c r="BC6" s="304"/>
      <c r="BD6" s="304"/>
      <c r="BE6" s="305"/>
      <c r="BF6" s="301"/>
      <c r="BG6" s="301"/>
      <c r="BH6" s="306" t="s">
        <v>67</v>
      </c>
      <c r="BI6" s="302" t="s">
        <v>80</v>
      </c>
      <c r="BJ6" s="299" t="s">
        <v>331</v>
      </c>
      <c r="BK6" s="297"/>
      <c r="BL6" s="298"/>
      <c r="BM6" s="299" t="s">
        <v>332</v>
      </c>
      <c r="BN6" s="297"/>
      <c r="BO6" s="298"/>
      <c r="BP6" s="299" t="s">
        <v>333</v>
      </c>
      <c r="BQ6" s="300"/>
      <c r="BR6" s="299" t="s">
        <v>334</v>
      </c>
      <c r="BS6" s="300"/>
      <c r="BT6" s="299" t="s">
        <v>335</v>
      </c>
      <c r="BU6" s="300"/>
      <c r="BV6" s="299" t="s">
        <v>336</v>
      </c>
      <c r="BW6" s="300"/>
      <c r="BX6" s="307" t="s">
        <v>337</v>
      </c>
      <c r="BY6" s="298"/>
      <c r="BZ6" s="307" t="s">
        <v>338</v>
      </c>
      <c r="CA6" s="297"/>
      <c r="CB6" s="297"/>
    </row>
    <row r="7" spans="1:80" ht="73.5" customHeight="1">
      <c r="A7" s="308" t="s">
        <v>67</v>
      </c>
      <c r="B7" s="309" t="s">
        <v>80</v>
      </c>
      <c r="C7" s="310"/>
      <c r="D7" s="311"/>
      <c r="E7" s="312" t="s">
        <v>339</v>
      </c>
      <c r="F7" s="313"/>
      <c r="G7" s="310" t="s">
        <v>340</v>
      </c>
      <c r="H7" s="311"/>
      <c r="I7" s="312" t="s">
        <v>341</v>
      </c>
      <c r="J7" s="313"/>
      <c r="K7" s="312" t="s">
        <v>342</v>
      </c>
      <c r="L7" s="313"/>
      <c r="M7" s="310"/>
      <c r="N7" s="311"/>
      <c r="O7" s="310"/>
      <c r="P7" s="311"/>
      <c r="Q7" s="312" t="s">
        <v>343</v>
      </c>
      <c r="R7" s="314"/>
      <c r="S7" s="304" t="s">
        <v>344</v>
      </c>
      <c r="T7" s="305"/>
      <c r="U7" s="315" t="s">
        <v>67</v>
      </c>
      <c r="V7" s="316" t="s">
        <v>80</v>
      </c>
      <c r="W7" s="304" t="s">
        <v>345</v>
      </c>
      <c r="X7" s="306"/>
      <c r="Y7" s="304" t="s">
        <v>346</v>
      </c>
      <c r="Z7" s="306"/>
      <c r="AA7" s="304" t="s">
        <v>347</v>
      </c>
      <c r="AB7" s="306"/>
      <c r="AC7" s="304" t="s">
        <v>348</v>
      </c>
      <c r="AD7" s="317"/>
      <c r="AE7" s="318"/>
      <c r="AF7" s="319"/>
      <c r="AG7" s="318"/>
      <c r="AH7" s="320"/>
      <c r="AI7" s="310"/>
      <c r="AJ7" s="311"/>
      <c r="AK7" s="320"/>
      <c r="AL7" s="320"/>
      <c r="AM7" s="318"/>
      <c r="AN7" s="320"/>
      <c r="AO7" s="321"/>
      <c r="AP7" s="322"/>
      <c r="AQ7" s="323"/>
      <c r="AR7" s="324"/>
      <c r="AS7" s="325"/>
      <c r="AT7" s="303"/>
      <c r="AU7" s="303"/>
      <c r="AV7" s="318"/>
      <c r="AW7" s="319"/>
      <c r="AX7" s="303"/>
      <c r="AY7" s="303"/>
      <c r="AZ7" s="303"/>
      <c r="BA7" s="303"/>
      <c r="BB7" s="303"/>
      <c r="BC7" s="304"/>
      <c r="BD7" s="318" t="s">
        <v>349</v>
      </c>
      <c r="BE7" s="320"/>
      <c r="BF7" s="326" t="s">
        <v>350</v>
      </c>
      <c r="BG7" s="327"/>
      <c r="BH7" s="328"/>
      <c r="BI7" s="322"/>
      <c r="BJ7" s="323"/>
      <c r="BK7" s="324"/>
      <c r="BL7" s="325"/>
      <c r="BM7" s="323"/>
      <c r="BN7" s="324"/>
      <c r="BO7" s="325"/>
      <c r="BP7" s="318"/>
      <c r="BQ7" s="319"/>
      <c r="BR7" s="318"/>
      <c r="BS7" s="319"/>
      <c r="BT7" s="318"/>
      <c r="BU7" s="319"/>
      <c r="BV7" s="318"/>
      <c r="BW7" s="319"/>
      <c r="BX7" s="323"/>
      <c r="BY7" s="325"/>
      <c r="BZ7" s="323"/>
      <c r="CA7" s="324"/>
      <c r="CB7" s="324"/>
    </row>
    <row r="8" spans="1:80" ht="12.75">
      <c r="A8" s="308"/>
      <c r="B8" s="309"/>
      <c r="C8" s="312">
        <v>1</v>
      </c>
      <c r="D8" s="313"/>
      <c r="E8" s="312">
        <f>C8+1</f>
        <v>2</v>
      </c>
      <c r="F8" s="313"/>
      <c r="G8" s="312">
        <f>E8+1</f>
        <v>3</v>
      </c>
      <c r="H8" s="313"/>
      <c r="I8" s="329"/>
      <c r="J8" s="329"/>
      <c r="K8" s="312">
        <f>G8+1</f>
        <v>4</v>
      </c>
      <c r="L8" s="313"/>
      <c r="M8" s="312">
        <f>K8+1</f>
        <v>5</v>
      </c>
      <c r="N8" s="313"/>
      <c r="O8" s="312">
        <f>M8+1</f>
        <v>6</v>
      </c>
      <c r="P8" s="313"/>
      <c r="Q8" s="312">
        <f>O8+1</f>
        <v>7</v>
      </c>
      <c r="R8" s="313"/>
      <c r="S8" s="310">
        <f>Q8+1</f>
        <v>8</v>
      </c>
      <c r="T8" s="311"/>
      <c r="U8" s="315"/>
      <c r="V8" s="316"/>
      <c r="W8" s="312">
        <v>9</v>
      </c>
      <c r="X8" s="313"/>
      <c r="Y8" s="312">
        <f>W8+1</f>
        <v>10</v>
      </c>
      <c r="Z8" s="313"/>
      <c r="AA8" s="312">
        <f>Y8+1</f>
        <v>11</v>
      </c>
      <c r="AB8" s="313"/>
      <c r="AC8" s="312">
        <f>AA8+1</f>
        <v>12</v>
      </c>
      <c r="AD8" s="313"/>
      <c r="AE8" s="312">
        <f>AC8+1</f>
        <v>13</v>
      </c>
      <c r="AF8" s="313"/>
      <c r="AG8" s="312">
        <v>14</v>
      </c>
      <c r="AH8" s="313"/>
      <c r="AI8" s="312">
        <f>AG8+1</f>
        <v>15</v>
      </c>
      <c r="AJ8" s="313"/>
      <c r="AK8" s="312">
        <f>AI8+1</f>
        <v>16</v>
      </c>
      <c r="AL8" s="313"/>
      <c r="AM8" s="310">
        <v>17</v>
      </c>
      <c r="AN8" s="311"/>
      <c r="AO8" s="321"/>
      <c r="AP8" s="322"/>
      <c r="AQ8" s="312">
        <v>18</v>
      </c>
      <c r="AR8" s="313"/>
      <c r="AS8" s="330" t="s">
        <v>49</v>
      </c>
      <c r="AT8" s="331">
        <v>19</v>
      </c>
      <c r="AU8" s="331"/>
      <c r="AV8" s="331">
        <f>AT8+1</f>
        <v>20</v>
      </c>
      <c r="AW8" s="331"/>
      <c r="AX8" s="331">
        <f>AV8+1</f>
        <v>21</v>
      </c>
      <c r="AY8" s="331"/>
      <c r="AZ8" s="331">
        <f>AX8+1</f>
        <v>22</v>
      </c>
      <c r="BA8" s="331"/>
      <c r="BB8" s="331">
        <f>AZ8+1</f>
        <v>23</v>
      </c>
      <c r="BC8" s="312"/>
      <c r="BD8" s="312">
        <v>24</v>
      </c>
      <c r="BE8" s="313"/>
      <c r="BF8" s="310">
        <f>BD8+1</f>
        <v>25</v>
      </c>
      <c r="BG8" s="311"/>
      <c r="BH8" s="332"/>
      <c r="BI8" s="322"/>
      <c r="BJ8" s="312">
        <v>26</v>
      </c>
      <c r="BK8" s="313"/>
      <c r="BL8" s="333"/>
      <c r="BM8" s="312">
        <v>27</v>
      </c>
      <c r="BN8" s="313"/>
      <c r="BO8" s="279"/>
      <c r="BP8" s="304">
        <v>28</v>
      </c>
      <c r="BQ8" s="306"/>
      <c r="BR8" s="304">
        <f>BP8+1</f>
        <v>29</v>
      </c>
      <c r="BS8" s="306"/>
      <c r="BT8" s="304">
        <f>BR8+1</f>
        <v>30</v>
      </c>
      <c r="BU8" s="306"/>
      <c r="BV8" s="334"/>
      <c r="BW8" s="334"/>
      <c r="BX8" s="304">
        <f>BT8+1</f>
        <v>31</v>
      </c>
      <c r="BY8" s="306"/>
      <c r="BZ8" s="304">
        <f>BX8+1</f>
        <v>32</v>
      </c>
      <c r="CA8" s="306"/>
      <c r="CB8" s="279"/>
    </row>
    <row r="9" spans="1:80" ht="12.75">
      <c r="A9" s="335"/>
      <c r="B9" s="336"/>
      <c r="C9" s="337" t="s">
        <v>351</v>
      </c>
      <c r="D9" s="338" t="s">
        <v>352</v>
      </c>
      <c r="E9" s="337" t="s">
        <v>351</v>
      </c>
      <c r="F9" s="338" t="s">
        <v>352</v>
      </c>
      <c r="G9" s="337" t="s">
        <v>351</v>
      </c>
      <c r="H9" s="338" t="s">
        <v>352</v>
      </c>
      <c r="I9" s="337" t="s">
        <v>351</v>
      </c>
      <c r="J9" s="338" t="s">
        <v>352</v>
      </c>
      <c r="K9" s="337" t="s">
        <v>351</v>
      </c>
      <c r="L9" s="338" t="s">
        <v>352</v>
      </c>
      <c r="M9" s="337" t="s">
        <v>351</v>
      </c>
      <c r="N9" s="338" t="s">
        <v>81</v>
      </c>
      <c r="O9" s="337" t="s">
        <v>351</v>
      </c>
      <c r="P9" s="338" t="s">
        <v>352</v>
      </c>
      <c r="Q9" s="337" t="s">
        <v>351</v>
      </c>
      <c r="R9" s="338" t="s">
        <v>352</v>
      </c>
      <c r="S9" s="339" t="s">
        <v>351</v>
      </c>
      <c r="T9" s="340" t="s">
        <v>352</v>
      </c>
      <c r="U9" s="341"/>
      <c r="V9" s="342"/>
      <c r="W9" s="343" t="s">
        <v>351</v>
      </c>
      <c r="X9" s="340" t="s">
        <v>352</v>
      </c>
      <c r="Y9" s="343" t="s">
        <v>351</v>
      </c>
      <c r="Z9" s="340" t="s">
        <v>352</v>
      </c>
      <c r="AA9" s="343" t="s">
        <v>351</v>
      </c>
      <c r="AB9" s="343" t="s">
        <v>352</v>
      </c>
      <c r="AC9" s="343" t="s">
        <v>351</v>
      </c>
      <c r="AD9" s="343" t="s">
        <v>352</v>
      </c>
      <c r="AE9" s="343" t="s">
        <v>351</v>
      </c>
      <c r="AF9" s="340" t="s">
        <v>352</v>
      </c>
      <c r="AG9" s="343" t="s">
        <v>351</v>
      </c>
      <c r="AH9" s="340" t="s">
        <v>352</v>
      </c>
      <c r="AI9" s="343" t="s">
        <v>351</v>
      </c>
      <c r="AJ9" s="340" t="s">
        <v>352</v>
      </c>
      <c r="AK9" s="343" t="s">
        <v>351</v>
      </c>
      <c r="AL9" s="340" t="s">
        <v>352</v>
      </c>
      <c r="AM9" s="343" t="s">
        <v>351</v>
      </c>
      <c r="AN9" s="340" t="s">
        <v>352</v>
      </c>
      <c r="AO9" s="321"/>
      <c r="AP9" s="322"/>
      <c r="AQ9" s="343" t="s">
        <v>351</v>
      </c>
      <c r="AR9" s="340" t="s">
        <v>352</v>
      </c>
      <c r="AS9" s="344"/>
      <c r="AT9" s="343" t="s">
        <v>351</v>
      </c>
      <c r="AU9" s="340" t="s">
        <v>352</v>
      </c>
      <c r="AV9" s="343" t="s">
        <v>351</v>
      </c>
      <c r="AW9" s="340" t="s">
        <v>352</v>
      </c>
      <c r="AX9" s="343" t="s">
        <v>351</v>
      </c>
      <c r="AY9" s="340" t="s">
        <v>352</v>
      </c>
      <c r="AZ9" s="343" t="s">
        <v>351</v>
      </c>
      <c r="BA9" s="340" t="s">
        <v>352</v>
      </c>
      <c r="BB9" s="343" t="s">
        <v>351</v>
      </c>
      <c r="BC9" s="340" t="s">
        <v>352</v>
      </c>
      <c r="BD9" s="343" t="s">
        <v>351</v>
      </c>
      <c r="BE9" s="340" t="s">
        <v>352</v>
      </c>
      <c r="BF9" s="337" t="s">
        <v>351</v>
      </c>
      <c r="BG9" s="338" t="s">
        <v>352</v>
      </c>
      <c r="BH9" s="332"/>
      <c r="BI9" s="322"/>
      <c r="BJ9" s="337" t="s">
        <v>351</v>
      </c>
      <c r="BK9" s="338" t="s">
        <v>352</v>
      </c>
      <c r="BL9" s="345"/>
      <c r="BM9" s="337" t="s">
        <v>351</v>
      </c>
      <c r="BN9" s="338" t="s">
        <v>352</v>
      </c>
      <c r="BO9" s="338"/>
      <c r="BP9" s="343" t="s">
        <v>351</v>
      </c>
      <c r="BQ9" s="340" t="s">
        <v>352</v>
      </c>
      <c r="BR9" s="343" t="s">
        <v>351</v>
      </c>
      <c r="BS9" s="340" t="s">
        <v>352</v>
      </c>
      <c r="BT9" s="343" t="s">
        <v>351</v>
      </c>
      <c r="BU9" s="340" t="s">
        <v>352</v>
      </c>
      <c r="BV9" s="343" t="s">
        <v>351</v>
      </c>
      <c r="BW9" s="340" t="s">
        <v>352</v>
      </c>
      <c r="BX9" s="343" t="s">
        <v>351</v>
      </c>
      <c r="BY9" s="340" t="s">
        <v>352</v>
      </c>
      <c r="BZ9" s="343" t="s">
        <v>351</v>
      </c>
      <c r="CA9" s="340" t="s">
        <v>352</v>
      </c>
      <c r="CB9" s="340"/>
    </row>
    <row r="10" spans="1:80" ht="12.75">
      <c r="A10" s="346"/>
      <c r="B10" s="347"/>
      <c r="C10" s="348" t="s">
        <v>353</v>
      </c>
      <c r="D10" s="349" t="s">
        <v>82</v>
      </c>
      <c r="E10" s="348" t="s">
        <v>353</v>
      </c>
      <c r="F10" s="349" t="s">
        <v>82</v>
      </c>
      <c r="G10" s="348" t="s">
        <v>353</v>
      </c>
      <c r="H10" s="349" t="s">
        <v>82</v>
      </c>
      <c r="I10" s="348" t="s">
        <v>353</v>
      </c>
      <c r="J10" s="349" t="s">
        <v>82</v>
      </c>
      <c r="K10" s="348" t="s">
        <v>353</v>
      </c>
      <c r="L10" s="349" t="s">
        <v>82</v>
      </c>
      <c r="M10" s="348" t="s">
        <v>353</v>
      </c>
      <c r="N10" s="349" t="s">
        <v>82</v>
      </c>
      <c r="O10" s="350" t="s">
        <v>353</v>
      </c>
      <c r="P10" s="348" t="s">
        <v>82</v>
      </c>
      <c r="Q10" s="350" t="s">
        <v>353</v>
      </c>
      <c r="R10" s="350" t="s">
        <v>82</v>
      </c>
      <c r="S10" s="351" t="s">
        <v>353</v>
      </c>
      <c r="T10" s="349" t="s">
        <v>82</v>
      </c>
      <c r="U10" s="346"/>
      <c r="V10" s="347"/>
      <c r="W10" s="348" t="s">
        <v>353</v>
      </c>
      <c r="X10" s="351" t="s">
        <v>82</v>
      </c>
      <c r="Y10" s="348" t="s">
        <v>353</v>
      </c>
      <c r="Z10" s="351" t="s">
        <v>82</v>
      </c>
      <c r="AA10" s="348" t="s">
        <v>353</v>
      </c>
      <c r="AB10" s="348" t="s">
        <v>82</v>
      </c>
      <c r="AC10" s="348" t="s">
        <v>353</v>
      </c>
      <c r="AD10" s="348" t="s">
        <v>82</v>
      </c>
      <c r="AE10" s="348" t="s">
        <v>353</v>
      </c>
      <c r="AF10" s="349" t="s">
        <v>82</v>
      </c>
      <c r="AG10" s="348" t="s">
        <v>353</v>
      </c>
      <c r="AH10" s="349" t="s">
        <v>82</v>
      </c>
      <c r="AI10" s="348" t="s">
        <v>353</v>
      </c>
      <c r="AJ10" s="349" t="s">
        <v>82</v>
      </c>
      <c r="AK10" s="348" t="s">
        <v>353</v>
      </c>
      <c r="AL10" s="349" t="s">
        <v>82</v>
      </c>
      <c r="AM10" s="348" t="s">
        <v>353</v>
      </c>
      <c r="AN10" s="349" t="s">
        <v>82</v>
      </c>
      <c r="AO10" s="352"/>
      <c r="AP10" s="353"/>
      <c r="AQ10" s="348" t="s">
        <v>353</v>
      </c>
      <c r="AR10" s="349" t="s">
        <v>82</v>
      </c>
      <c r="AS10" s="354"/>
      <c r="AT10" s="348" t="s">
        <v>353</v>
      </c>
      <c r="AU10" s="349" t="s">
        <v>82</v>
      </c>
      <c r="AV10" s="348" t="s">
        <v>353</v>
      </c>
      <c r="AW10" s="349" t="s">
        <v>82</v>
      </c>
      <c r="AX10" s="348" t="s">
        <v>353</v>
      </c>
      <c r="AY10" s="351" t="s">
        <v>82</v>
      </c>
      <c r="AZ10" s="348" t="s">
        <v>353</v>
      </c>
      <c r="BA10" s="349" t="s">
        <v>82</v>
      </c>
      <c r="BB10" s="348" t="s">
        <v>353</v>
      </c>
      <c r="BC10" s="349" t="s">
        <v>82</v>
      </c>
      <c r="BD10" s="348" t="s">
        <v>353</v>
      </c>
      <c r="BE10" s="349" t="s">
        <v>82</v>
      </c>
      <c r="BF10" s="348" t="s">
        <v>353</v>
      </c>
      <c r="BG10" s="349" t="s">
        <v>82</v>
      </c>
      <c r="BH10" s="332"/>
      <c r="BI10" s="353"/>
      <c r="BJ10" s="348" t="s">
        <v>353</v>
      </c>
      <c r="BK10" s="349" t="s">
        <v>82</v>
      </c>
      <c r="BL10" s="355" t="s">
        <v>49</v>
      </c>
      <c r="BM10" s="348" t="s">
        <v>353</v>
      </c>
      <c r="BN10" s="349" t="s">
        <v>82</v>
      </c>
      <c r="BO10" s="349" t="s">
        <v>49</v>
      </c>
      <c r="BP10" s="348" t="s">
        <v>353</v>
      </c>
      <c r="BQ10" s="349" t="s">
        <v>82</v>
      </c>
      <c r="BR10" s="348" t="s">
        <v>353</v>
      </c>
      <c r="BS10" s="349" t="s">
        <v>82</v>
      </c>
      <c r="BT10" s="348" t="s">
        <v>353</v>
      </c>
      <c r="BU10" s="349" t="s">
        <v>82</v>
      </c>
      <c r="BV10" s="348" t="s">
        <v>353</v>
      </c>
      <c r="BW10" s="349" t="s">
        <v>82</v>
      </c>
      <c r="BX10" s="348" t="s">
        <v>353</v>
      </c>
      <c r="BY10" s="349" t="s">
        <v>82</v>
      </c>
      <c r="BZ10" s="348" t="s">
        <v>353</v>
      </c>
      <c r="CA10" s="349" t="s">
        <v>82</v>
      </c>
      <c r="CB10" s="356" t="s">
        <v>49</v>
      </c>
    </row>
    <row r="11" spans="1:80" ht="12.75">
      <c r="A11" s="357" t="s">
        <v>12</v>
      </c>
      <c r="B11" s="358" t="s">
        <v>13</v>
      </c>
      <c r="C11" s="359">
        <f aca="true" t="shared" si="0" ref="C11:D14">E11+G11+I11+K11</f>
        <v>6266</v>
      </c>
      <c r="D11" s="359">
        <f t="shared" si="0"/>
        <v>9406.1</v>
      </c>
      <c r="E11" s="359"/>
      <c r="F11" s="359"/>
      <c r="G11" s="359">
        <v>5860</v>
      </c>
      <c r="H11" s="359">
        <v>8820.1</v>
      </c>
      <c r="I11" s="359">
        <v>406</v>
      </c>
      <c r="J11" s="359">
        <v>586</v>
      </c>
      <c r="K11" s="359"/>
      <c r="L11" s="359"/>
      <c r="M11" s="359">
        <v>584</v>
      </c>
      <c r="N11" s="359">
        <v>448</v>
      </c>
      <c r="O11" s="359">
        <f aca="true" t="shared" si="1" ref="O11:P14">Q11+S11+W11+Y11+AA11+AC11</f>
        <v>10610</v>
      </c>
      <c r="P11" s="359">
        <f t="shared" si="1"/>
        <v>6747.2</v>
      </c>
      <c r="Q11" s="360">
        <v>1300</v>
      </c>
      <c r="R11" s="360">
        <v>373.4</v>
      </c>
      <c r="S11" s="361"/>
      <c r="T11" s="361"/>
      <c r="U11" s="357" t="s">
        <v>12</v>
      </c>
      <c r="V11" s="358" t="s">
        <v>13</v>
      </c>
      <c r="W11" s="360">
        <v>8700</v>
      </c>
      <c r="X11" s="360">
        <v>5853.8</v>
      </c>
      <c r="Y11" s="360"/>
      <c r="Z11" s="360"/>
      <c r="AA11" s="360">
        <v>50</v>
      </c>
      <c r="AB11" s="360">
        <v>220</v>
      </c>
      <c r="AC11" s="360">
        <v>560</v>
      </c>
      <c r="AD11" s="360">
        <v>300</v>
      </c>
      <c r="AE11" s="362">
        <f aca="true" t="shared" si="2" ref="AE11:AF14">C11+M11+O11</f>
        <v>17460</v>
      </c>
      <c r="AF11" s="362">
        <f>D11+N11+P11</f>
        <v>16601.3</v>
      </c>
      <c r="AG11" s="360">
        <v>406</v>
      </c>
      <c r="AH11" s="360">
        <v>612.5</v>
      </c>
      <c r="AI11" s="360">
        <v>70</v>
      </c>
      <c r="AJ11" s="360"/>
      <c r="AK11" s="363">
        <v>575</v>
      </c>
      <c r="AL11" s="361">
        <v>6326.6</v>
      </c>
      <c r="AM11" s="360">
        <f aca="true" t="shared" si="3" ref="AM11:AN35">AG11+AI11+AK11</f>
        <v>1051</v>
      </c>
      <c r="AN11" s="360">
        <f t="shared" si="3"/>
        <v>6939.1</v>
      </c>
      <c r="AO11" s="357" t="s">
        <v>12</v>
      </c>
      <c r="AP11" s="358" t="s">
        <v>13</v>
      </c>
      <c r="AQ11" s="362">
        <f aca="true" t="shared" si="4" ref="AQ11:AR14">AE11+AM11</f>
        <v>18511</v>
      </c>
      <c r="AR11" s="362">
        <f>AF11+AN11</f>
        <v>23540.4</v>
      </c>
      <c r="AS11" s="362">
        <f>AR11/AQ11*100</f>
        <v>127.16979093511966</v>
      </c>
      <c r="AT11" s="359"/>
      <c r="AU11" s="359"/>
      <c r="AV11" s="359"/>
      <c r="AW11" s="359"/>
      <c r="AX11" s="360"/>
      <c r="AY11" s="357"/>
      <c r="AZ11" s="360"/>
      <c r="BA11" s="360"/>
      <c r="BB11" s="360"/>
      <c r="BC11" s="360"/>
      <c r="BD11" s="360"/>
      <c r="BE11" s="360"/>
      <c r="BF11" s="357"/>
      <c r="BG11" s="357"/>
      <c r="BH11" s="364" t="s">
        <v>12</v>
      </c>
      <c r="BI11" s="365" t="s">
        <v>13</v>
      </c>
      <c r="BJ11" s="366">
        <f>AT11+AV11+AX11+AZ11+BB11+BD11+BF11</f>
        <v>0</v>
      </c>
      <c r="BK11" s="366">
        <f>AU11+AW11+AY11+BA11+BC11+BE11+BG11</f>
        <v>0</v>
      </c>
      <c r="BL11" s="367"/>
      <c r="BM11" s="366">
        <f aca="true" t="shared" si="5" ref="BM11:BN14">AQ11+BJ11</f>
        <v>18511</v>
      </c>
      <c r="BN11" s="366">
        <f>AR11+BK11</f>
        <v>23540.4</v>
      </c>
      <c r="BO11" s="366">
        <f>BN11/BM11*100</f>
        <v>127.16979093511966</v>
      </c>
      <c r="BP11" s="368">
        <v>2150</v>
      </c>
      <c r="BQ11" s="366">
        <v>3431.5</v>
      </c>
      <c r="BR11" s="366">
        <v>2800</v>
      </c>
      <c r="BS11" s="369">
        <v>5100.9</v>
      </c>
      <c r="BT11" s="359"/>
      <c r="BU11" s="359"/>
      <c r="BV11" s="359">
        <v>750</v>
      </c>
      <c r="BW11" s="359">
        <v>1044.8</v>
      </c>
      <c r="BX11" s="359">
        <f>BP11+BR11+BT11+BV11</f>
        <v>5700</v>
      </c>
      <c r="BY11" s="359">
        <f>BQ11+BS11+BU11+BW11</f>
        <v>9577.199999999999</v>
      </c>
      <c r="BZ11" s="359">
        <f>BM11+BX11</f>
        <v>24211</v>
      </c>
      <c r="CA11" s="359">
        <f>BN11+BY11</f>
        <v>33117.6</v>
      </c>
      <c r="CB11" s="359">
        <f>CA11/BZ11*100</f>
        <v>136.78741068109537</v>
      </c>
    </row>
    <row r="12" spans="1:80" ht="12.75">
      <c r="A12" s="357" t="s">
        <v>14</v>
      </c>
      <c r="B12" s="358" t="s">
        <v>15</v>
      </c>
      <c r="C12" s="359">
        <f t="shared" si="0"/>
        <v>7063</v>
      </c>
      <c r="D12" s="359">
        <f t="shared" si="0"/>
        <v>10424.4</v>
      </c>
      <c r="E12" s="359"/>
      <c r="F12" s="359"/>
      <c r="G12" s="359">
        <v>7000</v>
      </c>
      <c r="H12" s="359">
        <v>10344.4</v>
      </c>
      <c r="I12" s="359">
        <v>63</v>
      </c>
      <c r="J12" s="359">
        <v>80</v>
      </c>
      <c r="K12" s="359"/>
      <c r="L12" s="359"/>
      <c r="M12" s="359">
        <v>376</v>
      </c>
      <c r="N12" s="359">
        <v>164</v>
      </c>
      <c r="O12" s="359">
        <f t="shared" si="1"/>
        <v>9646.1</v>
      </c>
      <c r="P12" s="359">
        <f t="shared" si="1"/>
        <v>12359.2</v>
      </c>
      <c r="Q12" s="360">
        <v>1283.1</v>
      </c>
      <c r="R12" s="360">
        <v>674</v>
      </c>
      <c r="S12" s="361">
        <v>1000</v>
      </c>
      <c r="T12" s="361">
        <v>4817.8</v>
      </c>
      <c r="U12" s="357" t="s">
        <v>14</v>
      </c>
      <c r="V12" s="358" t="s">
        <v>15</v>
      </c>
      <c r="W12" s="360">
        <v>6068</v>
      </c>
      <c r="X12" s="360">
        <v>6367.4</v>
      </c>
      <c r="Y12" s="360"/>
      <c r="Z12" s="360">
        <v>20</v>
      </c>
      <c r="AA12" s="360">
        <v>380</v>
      </c>
      <c r="AB12" s="360">
        <v>24</v>
      </c>
      <c r="AC12" s="360">
        <v>915</v>
      </c>
      <c r="AD12" s="360">
        <v>456</v>
      </c>
      <c r="AE12" s="360">
        <f t="shared" si="2"/>
        <v>17085.1</v>
      </c>
      <c r="AF12" s="360">
        <f t="shared" si="2"/>
        <v>22947.6</v>
      </c>
      <c r="AG12" s="360">
        <v>462</v>
      </c>
      <c r="AH12" s="360">
        <v>441.9</v>
      </c>
      <c r="AI12" s="360">
        <v>70</v>
      </c>
      <c r="AJ12" s="360">
        <v>17.9</v>
      </c>
      <c r="AK12" s="363">
        <v>583.1</v>
      </c>
      <c r="AL12" s="361">
        <v>454.1</v>
      </c>
      <c r="AM12" s="360">
        <f t="shared" si="3"/>
        <v>1115.1</v>
      </c>
      <c r="AN12" s="360">
        <f t="shared" si="3"/>
        <v>913.9</v>
      </c>
      <c r="AO12" s="357" t="s">
        <v>14</v>
      </c>
      <c r="AP12" s="358" t="s">
        <v>15</v>
      </c>
      <c r="AQ12" s="360">
        <f t="shared" si="4"/>
        <v>18200.199999999997</v>
      </c>
      <c r="AR12" s="360">
        <f t="shared" si="4"/>
        <v>23861.5</v>
      </c>
      <c r="AS12" s="360">
        <f aca="true" t="shared" si="6" ref="AS12:AS35">AR12/AQ12*100</f>
        <v>131.1057021351414</v>
      </c>
      <c r="AT12" s="359"/>
      <c r="AU12" s="359"/>
      <c r="AV12" s="359"/>
      <c r="AW12" s="359"/>
      <c r="AX12" s="360"/>
      <c r="AY12" s="357"/>
      <c r="AZ12" s="360"/>
      <c r="BA12" s="360"/>
      <c r="BB12" s="360"/>
      <c r="BC12" s="360"/>
      <c r="BD12" s="360"/>
      <c r="BE12" s="360"/>
      <c r="BF12" s="357"/>
      <c r="BG12" s="357"/>
      <c r="BH12" s="364" t="s">
        <v>14</v>
      </c>
      <c r="BI12" s="365" t="s">
        <v>15</v>
      </c>
      <c r="BJ12" s="366">
        <f aca="true" t="shared" si="7" ref="BJ12:BK33">AT12+AV12+AX12+AZ12+BB12+BD12+BF12</f>
        <v>0</v>
      </c>
      <c r="BK12" s="366">
        <f t="shared" si="7"/>
        <v>0</v>
      </c>
      <c r="BL12" s="367"/>
      <c r="BM12" s="366">
        <f t="shared" si="5"/>
        <v>18200.199999999997</v>
      </c>
      <c r="BN12" s="366">
        <f>AR12+BK12</f>
        <v>23861.5</v>
      </c>
      <c r="BO12" s="366">
        <f aca="true" t="shared" si="8" ref="BO12:BO36">BN12/BM12*100</f>
        <v>131.1057021351414</v>
      </c>
      <c r="BP12" s="368">
        <v>1750</v>
      </c>
      <c r="BQ12" s="366">
        <v>2327</v>
      </c>
      <c r="BR12" s="366">
        <v>2800</v>
      </c>
      <c r="BS12" s="369">
        <v>699.8</v>
      </c>
      <c r="BT12" s="359"/>
      <c r="BU12" s="359"/>
      <c r="BV12" s="359">
        <v>450</v>
      </c>
      <c r="BW12" s="359">
        <v>772.2</v>
      </c>
      <c r="BX12" s="359">
        <f aca="true" t="shared" si="9" ref="BX12:BY34">BP12+BR12+BT12+BV12</f>
        <v>5000</v>
      </c>
      <c r="BY12" s="359">
        <f t="shared" si="9"/>
        <v>3799</v>
      </c>
      <c r="BZ12" s="359">
        <f aca="true" t="shared" si="10" ref="BZ12:CA34">BM12+BX12</f>
        <v>23200.199999999997</v>
      </c>
      <c r="CA12" s="359">
        <f t="shared" si="10"/>
        <v>27660.5</v>
      </c>
      <c r="CB12" s="359">
        <f aca="true" t="shared" si="11" ref="CB12:CB36">CA12/BZ12*100</f>
        <v>119.22526529943708</v>
      </c>
    </row>
    <row r="13" spans="1:80" ht="12.75">
      <c r="A13" s="357" t="s">
        <v>16</v>
      </c>
      <c r="B13" s="358" t="s">
        <v>17</v>
      </c>
      <c r="C13" s="359">
        <f t="shared" si="0"/>
        <v>3715</v>
      </c>
      <c r="D13" s="359">
        <f t="shared" si="0"/>
        <v>3861.7</v>
      </c>
      <c r="E13" s="359"/>
      <c r="F13" s="359"/>
      <c r="G13" s="359">
        <v>3600</v>
      </c>
      <c r="H13" s="359">
        <v>3781.7</v>
      </c>
      <c r="I13" s="359">
        <v>115</v>
      </c>
      <c r="J13" s="359">
        <v>80</v>
      </c>
      <c r="K13" s="359"/>
      <c r="L13" s="359"/>
      <c r="M13" s="359">
        <v>492</v>
      </c>
      <c r="N13" s="359">
        <v>256</v>
      </c>
      <c r="O13" s="359">
        <f t="shared" si="1"/>
        <v>5660</v>
      </c>
      <c r="P13" s="359">
        <f t="shared" si="1"/>
        <v>7159.400000000001</v>
      </c>
      <c r="Q13" s="360">
        <v>950</v>
      </c>
      <c r="R13" s="360">
        <v>840.3</v>
      </c>
      <c r="S13" s="361"/>
      <c r="T13" s="361"/>
      <c r="U13" s="357" t="s">
        <v>16</v>
      </c>
      <c r="V13" s="358" t="s">
        <v>17</v>
      </c>
      <c r="W13" s="360">
        <v>4470</v>
      </c>
      <c r="X13" s="360">
        <v>5602.6</v>
      </c>
      <c r="Y13" s="360"/>
      <c r="Z13" s="360"/>
      <c r="AA13" s="360">
        <v>80</v>
      </c>
      <c r="AB13" s="360">
        <v>416.6</v>
      </c>
      <c r="AC13" s="360">
        <v>160</v>
      </c>
      <c r="AD13" s="360">
        <v>299.9</v>
      </c>
      <c r="AE13" s="360">
        <f t="shared" si="2"/>
        <v>9867</v>
      </c>
      <c r="AF13" s="360">
        <f t="shared" si="2"/>
        <v>11277.1</v>
      </c>
      <c r="AG13" s="360">
        <v>395</v>
      </c>
      <c r="AH13" s="360">
        <v>664.2</v>
      </c>
      <c r="AI13" s="360">
        <v>75</v>
      </c>
      <c r="AJ13" s="360">
        <v>86</v>
      </c>
      <c r="AK13" s="363">
        <v>330</v>
      </c>
      <c r="AL13" s="361"/>
      <c r="AM13" s="360">
        <f t="shared" si="3"/>
        <v>800</v>
      </c>
      <c r="AN13" s="360">
        <f t="shared" si="3"/>
        <v>750.2</v>
      </c>
      <c r="AO13" s="357" t="s">
        <v>16</v>
      </c>
      <c r="AP13" s="358"/>
      <c r="AQ13" s="360">
        <f t="shared" si="4"/>
        <v>10667</v>
      </c>
      <c r="AR13" s="360">
        <f t="shared" si="4"/>
        <v>12027.300000000001</v>
      </c>
      <c r="AS13" s="360">
        <f t="shared" si="6"/>
        <v>112.75241398706291</v>
      </c>
      <c r="AT13" s="359"/>
      <c r="AU13" s="359"/>
      <c r="AV13" s="359"/>
      <c r="AW13" s="359"/>
      <c r="AX13" s="360"/>
      <c r="AY13" s="357"/>
      <c r="AZ13" s="360"/>
      <c r="BA13" s="360"/>
      <c r="BB13" s="360"/>
      <c r="BC13" s="360"/>
      <c r="BD13" s="360"/>
      <c r="BE13" s="360"/>
      <c r="BF13" s="357"/>
      <c r="BG13" s="357"/>
      <c r="BH13" s="364" t="s">
        <v>16</v>
      </c>
      <c r="BI13" s="365" t="s">
        <v>17</v>
      </c>
      <c r="BJ13" s="366">
        <f t="shared" si="7"/>
        <v>0</v>
      </c>
      <c r="BK13" s="366">
        <f t="shared" si="7"/>
        <v>0</v>
      </c>
      <c r="BL13" s="367"/>
      <c r="BM13" s="366">
        <f t="shared" si="5"/>
        <v>10667</v>
      </c>
      <c r="BN13" s="366">
        <f t="shared" si="5"/>
        <v>12027.300000000001</v>
      </c>
      <c r="BO13" s="366">
        <f t="shared" si="8"/>
        <v>112.75241398706291</v>
      </c>
      <c r="BP13" s="368">
        <v>850</v>
      </c>
      <c r="BQ13" s="366">
        <v>1515.4</v>
      </c>
      <c r="BR13" s="366">
        <v>560</v>
      </c>
      <c r="BS13" s="369">
        <v>405</v>
      </c>
      <c r="BT13" s="359"/>
      <c r="BU13" s="359"/>
      <c r="BV13" s="359">
        <v>250</v>
      </c>
      <c r="BW13" s="359">
        <v>540.5</v>
      </c>
      <c r="BX13" s="359">
        <f t="shared" si="9"/>
        <v>1660</v>
      </c>
      <c r="BY13" s="359">
        <f t="shared" si="9"/>
        <v>2460.9</v>
      </c>
      <c r="BZ13" s="359">
        <f t="shared" si="10"/>
        <v>12327</v>
      </c>
      <c r="CA13" s="359">
        <f t="shared" si="10"/>
        <v>14488.2</v>
      </c>
      <c r="CB13" s="359">
        <f t="shared" si="11"/>
        <v>117.5322462886347</v>
      </c>
    </row>
    <row r="14" spans="1:80" ht="12.75">
      <c r="A14" s="357" t="s">
        <v>18</v>
      </c>
      <c r="B14" s="358" t="s">
        <v>19</v>
      </c>
      <c r="C14" s="359">
        <f t="shared" si="0"/>
        <v>7936</v>
      </c>
      <c r="D14" s="359">
        <f t="shared" si="0"/>
        <v>7336.2</v>
      </c>
      <c r="E14" s="359"/>
      <c r="F14" s="359"/>
      <c r="G14" s="359">
        <v>7500</v>
      </c>
      <c r="H14" s="359">
        <v>6497.2</v>
      </c>
      <c r="I14" s="359">
        <v>436</v>
      </c>
      <c r="J14" s="359">
        <v>839</v>
      </c>
      <c r="K14" s="359"/>
      <c r="L14" s="359"/>
      <c r="M14" s="359">
        <v>774</v>
      </c>
      <c r="N14" s="359">
        <v>484</v>
      </c>
      <c r="O14" s="359">
        <f t="shared" si="1"/>
        <v>11398.4</v>
      </c>
      <c r="P14" s="359">
        <f t="shared" si="1"/>
        <v>16376.2</v>
      </c>
      <c r="Q14" s="360">
        <v>1350</v>
      </c>
      <c r="R14" s="360">
        <v>543.2</v>
      </c>
      <c r="S14" s="361">
        <v>198.4</v>
      </c>
      <c r="T14" s="361">
        <v>2426.8</v>
      </c>
      <c r="U14" s="357" t="s">
        <v>18</v>
      </c>
      <c r="V14" s="358" t="s">
        <v>19</v>
      </c>
      <c r="W14" s="360">
        <v>8350</v>
      </c>
      <c r="X14" s="360">
        <v>8865.8</v>
      </c>
      <c r="Y14" s="360"/>
      <c r="Z14" s="360"/>
      <c r="AA14" s="360">
        <v>350</v>
      </c>
      <c r="AB14" s="360">
        <v>897.7</v>
      </c>
      <c r="AC14" s="360">
        <v>1150</v>
      </c>
      <c r="AD14" s="360">
        <v>3642.7</v>
      </c>
      <c r="AE14" s="360">
        <f t="shared" si="2"/>
        <v>20108.4</v>
      </c>
      <c r="AF14" s="360">
        <f t="shared" si="2"/>
        <v>24196.4</v>
      </c>
      <c r="AG14" s="360">
        <v>420</v>
      </c>
      <c r="AH14" s="360">
        <v>383.4</v>
      </c>
      <c r="AI14" s="360">
        <v>75</v>
      </c>
      <c r="AJ14" s="360"/>
      <c r="AK14" s="363">
        <v>515</v>
      </c>
      <c r="AL14" s="361">
        <v>768.9</v>
      </c>
      <c r="AM14" s="360">
        <f t="shared" si="3"/>
        <v>1010</v>
      </c>
      <c r="AN14" s="360">
        <f t="shared" si="3"/>
        <v>1152.3</v>
      </c>
      <c r="AO14" s="357" t="s">
        <v>18</v>
      </c>
      <c r="AP14" s="358" t="s">
        <v>19</v>
      </c>
      <c r="AQ14" s="360">
        <f t="shared" si="4"/>
        <v>21118.4</v>
      </c>
      <c r="AR14" s="360">
        <f t="shared" si="4"/>
        <v>25348.7</v>
      </c>
      <c r="AS14" s="360">
        <f t="shared" si="6"/>
        <v>120.03134707174785</v>
      </c>
      <c r="AT14" s="359"/>
      <c r="AU14" s="359"/>
      <c r="AV14" s="359"/>
      <c r="AW14" s="359"/>
      <c r="AX14" s="360"/>
      <c r="AY14" s="357"/>
      <c r="AZ14" s="360"/>
      <c r="BA14" s="360"/>
      <c r="BB14" s="370"/>
      <c r="BC14" s="370"/>
      <c r="BD14" s="360"/>
      <c r="BE14" s="360"/>
      <c r="BF14" s="357"/>
      <c r="BG14" s="357"/>
      <c r="BH14" s="364" t="s">
        <v>18</v>
      </c>
      <c r="BI14" s="365" t="s">
        <v>19</v>
      </c>
      <c r="BJ14" s="366">
        <f t="shared" si="7"/>
        <v>0</v>
      </c>
      <c r="BK14" s="366">
        <f t="shared" si="7"/>
        <v>0</v>
      </c>
      <c r="BL14" s="367"/>
      <c r="BM14" s="366">
        <f t="shared" si="5"/>
        <v>21118.4</v>
      </c>
      <c r="BN14" s="366">
        <f t="shared" si="5"/>
        <v>25348.7</v>
      </c>
      <c r="BO14" s="366">
        <f t="shared" si="8"/>
        <v>120.03134707174785</v>
      </c>
      <c r="BP14" s="368">
        <v>1100</v>
      </c>
      <c r="BQ14" s="366">
        <v>1308.4</v>
      </c>
      <c r="BR14" s="366">
        <v>1330</v>
      </c>
      <c r="BS14" s="369">
        <v>2287.9</v>
      </c>
      <c r="BT14" s="359"/>
      <c r="BU14" s="359"/>
      <c r="BV14" s="359">
        <v>850</v>
      </c>
      <c r="BW14" s="359">
        <v>1148.7</v>
      </c>
      <c r="BX14" s="359">
        <f t="shared" si="9"/>
        <v>3280</v>
      </c>
      <c r="BY14" s="359">
        <f t="shared" si="9"/>
        <v>4745</v>
      </c>
      <c r="BZ14" s="359">
        <f t="shared" si="10"/>
        <v>24398.4</v>
      </c>
      <c r="CA14" s="359">
        <f t="shared" si="10"/>
        <v>30093.7</v>
      </c>
      <c r="CB14" s="359">
        <f t="shared" si="11"/>
        <v>123.3429241261722</v>
      </c>
    </row>
    <row r="15" spans="1:80" ht="12.75">
      <c r="A15" s="357"/>
      <c r="B15" s="358"/>
      <c r="C15" s="359"/>
      <c r="D15" s="359"/>
      <c r="E15" s="359"/>
      <c r="F15" s="359"/>
      <c r="G15" s="370"/>
      <c r="H15" s="370"/>
      <c r="I15" s="370"/>
      <c r="J15" s="370"/>
      <c r="K15" s="359"/>
      <c r="L15" s="370"/>
      <c r="M15" s="359"/>
      <c r="N15" s="370"/>
      <c r="O15" s="359"/>
      <c r="P15" s="359"/>
      <c r="Q15" s="360"/>
      <c r="R15" s="360"/>
      <c r="S15" s="371"/>
      <c r="T15" s="371"/>
      <c r="U15" s="357"/>
      <c r="V15" s="358"/>
      <c r="W15" s="360"/>
      <c r="X15" s="370"/>
      <c r="Y15" s="360"/>
      <c r="Z15" s="370"/>
      <c r="AA15" s="370"/>
      <c r="AB15" s="370"/>
      <c r="AC15" s="370"/>
      <c r="AD15" s="370"/>
      <c r="AE15" s="360"/>
      <c r="AF15" s="360"/>
      <c r="AG15" s="370"/>
      <c r="AH15" s="370"/>
      <c r="AI15" s="370"/>
      <c r="AJ15" s="360"/>
      <c r="AK15" s="363"/>
      <c r="AL15" s="371"/>
      <c r="AM15" s="360"/>
      <c r="AN15" s="360"/>
      <c r="AO15" s="357"/>
      <c r="AP15" s="358"/>
      <c r="AQ15" s="360"/>
      <c r="AR15" s="360"/>
      <c r="AS15" s="360"/>
      <c r="AT15" s="370"/>
      <c r="AU15" s="370"/>
      <c r="AV15" s="359"/>
      <c r="AW15" s="370"/>
      <c r="AX15" s="360"/>
      <c r="AY15" s="357"/>
      <c r="AZ15" s="370"/>
      <c r="BA15" s="370"/>
      <c r="BB15" s="360"/>
      <c r="BC15" s="360"/>
      <c r="BD15" s="370"/>
      <c r="BE15" s="360"/>
      <c r="BF15" s="357"/>
      <c r="BG15" s="357"/>
      <c r="BH15" s="364"/>
      <c r="BI15" s="365"/>
      <c r="BJ15" s="366"/>
      <c r="BK15" s="366"/>
      <c r="BL15" s="367"/>
      <c r="BM15" s="366"/>
      <c r="BN15" s="366"/>
      <c r="BO15" s="366"/>
      <c r="BP15" s="368"/>
      <c r="BQ15" s="364"/>
      <c r="BR15" s="366"/>
      <c r="BS15" s="369"/>
      <c r="BT15" s="359"/>
      <c r="BU15" s="359"/>
      <c r="BV15" s="359"/>
      <c r="BW15" s="359"/>
      <c r="BX15" s="359"/>
      <c r="BY15" s="359"/>
      <c r="BZ15" s="359"/>
      <c r="CA15" s="359"/>
      <c r="CB15" s="359"/>
    </row>
    <row r="16" spans="1:80" ht="12.75">
      <c r="A16" s="357" t="s">
        <v>20</v>
      </c>
      <c r="B16" s="358" t="s">
        <v>21</v>
      </c>
      <c r="C16" s="359">
        <f aca="true" t="shared" si="12" ref="C16:D19">E16+G16+I16+K16</f>
        <v>6436</v>
      </c>
      <c r="D16" s="359">
        <f>F16+H16+J16+L16</f>
        <v>8918.8</v>
      </c>
      <c r="E16" s="359"/>
      <c r="F16" s="359"/>
      <c r="G16" s="359">
        <v>6166</v>
      </c>
      <c r="H16" s="359">
        <v>8753.8</v>
      </c>
      <c r="I16" s="359">
        <v>270</v>
      </c>
      <c r="J16" s="359">
        <v>165</v>
      </c>
      <c r="K16" s="359"/>
      <c r="L16" s="359"/>
      <c r="M16" s="359">
        <v>300</v>
      </c>
      <c r="N16" s="359">
        <v>74</v>
      </c>
      <c r="O16" s="359">
        <f aca="true" t="shared" si="13" ref="O16:P19">Q16+S16+W16+Y16+AA16+AC16</f>
        <v>10852.4</v>
      </c>
      <c r="P16" s="359">
        <f t="shared" si="13"/>
        <v>12801.699999999999</v>
      </c>
      <c r="Q16" s="360">
        <v>1400</v>
      </c>
      <c r="R16" s="360">
        <v>837.1</v>
      </c>
      <c r="S16" s="361">
        <v>1700</v>
      </c>
      <c r="T16" s="361">
        <v>3777</v>
      </c>
      <c r="U16" s="357" t="s">
        <v>20</v>
      </c>
      <c r="V16" s="358" t="s">
        <v>21</v>
      </c>
      <c r="W16" s="360">
        <v>7159.4</v>
      </c>
      <c r="X16" s="360">
        <v>7917.7</v>
      </c>
      <c r="Y16" s="360">
        <v>68</v>
      </c>
      <c r="Z16" s="360"/>
      <c r="AA16" s="360">
        <v>120</v>
      </c>
      <c r="AB16" s="360">
        <v>200</v>
      </c>
      <c r="AC16" s="360">
        <v>405</v>
      </c>
      <c r="AD16" s="360">
        <v>69.9</v>
      </c>
      <c r="AE16" s="360">
        <f aca="true" t="shared" si="14" ref="AE16:AF19">C16+M16+O16</f>
        <v>17588.4</v>
      </c>
      <c r="AF16" s="360">
        <f t="shared" si="14"/>
        <v>21794.5</v>
      </c>
      <c r="AG16" s="360">
        <v>350</v>
      </c>
      <c r="AH16" s="360">
        <v>482.6</v>
      </c>
      <c r="AI16" s="360"/>
      <c r="AJ16" s="360"/>
      <c r="AK16" s="363">
        <v>500</v>
      </c>
      <c r="AL16" s="361">
        <v>198.2</v>
      </c>
      <c r="AM16" s="360">
        <f t="shared" si="3"/>
        <v>850</v>
      </c>
      <c r="AN16" s="360">
        <f t="shared" si="3"/>
        <v>680.8</v>
      </c>
      <c r="AO16" s="357" t="s">
        <v>20</v>
      </c>
      <c r="AP16" s="358" t="s">
        <v>21</v>
      </c>
      <c r="AQ16" s="360">
        <f aca="true" t="shared" si="15" ref="AQ16:AR19">AE16+AM16</f>
        <v>18438.4</v>
      </c>
      <c r="AR16" s="360">
        <f t="shared" si="15"/>
        <v>22475.3</v>
      </c>
      <c r="AS16" s="360">
        <f t="shared" si="6"/>
        <v>121.8939821242624</v>
      </c>
      <c r="AT16" s="359"/>
      <c r="AU16" s="359"/>
      <c r="AV16" s="359"/>
      <c r="AW16" s="359"/>
      <c r="AX16" s="360"/>
      <c r="AY16" s="357"/>
      <c r="AZ16" s="360"/>
      <c r="BA16" s="360"/>
      <c r="BB16" s="360"/>
      <c r="BC16" s="360"/>
      <c r="BD16" s="360"/>
      <c r="BE16" s="360"/>
      <c r="BF16" s="357"/>
      <c r="BG16" s="357"/>
      <c r="BH16" s="364" t="s">
        <v>20</v>
      </c>
      <c r="BI16" s="365" t="s">
        <v>21</v>
      </c>
      <c r="BJ16" s="366">
        <f t="shared" si="7"/>
        <v>0</v>
      </c>
      <c r="BK16" s="366">
        <f t="shared" si="7"/>
        <v>0</v>
      </c>
      <c r="BL16" s="367"/>
      <c r="BM16" s="366">
        <f aca="true" t="shared" si="16" ref="BM16:BN19">AQ16+BJ16</f>
        <v>18438.4</v>
      </c>
      <c r="BN16" s="366">
        <f t="shared" si="16"/>
        <v>22475.3</v>
      </c>
      <c r="BO16" s="366">
        <f t="shared" si="8"/>
        <v>121.8939821242624</v>
      </c>
      <c r="BP16" s="368">
        <v>850</v>
      </c>
      <c r="BQ16" s="366">
        <v>952.2</v>
      </c>
      <c r="BR16" s="366">
        <v>1400</v>
      </c>
      <c r="BS16" s="369">
        <v>2185.8</v>
      </c>
      <c r="BT16" s="359"/>
      <c r="BU16" s="359"/>
      <c r="BV16" s="359">
        <v>950</v>
      </c>
      <c r="BW16" s="359">
        <v>1030.8</v>
      </c>
      <c r="BX16" s="359">
        <f t="shared" si="9"/>
        <v>3200</v>
      </c>
      <c r="BY16" s="359">
        <f t="shared" si="9"/>
        <v>4168.8</v>
      </c>
      <c r="BZ16" s="359">
        <f t="shared" si="10"/>
        <v>21638.4</v>
      </c>
      <c r="CA16" s="359">
        <f t="shared" si="10"/>
        <v>26644.1</v>
      </c>
      <c r="CB16" s="359">
        <f t="shared" si="11"/>
        <v>123.13341097308488</v>
      </c>
    </row>
    <row r="17" spans="1:80" ht="12.75">
      <c r="A17" s="357" t="s">
        <v>22</v>
      </c>
      <c r="B17" s="358" t="s">
        <v>23</v>
      </c>
      <c r="C17" s="359">
        <f>SUM(E17,G17,I17,K17)</f>
        <v>8215</v>
      </c>
      <c r="D17" s="359">
        <f t="shared" si="12"/>
        <v>12679.9</v>
      </c>
      <c r="E17" s="359" t="s">
        <v>68</v>
      </c>
      <c r="F17" s="359"/>
      <c r="G17" s="359">
        <v>8100</v>
      </c>
      <c r="H17" s="359">
        <v>12393.9</v>
      </c>
      <c r="I17" s="359">
        <v>115</v>
      </c>
      <c r="J17" s="359">
        <v>286</v>
      </c>
      <c r="K17" s="359"/>
      <c r="L17" s="359"/>
      <c r="M17" s="359">
        <v>436</v>
      </c>
      <c r="N17" s="359">
        <v>222</v>
      </c>
      <c r="O17" s="359">
        <f t="shared" si="13"/>
        <v>10431.7</v>
      </c>
      <c r="P17" s="359">
        <f t="shared" si="13"/>
        <v>16144.6</v>
      </c>
      <c r="Q17" s="360">
        <v>1400</v>
      </c>
      <c r="R17" s="360">
        <v>956.1</v>
      </c>
      <c r="S17" s="361">
        <v>800</v>
      </c>
      <c r="T17" s="361">
        <v>3070</v>
      </c>
      <c r="U17" s="357" t="s">
        <v>22</v>
      </c>
      <c r="V17" s="358" t="s">
        <v>23</v>
      </c>
      <c r="W17" s="360">
        <v>7450</v>
      </c>
      <c r="X17" s="360">
        <v>11462.5</v>
      </c>
      <c r="Y17" s="360"/>
      <c r="Z17" s="360"/>
      <c r="AA17" s="360">
        <v>200</v>
      </c>
      <c r="AB17" s="360">
        <v>26</v>
      </c>
      <c r="AC17" s="360">
        <v>581.7</v>
      </c>
      <c r="AD17" s="360">
        <v>630</v>
      </c>
      <c r="AE17" s="360">
        <f t="shared" si="14"/>
        <v>19082.7</v>
      </c>
      <c r="AF17" s="360">
        <f t="shared" si="14"/>
        <v>29046.5</v>
      </c>
      <c r="AG17" s="360">
        <v>380</v>
      </c>
      <c r="AH17" s="360">
        <v>381</v>
      </c>
      <c r="AI17" s="360">
        <v>75</v>
      </c>
      <c r="AJ17" s="360">
        <v>60</v>
      </c>
      <c r="AK17" s="363">
        <v>650</v>
      </c>
      <c r="AL17" s="361">
        <v>2270</v>
      </c>
      <c r="AM17" s="360">
        <f t="shared" si="3"/>
        <v>1105</v>
      </c>
      <c r="AN17" s="360">
        <f t="shared" si="3"/>
        <v>2711</v>
      </c>
      <c r="AO17" s="357" t="s">
        <v>22</v>
      </c>
      <c r="AP17" s="358" t="s">
        <v>23</v>
      </c>
      <c r="AQ17" s="360">
        <f t="shared" si="15"/>
        <v>20187.7</v>
      </c>
      <c r="AR17" s="360">
        <f t="shared" si="15"/>
        <v>31757.5</v>
      </c>
      <c r="AS17" s="360">
        <f t="shared" si="6"/>
        <v>157.31113499804337</v>
      </c>
      <c r="AT17" s="359"/>
      <c r="AU17" s="359"/>
      <c r="AV17" s="360"/>
      <c r="AW17" s="359"/>
      <c r="AX17" s="360"/>
      <c r="AY17" s="357"/>
      <c r="AZ17" s="360"/>
      <c r="BA17" s="360"/>
      <c r="BB17" s="360"/>
      <c r="BC17" s="360"/>
      <c r="BD17" s="360"/>
      <c r="BE17" s="360"/>
      <c r="BF17" s="357"/>
      <c r="BG17" s="357"/>
      <c r="BH17" s="364" t="s">
        <v>22</v>
      </c>
      <c r="BI17" s="365" t="s">
        <v>23</v>
      </c>
      <c r="BJ17" s="366">
        <f t="shared" si="7"/>
        <v>0</v>
      </c>
      <c r="BK17" s="366">
        <f t="shared" si="7"/>
        <v>0</v>
      </c>
      <c r="BL17" s="367"/>
      <c r="BM17" s="366">
        <f t="shared" si="16"/>
        <v>20187.7</v>
      </c>
      <c r="BN17" s="366">
        <f t="shared" si="16"/>
        <v>31757.5</v>
      </c>
      <c r="BO17" s="366">
        <f t="shared" si="8"/>
        <v>157.31113499804337</v>
      </c>
      <c r="BP17" s="368">
        <v>1450</v>
      </c>
      <c r="BQ17" s="366">
        <v>1557.3</v>
      </c>
      <c r="BR17" s="366">
        <v>875</v>
      </c>
      <c r="BS17" s="369">
        <v>495</v>
      </c>
      <c r="BT17" s="359"/>
      <c r="BU17" s="359"/>
      <c r="BV17" s="359">
        <v>600</v>
      </c>
      <c r="BW17" s="359">
        <v>1174</v>
      </c>
      <c r="BX17" s="359">
        <f t="shared" si="9"/>
        <v>2925</v>
      </c>
      <c r="BY17" s="359">
        <f t="shared" si="9"/>
        <v>3226.3</v>
      </c>
      <c r="BZ17" s="359">
        <f t="shared" si="10"/>
        <v>23112.7</v>
      </c>
      <c r="CA17" s="359">
        <f t="shared" si="10"/>
        <v>34983.8</v>
      </c>
      <c r="CB17" s="359">
        <f t="shared" si="11"/>
        <v>151.3618054143393</v>
      </c>
    </row>
    <row r="18" spans="1:80" ht="12.75">
      <c r="A18" s="357" t="s">
        <v>24</v>
      </c>
      <c r="B18" s="358" t="s">
        <v>25</v>
      </c>
      <c r="C18" s="359">
        <f t="shared" si="12"/>
        <v>6480</v>
      </c>
      <c r="D18" s="359">
        <f t="shared" si="12"/>
        <v>9970.3</v>
      </c>
      <c r="E18" s="359"/>
      <c r="F18" s="359"/>
      <c r="G18" s="359">
        <v>6200</v>
      </c>
      <c r="H18" s="359">
        <v>4577.9</v>
      </c>
      <c r="I18" s="359">
        <v>280</v>
      </c>
      <c r="J18" s="359">
        <v>5392.4</v>
      </c>
      <c r="K18" s="359"/>
      <c r="L18" s="359"/>
      <c r="M18" s="359">
        <v>328</v>
      </c>
      <c r="N18" s="359">
        <v>210</v>
      </c>
      <c r="O18" s="359">
        <f t="shared" si="13"/>
        <v>9444.6</v>
      </c>
      <c r="P18" s="359">
        <f t="shared" si="13"/>
        <v>14594.9</v>
      </c>
      <c r="Q18" s="360">
        <v>1400</v>
      </c>
      <c r="R18" s="360">
        <v>790.4</v>
      </c>
      <c r="S18" s="361">
        <v>222.1</v>
      </c>
      <c r="T18" s="361">
        <v>1381</v>
      </c>
      <c r="U18" s="357" t="s">
        <v>24</v>
      </c>
      <c r="V18" s="358" t="s">
        <v>25</v>
      </c>
      <c r="W18" s="360">
        <v>7122.5</v>
      </c>
      <c r="X18" s="360">
        <v>12073.3</v>
      </c>
      <c r="Y18" s="360">
        <v>50</v>
      </c>
      <c r="Z18" s="360">
        <v>56</v>
      </c>
      <c r="AA18" s="360">
        <v>150</v>
      </c>
      <c r="AB18" s="360">
        <v>175.2</v>
      </c>
      <c r="AC18" s="360">
        <v>500</v>
      </c>
      <c r="AD18" s="360">
        <v>119</v>
      </c>
      <c r="AE18" s="360">
        <f t="shared" si="14"/>
        <v>16252.6</v>
      </c>
      <c r="AF18" s="360">
        <f t="shared" si="14"/>
        <v>24775.199999999997</v>
      </c>
      <c r="AG18" s="360">
        <v>380</v>
      </c>
      <c r="AH18" s="360">
        <v>55</v>
      </c>
      <c r="AI18" s="360">
        <v>120</v>
      </c>
      <c r="AJ18" s="360">
        <v>100</v>
      </c>
      <c r="AK18" s="363">
        <v>700</v>
      </c>
      <c r="AL18" s="361">
        <v>65</v>
      </c>
      <c r="AM18" s="360">
        <f t="shared" si="3"/>
        <v>1200</v>
      </c>
      <c r="AN18" s="360">
        <f t="shared" si="3"/>
        <v>220</v>
      </c>
      <c r="AO18" s="357" t="s">
        <v>24</v>
      </c>
      <c r="AP18" s="358" t="s">
        <v>25</v>
      </c>
      <c r="AQ18" s="360">
        <f t="shared" si="15"/>
        <v>17452.6</v>
      </c>
      <c r="AR18" s="360">
        <f t="shared" si="15"/>
        <v>24995.199999999997</v>
      </c>
      <c r="AS18" s="360">
        <f t="shared" si="6"/>
        <v>143.2176294649508</v>
      </c>
      <c r="AT18" s="359"/>
      <c r="AU18" s="359"/>
      <c r="AV18" s="359"/>
      <c r="AW18" s="359"/>
      <c r="AX18" s="360"/>
      <c r="AY18" s="357"/>
      <c r="AZ18" s="360"/>
      <c r="BA18" s="360"/>
      <c r="BB18" s="360"/>
      <c r="BC18" s="360"/>
      <c r="BD18" s="360"/>
      <c r="BE18" s="360"/>
      <c r="BF18" s="357"/>
      <c r="BG18" s="357"/>
      <c r="BH18" s="364" t="s">
        <v>24</v>
      </c>
      <c r="BI18" s="365" t="s">
        <v>25</v>
      </c>
      <c r="BJ18" s="366">
        <f t="shared" si="7"/>
        <v>0</v>
      </c>
      <c r="BK18" s="366">
        <f t="shared" si="7"/>
        <v>0</v>
      </c>
      <c r="BL18" s="367"/>
      <c r="BM18" s="366">
        <f t="shared" si="16"/>
        <v>17452.6</v>
      </c>
      <c r="BN18" s="366">
        <f t="shared" si="16"/>
        <v>24995.199999999997</v>
      </c>
      <c r="BO18" s="366">
        <f t="shared" si="8"/>
        <v>143.2176294649508</v>
      </c>
      <c r="BP18" s="368">
        <v>850</v>
      </c>
      <c r="BQ18" s="366">
        <v>3260.8</v>
      </c>
      <c r="BR18" s="366">
        <v>280</v>
      </c>
      <c r="BS18" s="369">
        <v>1612.6</v>
      </c>
      <c r="BT18" s="359"/>
      <c r="BU18" s="359"/>
      <c r="BV18" s="359">
        <v>450</v>
      </c>
      <c r="BW18" s="359">
        <v>570.8</v>
      </c>
      <c r="BX18" s="359">
        <f t="shared" si="9"/>
        <v>1580</v>
      </c>
      <c r="BY18" s="359">
        <f t="shared" si="9"/>
        <v>5444.2</v>
      </c>
      <c r="BZ18" s="359">
        <f t="shared" si="10"/>
        <v>19032.6</v>
      </c>
      <c r="CA18" s="359">
        <f t="shared" si="10"/>
        <v>30439.399999999998</v>
      </c>
      <c r="CB18" s="359">
        <f t="shared" si="11"/>
        <v>159.93295713670227</v>
      </c>
    </row>
    <row r="19" spans="1:80" ht="12.75">
      <c r="A19" s="357" t="s">
        <v>26</v>
      </c>
      <c r="B19" s="358" t="s">
        <v>27</v>
      </c>
      <c r="C19" s="359">
        <f t="shared" si="12"/>
        <v>6120</v>
      </c>
      <c r="D19" s="359">
        <f t="shared" si="12"/>
        <v>4820</v>
      </c>
      <c r="E19" s="359"/>
      <c r="F19" s="359"/>
      <c r="G19" s="359">
        <v>6000</v>
      </c>
      <c r="H19" s="359">
        <v>4688</v>
      </c>
      <c r="I19" s="359">
        <v>120</v>
      </c>
      <c r="J19" s="359">
        <v>132</v>
      </c>
      <c r="K19" s="359"/>
      <c r="L19" s="359"/>
      <c r="M19" s="359">
        <v>490</v>
      </c>
      <c r="N19" s="359">
        <v>492</v>
      </c>
      <c r="O19" s="359">
        <f t="shared" si="13"/>
        <v>11030.8</v>
      </c>
      <c r="P19" s="359">
        <f t="shared" si="13"/>
        <v>5980.4</v>
      </c>
      <c r="Q19" s="360">
        <v>1050</v>
      </c>
      <c r="R19" s="360">
        <v>557.5</v>
      </c>
      <c r="S19" s="361">
        <v>905.8</v>
      </c>
      <c r="T19" s="361">
        <v>350.2</v>
      </c>
      <c r="U19" s="357" t="s">
        <v>26</v>
      </c>
      <c r="V19" s="358" t="s">
        <v>27</v>
      </c>
      <c r="W19" s="360">
        <v>8200</v>
      </c>
      <c r="X19" s="360">
        <v>4679.8</v>
      </c>
      <c r="Y19" s="360"/>
      <c r="Z19" s="360"/>
      <c r="AA19" s="360">
        <v>375</v>
      </c>
      <c r="AB19" s="360">
        <v>392.9</v>
      </c>
      <c r="AC19" s="360">
        <v>500</v>
      </c>
      <c r="AD19" s="360"/>
      <c r="AE19" s="360">
        <f t="shared" si="14"/>
        <v>17640.8</v>
      </c>
      <c r="AF19" s="360">
        <f t="shared" si="14"/>
        <v>11292.4</v>
      </c>
      <c r="AG19" s="360"/>
      <c r="AH19" s="360">
        <v>175.9</v>
      </c>
      <c r="AI19" s="360">
        <v>120</v>
      </c>
      <c r="AJ19" s="360">
        <v>105.7</v>
      </c>
      <c r="AK19" s="363">
        <v>400</v>
      </c>
      <c r="AL19" s="361">
        <v>20</v>
      </c>
      <c r="AM19" s="360">
        <f t="shared" si="3"/>
        <v>520</v>
      </c>
      <c r="AN19" s="360">
        <f t="shared" si="3"/>
        <v>301.6</v>
      </c>
      <c r="AO19" s="357" t="s">
        <v>26</v>
      </c>
      <c r="AP19" s="358" t="s">
        <v>27</v>
      </c>
      <c r="AQ19" s="360">
        <f t="shared" si="15"/>
        <v>18160.8</v>
      </c>
      <c r="AR19" s="360">
        <f t="shared" si="15"/>
        <v>11594</v>
      </c>
      <c r="AS19" s="360">
        <f t="shared" si="6"/>
        <v>63.84079996475926</v>
      </c>
      <c r="AT19" s="359"/>
      <c r="AU19" s="359"/>
      <c r="AV19" s="359"/>
      <c r="AW19" s="359"/>
      <c r="AX19" s="360"/>
      <c r="AY19" s="357"/>
      <c r="AZ19" s="360"/>
      <c r="BA19" s="360"/>
      <c r="BB19" s="370"/>
      <c r="BC19" s="370"/>
      <c r="BD19" s="360"/>
      <c r="BE19" s="360"/>
      <c r="BF19" s="357"/>
      <c r="BG19" s="357"/>
      <c r="BH19" s="364" t="s">
        <v>26</v>
      </c>
      <c r="BI19" s="365" t="s">
        <v>27</v>
      </c>
      <c r="BJ19" s="366">
        <f t="shared" si="7"/>
        <v>0</v>
      </c>
      <c r="BK19" s="366">
        <f t="shared" si="7"/>
        <v>0</v>
      </c>
      <c r="BL19" s="367"/>
      <c r="BM19" s="366">
        <f t="shared" si="16"/>
        <v>18160.8</v>
      </c>
      <c r="BN19" s="366">
        <f t="shared" si="16"/>
        <v>11594</v>
      </c>
      <c r="BO19" s="366">
        <f t="shared" si="8"/>
        <v>63.84079996475926</v>
      </c>
      <c r="BP19" s="368">
        <v>1700</v>
      </c>
      <c r="BQ19" s="366">
        <v>2874</v>
      </c>
      <c r="BR19" s="366">
        <v>560</v>
      </c>
      <c r="BS19" s="369">
        <v>1229.8</v>
      </c>
      <c r="BT19" s="359"/>
      <c r="BU19" s="359"/>
      <c r="BV19" s="359">
        <v>450</v>
      </c>
      <c r="BW19" s="359">
        <v>731.3</v>
      </c>
      <c r="BX19" s="359">
        <f t="shared" si="9"/>
        <v>2710</v>
      </c>
      <c r="BY19" s="359">
        <f t="shared" si="9"/>
        <v>4835.1</v>
      </c>
      <c r="BZ19" s="359">
        <f t="shared" si="10"/>
        <v>20870.8</v>
      </c>
      <c r="CA19" s="359">
        <f t="shared" si="10"/>
        <v>16429.1</v>
      </c>
      <c r="CB19" s="359">
        <f t="shared" si="11"/>
        <v>78.71811334496041</v>
      </c>
    </row>
    <row r="20" spans="1:80" ht="12.75">
      <c r="A20" s="357"/>
      <c r="B20" s="358"/>
      <c r="C20" s="359"/>
      <c r="D20" s="359"/>
      <c r="E20" s="359"/>
      <c r="F20" s="359"/>
      <c r="G20" s="370"/>
      <c r="H20" s="360"/>
      <c r="I20" s="360"/>
      <c r="J20" s="360"/>
      <c r="K20" s="359"/>
      <c r="L20" s="370"/>
      <c r="M20" s="359"/>
      <c r="N20" s="370"/>
      <c r="O20" s="359"/>
      <c r="P20" s="359"/>
      <c r="Q20" s="360"/>
      <c r="R20" s="360"/>
      <c r="S20" s="371"/>
      <c r="T20" s="371"/>
      <c r="U20" s="357"/>
      <c r="V20" s="358"/>
      <c r="W20" s="360"/>
      <c r="X20" s="370"/>
      <c r="Y20" s="360"/>
      <c r="Z20" s="370"/>
      <c r="AA20" s="370"/>
      <c r="AB20" s="370"/>
      <c r="AC20" s="370"/>
      <c r="AD20" s="370"/>
      <c r="AE20" s="360"/>
      <c r="AF20" s="360"/>
      <c r="AG20" s="370"/>
      <c r="AH20" s="370"/>
      <c r="AI20" s="370"/>
      <c r="AJ20" s="360"/>
      <c r="AK20" s="363"/>
      <c r="AL20" s="371"/>
      <c r="AM20" s="360"/>
      <c r="AN20" s="360"/>
      <c r="AO20" s="357"/>
      <c r="AP20" s="358"/>
      <c r="AQ20" s="360"/>
      <c r="AR20" s="360"/>
      <c r="AS20" s="360"/>
      <c r="AT20" s="370"/>
      <c r="AU20" s="370"/>
      <c r="AV20" s="359"/>
      <c r="AW20" s="370"/>
      <c r="AX20" s="360"/>
      <c r="AY20" s="357"/>
      <c r="AZ20" s="370"/>
      <c r="BA20" s="370"/>
      <c r="BB20" s="360"/>
      <c r="BC20" s="360"/>
      <c r="BD20" s="370"/>
      <c r="BE20" s="360"/>
      <c r="BF20" s="357"/>
      <c r="BG20" s="357"/>
      <c r="BH20" s="364"/>
      <c r="BI20" s="365"/>
      <c r="BJ20" s="366"/>
      <c r="BK20" s="366"/>
      <c r="BL20" s="367"/>
      <c r="BM20" s="366"/>
      <c r="BN20" s="366"/>
      <c r="BO20" s="366"/>
      <c r="BP20" s="368"/>
      <c r="BQ20" s="364"/>
      <c r="BR20" s="364"/>
      <c r="BS20" s="369"/>
      <c r="BT20" s="359"/>
      <c r="BU20" s="359"/>
      <c r="BV20" s="359"/>
      <c r="BW20" s="359"/>
      <c r="BX20" s="359"/>
      <c r="BY20" s="359"/>
      <c r="BZ20" s="359"/>
      <c r="CA20" s="359"/>
      <c r="CB20" s="359"/>
    </row>
    <row r="21" spans="1:80" ht="12.75">
      <c r="A21" s="357" t="s">
        <v>28</v>
      </c>
      <c r="B21" s="358" t="s">
        <v>29</v>
      </c>
      <c r="C21" s="359">
        <f aca="true" t="shared" si="17" ref="C21:D24">E21+G21+I21+K21</f>
        <v>4400</v>
      </c>
      <c r="D21" s="359">
        <f t="shared" si="17"/>
        <v>1971.8</v>
      </c>
      <c r="E21" s="359"/>
      <c r="F21" s="359"/>
      <c r="G21" s="359">
        <v>4300</v>
      </c>
      <c r="H21" s="359">
        <v>1943.8</v>
      </c>
      <c r="I21" s="359">
        <v>100</v>
      </c>
      <c r="J21" s="359">
        <v>28</v>
      </c>
      <c r="K21" s="359"/>
      <c r="L21" s="359"/>
      <c r="M21" s="359">
        <v>376</v>
      </c>
      <c r="N21" s="359">
        <v>132</v>
      </c>
      <c r="O21" s="359">
        <f aca="true" t="shared" si="18" ref="O21:P24">Q21+S21+W21+Y21+AA21+AC21</f>
        <v>12900</v>
      </c>
      <c r="P21" s="359">
        <f t="shared" si="18"/>
        <v>32101.4</v>
      </c>
      <c r="Q21" s="360">
        <v>1000</v>
      </c>
      <c r="R21" s="360">
        <v>737.3</v>
      </c>
      <c r="S21" s="361">
        <v>7000</v>
      </c>
      <c r="T21" s="361">
        <v>24865.2</v>
      </c>
      <c r="U21" s="357" t="s">
        <v>28</v>
      </c>
      <c r="V21" s="358" t="s">
        <v>29</v>
      </c>
      <c r="W21" s="360">
        <v>4800</v>
      </c>
      <c r="X21" s="360">
        <v>6376</v>
      </c>
      <c r="Y21" s="360"/>
      <c r="Z21" s="360"/>
      <c r="AA21" s="360">
        <v>100</v>
      </c>
      <c r="AB21" s="360">
        <v>105.5</v>
      </c>
      <c r="AC21" s="360"/>
      <c r="AD21" s="360">
        <v>17.4</v>
      </c>
      <c r="AE21" s="360">
        <f aca="true" t="shared" si="19" ref="AE21:AF24">C21+M21+O21</f>
        <v>17676</v>
      </c>
      <c r="AF21" s="360">
        <f t="shared" si="19"/>
        <v>34205.200000000004</v>
      </c>
      <c r="AG21" s="360">
        <v>300</v>
      </c>
      <c r="AH21" s="360"/>
      <c r="AI21" s="360">
        <v>1200</v>
      </c>
      <c r="AJ21" s="360">
        <v>2275.4</v>
      </c>
      <c r="AK21" s="363">
        <v>700</v>
      </c>
      <c r="AL21" s="361">
        <v>459.2</v>
      </c>
      <c r="AM21" s="360">
        <f t="shared" si="3"/>
        <v>2200</v>
      </c>
      <c r="AN21" s="360">
        <f t="shared" si="3"/>
        <v>2734.6</v>
      </c>
      <c r="AO21" s="357" t="s">
        <v>28</v>
      </c>
      <c r="AP21" s="358" t="s">
        <v>29</v>
      </c>
      <c r="AQ21" s="360">
        <f aca="true" t="shared" si="20" ref="AQ21:AR24">AE21+AM21</f>
        <v>19876</v>
      </c>
      <c r="AR21" s="360">
        <f t="shared" si="20"/>
        <v>36939.8</v>
      </c>
      <c r="AS21" s="360">
        <f t="shared" si="6"/>
        <v>185.85127792312338</v>
      </c>
      <c r="AT21" s="359"/>
      <c r="AU21" s="359"/>
      <c r="AV21" s="359"/>
      <c r="AW21" s="359"/>
      <c r="AX21" s="360"/>
      <c r="AY21" s="357"/>
      <c r="AZ21" s="360"/>
      <c r="BA21" s="360"/>
      <c r="BB21" s="360"/>
      <c r="BC21" s="360"/>
      <c r="BD21" s="360"/>
      <c r="BE21" s="360"/>
      <c r="BF21" s="357"/>
      <c r="BG21" s="357"/>
      <c r="BH21" s="364" t="s">
        <v>28</v>
      </c>
      <c r="BI21" s="365" t="s">
        <v>29</v>
      </c>
      <c r="BJ21" s="366">
        <f t="shared" si="7"/>
        <v>0</v>
      </c>
      <c r="BK21" s="366">
        <f t="shared" si="7"/>
        <v>0</v>
      </c>
      <c r="BL21" s="367"/>
      <c r="BM21" s="366">
        <f aca="true" t="shared" si="21" ref="BM21:BN24">AQ21+BJ21</f>
        <v>19876</v>
      </c>
      <c r="BN21" s="366">
        <f t="shared" si="21"/>
        <v>36939.8</v>
      </c>
      <c r="BO21" s="366">
        <f t="shared" si="8"/>
        <v>185.85127792312338</v>
      </c>
      <c r="BP21" s="368">
        <v>1450</v>
      </c>
      <c r="BQ21" s="366">
        <v>1439.2</v>
      </c>
      <c r="BR21" s="366">
        <v>560</v>
      </c>
      <c r="BS21" s="369">
        <v>532.3</v>
      </c>
      <c r="BT21" s="359"/>
      <c r="BU21" s="359"/>
      <c r="BV21" s="359">
        <v>450</v>
      </c>
      <c r="BW21" s="359">
        <v>678.7</v>
      </c>
      <c r="BX21" s="359">
        <f t="shared" si="9"/>
        <v>2460</v>
      </c>
      <c r="BY21" s="359">
        <f t="shared" si="9"/>
        <v>2650.2</v>
      </c>
      <c r="BZ21" s="359">
        <f t="shared" si="10"/>
        <v>22336</v>
      </c>
      <c r="CA21" s="359">
        <f t="shared" si="10"/>
        <v>39590</v>
      </c>
      <c r="CB21" s="359">
        <f t="shared" si="11"/>
        <v>177.24749283667623</v>
      </c>
    </row>
    <row r="22" spans="1:80" ht="12.75">
      <c r="A22" s="357" t="s">
        <v>30</v>
      </c>
      <c r="B22" s="358" t="s">
        <v>31</v>
      </c>
      <c r="C22" s="359">
        <f t="shared" si="17"/>
        <v>5744</v>
      </c>
      <c r="D22" s="359">
        <f t="shared" si="17"/>
        <v>2883.9</v>
      </c>
      <c r="E22" s="359"/>
      <c r="F22" s="359"/>
      <c r="G22" s="359">
        <v>5500</v>
      </c>
      <c r="H22" s="359">
        <v>2525.9</v>
      </c>
      <c r="I22" s="359">
        <v>244</v>
      </c>
      <c r="J22" s="359">
        <v>358</v>
      </c>
      <c r="K22" s="359"/>
      <c r="L22" s="359"/>
      <c r="M22" s="359">
        <v>696</v>
      </c>
      <c r="N22" s="359">
        <v>406</v>
      </c>
      <c r="O22" s="359">
        <f t="shared" si="18"/>
        <v>9692.6</v>
      </c>
      <c r="P22" s="359">
        <f t="shared" si="18"/>
        <v>10152.2</v>
      </c>
      <c r="Q22" s="360">
        <v>1000</v>
      </c>
      <c r="R22" s="360">
        <v>952.7</v>
      </c>
      <c r="S22" s="361">
        <v>967.6</v>
      </c>
      <c r="T22" s="361">
        <v>4200</v>
      </c>
      <c r="U22" s="357" t="s">
        <v>30</v>
      </c>
      <c r="V22" s="358" t="s">
        <v>31</v>
      </c>
      <c r="W22" s="360">
        <v>4725</v>
      </c>
      <c r="X22" s="360">
        <v>4981.5</v>
      </c>
      <c r="Y22" s="360"/>
      <c r="Z22" s="372"/>
      <c r="AA22" s="360">
        <v>500</v>
      </c>
      <c r="AB22" s="360"/>
      <c r="AC22" s="360">
        <v>2500</v>
      </c>
      <c r="AD22" s="360">
        <v>18</v>
      </c>
      <c r="AE22" s="360">
        <f t="shared" si="19"/>
        <v>16132.6</v>
      </c>
      <c r="AF22" s="360">
        <f t="shared" si="19"/>
        <v>13442.1</v>
      </c>
      <c r="AG22" s="360">
        <v>380</v>
      </c>
      <c r="AH22" s="360">
        <v>590</v>
      </c>
      <c r="AI22" s="360">
        <v>75</v>
      </c>
      <c r="AJ22" s="360">
        <v>150</v>
      </c>
      <c r="AK22" s="363">
        <v>440</v>
      </c>
      <c r="AL22" s="361">
        <v>523.9</v>
      </c>
      <c r="AM22" s="360">
        <f t="shared" si="3"/>
        <v>895</v>
      </c>
      <c r="AN22" s="360">
        <f t="shared" si="3"/>
        <v>1263.9</v>
      </c>
      <c r="AO22" s="357" t="s">
        <v>30</v>
      </c>
      <c r="AP22" s="358" t="s">
        <v>31</v>
      </c>
      <c r="AQ22" s="360">
        <f t="shared" si="20"/>
        <v>17027.6</v>
      </c>
      <c r="AR22" s="360">
        <f t="shared" si="20"/>
        <v>14706</v>
      </c>
      <c r="AS22" s="360">
        <f t="shared" si="6"/>
        <v>86.36566515539478</v>
      </c>
      <c r="AT22" s="359"/>
      <c r="AU22" s="359"/>
      <c r="AV22" s="360"/>
      <c r="AW22" s="359"/>
      <c r="AX22" s="360"/>
      <c r="AY22" s="357"/>
      <c r="AZ22" s="360"/>
      <c r="BA22" s="360"/>
      <c r="BB22" s="360"/>
      <c r="BC22" s="360"/>
      <c r="BD22" s="360"/>
      <c r="BE22" s="360"/>
      <c r="BF22" s="357"/>
      <c r="BG22" s="357"/>
      <c r="BH22" s="364" t="s">
        <v>30</v>
      </c>
      <c r="BI22" s="365" t="s">
        <v>31</v>
      </c>
      <c r="BJ22" s="366">
        <f t="shared" si="7"/>
        <v>0</v>
      </c>
      <c r="BK22" s="366">
        <f t="shared" si="7"/>
        <v>0</v>
      </c>
      <c r="BL22" s="367"/>
      <c r="BM22" s="366">
        <f t="shared" si="21"/>
        <v>17027.6</v>
      </c>
      <c r="BN22" s="366">
        <f t="shared" si="21"/>
        <v>14706</v>
      </c>
      <c r="BO22" s="366">
        <f t="shared" si="8"/>
        <v>86.36566515539478</v>
      </c>
      <c r="BP22" s="368">
        <v>1450</v>
      </c>
      <c r="BQ22" s="366">
        <v>1738.6</v>
      </c>
      <c r="BR22" s="366">
        <v>2030</v>
      </c>
      <c r="BS22" s="369">
        <v>4268.5</v>
      </c>
      <c r="BT22" s="359"/>
      <c r="BU22" s="359"/>
      <c r="BV22" s="359">
        <v>450</v>
      </c>
      <c r="BW22" s="359">
        <v>947.2</v>
      </c>
      <c r="BX22" s="359">
        <f t="shared" si="9"/>
        <v>3930</v>
      </c>
      <c r="BY22" s="359">
        <f t="shared" si="9"/>
        <v>6954.3</v>
      </c>
      <c r="BZ22" s="359">
        <f t="shared" si="10"/>
        <v>20957.6</v>
      </c>
      <c r="CA22" s="359">
        <f t="shared" si="10"/>
        <v>21660.3</v>
      </c>
      <c r="CB22" s="359">
        <f t="shared" si="11"/>
        <v>103.3529602626255</v>
      </c>
    </row>
    <row r="23" spans="1:80" ht="12.75">
      <c r="A23" s="357" t="s">
        <v>32</v>
      </c>
      <c r="B23" s="358" t="s">
        <v>33</v>
      </c>
      <c r="C23" s="359">
        <f t="shared" si="17"/>
        <v>5510</v>
      </c>
      <c r="D23" s="359">
        <f t="shared" si="17"/>
        <v>5899.8</v>
      </c>
      <c r="E23" s="359"/>
      <c r="F23" s="359"/>
      <c r="G23" s="359">
        <v>5400</v>
      </c>
      <c r="H23" s="359">
        <v>5708.8</v>
      </c>
      <c r="I23" s="359">
        <v>110</v>
      </c>
      <c r="J23" s="359">
        <v>191</v>
      </c>
      <c r="K23" s="359"/>
      <c r="L23" s="359"/>
      <c r="M23" s="359">
        <v>552</v>
      </c>
      <c r="N23" s="359">
        <v>356</v>
      </c>
      <c r="O23" s="359">
        <f t="shared" si="18"/>
        <v>24647.3</v>
      </c>
      <c r="P23" s="359">
        <f t="shared" si="18"/>
        <v>25985.8</v>
      </c>
      <c r="Q23" s="360">
        <v>740</v>
      </c>
      <c r="R23" s="360">
        <v>611.3</v>
      </c>
      <c r="S23" s="361">
        <v>21692.3</v>
      </c>
      <c r="T23" s="361">
        <v>23150.8</v>
      </c>
      <c r="U23" s="357" t="s">
        <v>32</v>
      </c>
      <c r="V23" s="358" t="s">
        <v>33</v>
      </c>
      <c r="W23" s="360">
        <v>2095</v>
      </c>
      <c r="X23" s="360">
        <v>2018.7</v>
      </c>
      <c r="Y23" s="360"/>
      <c r="Z23" s="372"/>
      <c r="AA23" s="360">
        <v>20</v>
      </c>
      <c r="AB23" s="360">
        <v>70</v>
      </c>
      <c r="AC23" s="360">
        <v>100</v>
      </c>
      <c r="AD23" s="360">
        <v>135</v>
      </c>
      <c r="AE23" s="360">
        <f t="shared" si="19"/>
        <v>30709.3</v>
      </c>
      <c r="AF23" s="360">
        <f t="shared" si="19"/>
        <v>32241.6</v>
      </c>
      <c r="AG23" s="360">
        <v>380</v>
      </c>
      <c r="AH23" s="360"/>
      <c r="AI23" s="360">
        <v>25</v>
      </c>
      <c r="AJ23" s="360">
        <v>8</v>
      </c>
      <c r="AK23" s="363">
        <v>460</v>
      </c>
      <c r="AL23" s="361">
        <v>0.9</v>
      </c>
      <c r="AM23" s="360">
        <f t="shared" si="3"/>
        <v>865</v>
      </c>
      <c r="AN23" s="360">
        <f t="shared" si="3"/>
        <v>8.9</v>
      </c>
      <c r="AO23" s="357" t="s">
        <v>32</v>
      </c>
      <c r="AP23" s="358" t="s">
        <v>33</v>
      </c>
      <c r="AQ23" s="360">
        <f t="shared" si="20"/>
        <v>31574.3</v>
      </c>
      <c r="AR23" s="360">
        <f t="shared" si="20"/>
        <v>32250.5</v>
      </c>
      <c r="AS23" s="360">
        <f t="shared" si="6"/>
        <v>102.1416151743665</v>
      </c>
      <c r="AT23" s="359"/>
      <c r="AU23" s="359"/>
      <c r="AV23" s="359"/>
      <c r="AW23" s="359"/>
      <c r="AX23" s="360"/>
      <c r="AY23" s="360"/>
      <c r="AZ23" s="360"/>
      <c r="BA23" s="360"/>
      <c r="BB23" s="360"/>
      <c r="BC23" s="360"/>
      <c r="BD23" s="360"/>
      <c r="BE23" s="360"/>
      <c r="BF23" s="357"/>
      <c r="BG23" s="357"/>
      <c r="BH23" s="364" t="s">
        <v>32</v>
      </c>
      <c r="BI23" s="365" t="s">
        <v>33</v>
      </c>
      <c r="BJ23" s="366">
        <f t="shared" si="7"/>
        <v>0</v>
      </c>
      <c r="BK23" s="366">
        <f t="shared" si="7"/>
        <v>0</v>
      </c>
      <c r="BL23" s="367"/>
      <c r="BM23" s="366">
        <f t="shared" si="21"/>
        <v>31574.3</v>
      </c>
      <c r="BN23" s="366">
        <f t="shared" si="21"/>
        <v>32250.5</v>
      </c>
      <c r="BO23" s="366">
        <f t="shared" si="8"/>
        <v>102.1416151743665</v>
      </c>
      <c r="BP23" s="368">
        <v>1150</v>
      </c>
      <c r="BQ23" s="366">
        <v>1021.9</v>
      </c>
      <c r="BR23" s="366">
        <v>560</v>
      </c>
      <c r="BS23" s="369">
        <v>614.1</v>
      </c>
      <c r="BT23" s="359"/>
      <c r="BU23" s="359"/>
      <c r="BV23" s="359">
        <v>450</v>
      </c>
      <c r="BW23" s="359">
        <v>606.4</v>
      </c>
      <c r="BX23" s="359">
        <f t="shared" si="9"/>
        <v>2160</v>
      </c>
      <c r="BY23" s="359">
        <f t="shared" si="9"/>
        <v>2242.4</v>
      </c>
      <c r="BZ23" s="359">
        <f t="shared" si="10"/>
        <v>33734.3</v>
      </c>
      <c r="CA23" s="359">
        <f t="shared" si="10"/>
        <v>34492.9</v>
      </c>
      <c r="CB23" s="359">
        <f t="shared" si="11"/>
        <v>102.24874978879063</v>
      </c>
    </row>
    <row r="24" spans="1:80" ht="12.75">
      <c r="A24" s="357" t="s">
        <v>34</v>
      </c>
      <c r="B24" s="358" t="s">
        <v>35</v>
      </c>
      <c r="C24" s="359">
        <f t="shared" si="17"/>
        <v>6498</v>
      </c>
      <c r="D24" s="359">
        <f t="shared" si="17"/>
        <v>6068.4</v>
      </c>
      <c r="E24" s="359"/>
      <c r="F24" s="359"/>
      <c r="G24" s="359">
        <v>6440</v>
      </c>
      <c r="H24" s="359">
        <v>5861.4</v>
      </c>
      <c r="I24" s="359">
        <v>58</v>
      </c>
      <c r="J24" s="359">
        <v>207</v>
      </c>
      <c r="K24" s="359"/>
      <c r="L24" s="359"/>
      <c r="M24" s="359">
        <v>340</v>
      </c>
      <c r="N24" s="359">
        <v>224</v>
      </c>
      <c r="O24" s="359">
        <f t="shared" si="18"/>
        <v>1685</v>
      </c>
      <c r="P24" s="359">
        <f t="shared" si="18"/>
        <v>2790.8</v>
      </c>
      <c r="Q24" s="360">
        <v>505</v>
      </c>
      <c r="R24" s="360">
        <v>419.8</v>
      </c>
      <c r="S24" s="361">
        <v>480</v>
      </c>
      <c r="T24" s="361">
        <v>1569</v>
      </c>
      <c r="U24" s="357" t="s">
        <v>34</v>
      </c>
      <c r="V24" s="358" t="s">
        <v>35</v>
      </c>
      <c r="W24" s="360"/>
      <c r="X24" s="360"/>
      <c r="Y24" s="360">
        <v>100</v>
      </c>
      <c r="Z24" s="372">
        <v>225</v>
      </c>
      <c r="AA24" s="360">
        <v>100</v>
      </c>
      <c r="AB24" s="360">
        <v>500</v>
      </c>
      <c r="AC24" s="360">
        <v>500</v>
      </c>
      <c r="AD24" s="360">
        <v>77</v>
      </c>
      <c r="AE24" s="360">
        <f t="shared" si="19"/>
        <v>8523</v>
      </c>
      <c r="AF24" s="360">
        <f t="shared" si="19"/>
        <v>9083.2</v>
      </c>
      <c r="AG24" s="360">
        <v>385</v>
      </c>
      <c r="AH24" s="360">
        <v>34.2</v>
      </c>
      <c r="AI24" s="360"/>
      <c r="AJ24" s="360"/>
      <c r="AK24" s="363">
        <v>565</v>
      </c>
      <c r="AL24" s="361">
        <v>438.5</v>
      </c>
      <c r="AM24" s="360">
        <f t="shared" si="3"/>
        <v>950</v>
      </c>
      <c r="AN24" s="360">
        <f t="shared" si="3"/>
        <v>472.7</v>
      </c>
      <c r="AO24" s="357" t="s">
        <v>34</v>
      </c>
      <c r="AP24" s="358" t="s">
        <v>35</v>
      </c>
      <c r="AQ24" s="360">
        <f t="shared" si="20"/>
        <v>9473</v>
      </c>
      <c r="AR24" s="360">
        <f t="shared" si="20"/>
        <v>9555.900000000001</v>
      </c>
      <c r="AS24" s="360">
        <f t="shared" si="6"/>
        <v>100.87511875857702</v>
      </c>
      <c r="AT24" s="359"/>
      <c r="AU24" s="359"/>
      <c r="AV24" s="359"/>
      <c r="AW24" s="359"/>
      <c r="AX24" s="360"/>
      <c r="AY24" s="360"/>
      <c r="AZ24" s="360"/>
      <c r="BA24" s="360"/>
      <c r="BB24" s="370"/>
      <c r="BC24" s="370"/>
      <c r="BD24" s="360"/>
      <c r="BE24" s="360"/>
      <c r="BF24" s="357"/>
      <c r="BG24" s="357"/>
      <c r="BH24" s="364" t="s">
        <v>34</v>
      </c>
      <c r="BI24" s="365" t="s">
        <v>35</v>
      </c>
      <c r="BJ24" s="366">
        <f t="shared" si="7"/>
        <v>0</v>
      </c>
      <c r="BK24" s="366">
        <f t="shared" si="7"/>
        <v>0</v>
      </c>
      <c r="BL24" s="367"/>
      <c r="BM24" s="366">
        <f t="shared" si="21"/>
        <v>9473</v>
      </c>
      <c r="BN24" s="366">
        <f t="shared" si="21"/>
        <v>9555.900000000001</v>
      </c>
      <c r="BO24" s="366">
        <f t="shared" si="8"/>
        <v>100.87511875857702</v>
      </c>
      <c r="BP24" s="368">
        <v>1450</v>
      </c>
      <c r="BQ24" s="366">
        <v>3521.2</v>
      </c>
      <c r="BR24" s="366">
        <v>875</v>
      </c>
      <c r="BS24" s="369">
        <v>1061.1</v>
      </c>
      <c r="BT24" s="359"/>
      <c r="BU24" s="359"/>
      <c r="BV24" s="359">
        <v>450</v>
      </c>
      <c r="BW24" s="359">
        <v>729.4</v>
      </c>
      <c r="BX24" s="359">
        <f t="shared" si="9"/>
        <v>2775</v>
      </c>
      <c r="BY24" s="359">
        <f t="shared" si="9"/>
        <v>5311.699999999999</v>
      </c>
      <c r="BZ24" s="359">
        <f t="shared" si="10"/>
        <v>12248</v>
      </c>
      <c r="CA24" s="359">
        <f t="shared" si="10"/>
        <v>14867.6</v>
      </c>
      <c r="CB24" s="359">
        <f t="shared" si="11"/>
        <v>121.3879817112998</v>
      </c>
    </row>
    <row r="25" spans="1:80" ht="12.75">
      <c r="A25" s="357"/>
      <c r="B25" s="358"/>
      <c r="C25" s="359"/>
      <c r="D25" s="359"/>
      <c r="E25" s="359"/>
      <c r="F25" s="359"/>
      <c r="G25" s="370"/>
      <c r="H25" s="370"/>
      <c r="I25" s="370"/>
      <c r="J25" s="370"/>
      <c r="K25" s="359"/>
      <c r="L25" s="370"/>
      <c r="M25" s="359"/>
      <c r="N25" s="370"/>
      <c r="O25" s="359"/>
      <c r="P25" s="359"/>
      <c r="Q25" s="360"/>
      <c r="R25" s="360"/>
      <c r="S25" s="371"/>
      <c r="T25" s="371"/>
      <c r="U25" s="357"/>
      <c r="V25" s="358"/>
      <c r="W25" s="360"/>
      <c r="X25" s="370"/>
      <c r="Y25" s="360"/>
      <c r="Z25" s="370"/>
      <c r="AA25" s="370"/>
      <c r="AB25" s="370"/>
      <c r="AC25" s="370"/>
      <c r="AD25" s="370"/>
      <c r="AE25" s="360"/>
      <c r="AF25" s="360"/>
      <c r="AG25" s="370"/>
      <c r="AH25" s="370"/>
      <c r="AI25" s="370"/>
      <c r="AJ25" s="360"/>
      <c r="AK25" s="363"/>
      <c r="AL25" s="371"/>
      <c r="AM25" s="360"/>
      <c r="AN25" s="360"/>
      <c r="AO25" s="357"/>
      <c r="AP25" s="358"/>
      <c r="AQ25" s="360"/>
      <c r="AR25" s="360"/>
      <c r="AS25" s="360"/>
      <c r="AT25" s="370"/>
      <c r="AU25" s="370"/>
      <c r="AV25" s="359"/>
      <c r="AW25" s="370"/>
      <c r="AX25" s="360"/>
      <c r="AY25" s="360"/>
      <c r="AZ25" s="370"/>
      <c r="BA25" s="370"/>
      <c r="BB25" s="360"/>
      <c r="BC25" s="360"/>
      <c r="BD25" s="370"/>
      <c r="BE25" s="360"/>
      <c r="BF25" s="357"/>
      <c r="BG25" s="357"/>
      <c r="BH25" s="364"/>
      <c r="BI25" s="365"/>
      <c r="BJ25" s="366"/>
      <c r="BK25" s="366"/>
      <c r="BL25" s="367"/>
      <c r="BM25" s="366"/>
      <c r="BN25" s="366"/>
      <c r="BO25" s="366"/>
      <c r="BP25" s="368"/>
      <c r="BQ25" s="364"/>
      <c r="BR25" s="366"/>
      <c r="BS25" s="369"/>
      <c r="BT25" s="359"/>
      <c r="BU25" s="359"/>
      <c r="BV25" s="359"/>
      <c r="BW25" s="359"/>
      <c r="BX25" s="359"/>
      <c r="BY25" s="359"/>
      <c r="BZ25" s="359"/>
      <c r="CA25" s="359"/>
      <c r="CB25" s="359"/>
    </row>
    <row r="26" spans="1:80" ht="12.75">
      <c r="A26" s="357" t="s">
        <v>36</v>
      </c>
      <c r="B26" s="358" t="s">
        <v>37</v>
      </c>
      <c r="C26" s="359">
        <f aca="true" t="shared" si="22" ref="C26:D29">E26+G26+I26+K26</f>
        <v>3880</v>
      </c>
      <c r="D26" s="359">
        <f t="shared" si="22"/>
        <v>3397.2</v>
      </c>
      <c r="E26" s="359"/>
      <c r="F26" s="359"/>
      <c r="G26" s="359">
        <v>3750</v>
      </c>
      <c r="H26" s="359">
        <v>3236.2</v>
      </c>
      <c r="I26" s="359">
        <v>130</v>
      </c>
      <c r="J26" s="359">
        <v>161</v>
      </c>
      <c r="K26" s="359"/>
      <c r="L26" s="359"/>
      <c r="M26" s="359">
        <v>494</v>
      </c>
      <c r="N26" s="359">
        <v>426</v>
      </c>
      <c r="O26" s="359">
        <f aca="true" t="shared" si="23" ref="O26:P29">Q26+S26+W26+Y26+AA26+AC26</f>
        <v>1787.3</v>
      </c>
      <c r="P26" s="359">
        <f t="shared" si="23"/>
        <v>1004.9000000000001</v>
      </c>
      <c r="Q26" s="360">
        <v>480</v>
      </c>
      <c r="R26" s="360">
        <v>477.8</v>
      </c>
      <c r="S26" s="361">
        <v>1196.3</v>
      </c>
      <c r="T26" s="361">
        <v>509.1</v>
      </c>
      <c r="U26" s="357" t="s">
        <v>36</v>
      </c>
      <c r="V26" s="358" t="s">
        <v>37</v>
      </c>
      <c r="W26" s="360"/>
      <c r="X26" s="360"/>
      <c r="Y26" s="360"/>
      <c r="Z26" s="360"/>
      <c r="AA26" s="360">
        <v>11</v>
      </c>
      <c r="AB26" s="360">
        <v>18</v>
      </c>
      <c r="AC26" s="360">
        <v>100</v>
      </c>
      <c r="AD26" s="360"/>
      <c r="AE26" s="360">
        <f aca="true" t="shared" si="24" ref="AE26:AF29">C26+M26+O26</f>
        <v>6161.3</v>
      </c>
      <c r="AF26" s="360">
        <f t="shared" si="24"/>
        <v>4828.1</v>
      </c>
      <c r="AG26" s="360">
        <v>380</v>
      </c>
      <c r="AH26" s="360">
        <v>100.4</v>
      </c>
      <c r="AI26" s="360">
        <v>75</v>
      </c>
      <c r="AJ26" s="360">
        <v>30</v>
      </c>
      <c r="AK26" s="363">
        <v>400</v>
      </c>
      <c r="AL26" s="361">
        <v>21.1</v>
      </c>
      <c r="AM26" s="360">
        <f t="shared" si="3"/>
        <v>855</v>
      </c>
      <c r="AN26" s="360">
        <f t="shared" si="3"/>
        <v>151.5</v>
      </c>
      <c r="AO26" s="357" t="s">
        <v>36</v>
      </c>
      <c r="AP26" s="358" t="s">
        <v>37</v>
      </c>
      <c r="AQ26" s="360">
        <f aca="true" t="shared" si="25" ref="AQ26:AR29">AE26+AM26</f>
        <v>7016.3</v>
      </c>
      <c r="AR26" s="360">
        <f t="shared" si="25"/>
        <v>4979.6</v>
      </c>
      <c r="AS26" s="360">
        <f t="shared" si="6"/>
        <v>70.97187976568847</v>
      </c>
      <c r="AT26" s="359"/>
      <c r="AU26" s="359"/>
      <c r="AV26" s="359"/>
      <c r="AW26" s="359"/>
      <c r="AX26" s="360"/>
      <c r="AY26" s="360"/>
      <c r="AZ26" s="360"/>
      <c r="BA26" s="360"/>
      <c r="BB26" s="360"/>
      <c r="BC26" s="360"/>
      <c r="BD26" s="360"/>
      <c r="BE26" s="360"/>
      <c r="BF26" s="357"/>
      <c r="BG26" s="357"/>
      <c r="BH26" s="364" t="s">
        <v>36</v>
      </c>
      <c r="BI26" s="365" t="s">
        <v>37</v>
      </c>
      <c r="BJ26" s="366">
        <f t="shared" si="7"/>
        <v>0</v>
      </c>
      <c r="BK26" s="366">
        <f t="shared" si="7"/>
        <v>0</v>
      </c>
      <c r="BL26" s="367"/>
      <c r="BM26" s="366">
        <f aca="true" t="shared" si="26" ref="BM26:BN29">AQ26+BJ26</f>
        <v>7016.3</v>
      </c>
      <c r="BN26" s="366">
        <f t="shared" si="26"/>
        <v>4979.6</v>
      </c>
      <c r="BO26" s="366">
        <f t="shared" si="8"/>
        <v>70.97187976568847</v>
      </c>
      <c r="BP26" s="368">
        <v>1700</v>
      </c>
      <c r="BQ26" s="366">
        <v>2369.3</v>
      </c>
      <c r="BR26" s="366">
        <v>560</v>
      </c>
      <c r="BS26" s="369">
        <v>35.1</v>
      </c>
      <c r="BT26" s="359"/>
      <c r="BU26" s="359"/>
      <c r="BV26" s="359">
        <v>750</v>
      </c>
      <c r="BW26" s="359">
        <v>1077.9</v>
      </c>
      <c r="BX26" s="359">
        <f t="shared" si="9"/>
        <v>3010</v>
      </c>
      <c r="BY26" s="359">
        <f t="shared" si="9"/>
        <v>3482.3</v>
      </c>
      <c r="BZ26" s="359">
        <f t="shared" si="10"/>
        <v>10026.3</v>
      </c>
      <c r="CA26" s="359">
        <f t="shared" si="10"/>
        <v>8461.900000000001</v>
      </c>
      <c r="CB26" s="359">
        <f t="shared" si="11"/>
        <v>84.39703579585691</v>
      </c>
    </row>
    <row r="27" spans="1:80" ht="12.75">
      <c r="A27" s="357" t="s">
        <v>38</v>
      </c>
      <c r="B27" s="358" t="s">
        <v>39</v>
      </c>
      <c r="C27" s="359">
        <f t="shared" si="22"/>
        <v>5828</v>
      </c>
      <c r="D27" s="359">
        <f t="shared" si="22"/>
        <v>7652.1</v>
      </c>
      <c r="E27" s="359"/>
      <c r="F27" s="359"/>
      <c r="G27" s="359">
        <v>5730</v>
      </c>
      <c r="H27" s="359">
        <v>7435.1</v>
      </c>
      <c r="I27" s="359">
        <v>98</v>
      </c>
      <c r="J27" s="359">
        <v>217</v>
      </c>
      <c r="K27" s="359"/>
      <c r="L27" s="359"/>
      <c r="M27" s="359">
        <v>388</v>
      </c>
      <c r="N27" s="359">
        <v>108</v>
      </c>
      <c r="O27" s="359">
        <f t="shared" si="23"/>
        <v>45462.1</v>
      </c>
      <c r="P27" s="359">
        <f t="shared" si="23"/>
        <v>85486.3</v>
      </c>
      <c r="Q27" s="360">
        <v>640</v>
      </c>
      <c r="R27" s="360">
        <v>1353</v>
      </c>
      <c r="S27" s="361">
        <v>40172.1</v>
      </c>
      <c r="T27" s="361">
        <v>79592.6</v>
      </c>
      <c r="U27" s="357" t="s">
        <v>38</v>
      </c>
      <c r="V27" s="358" t="s">
        <v>39</v>
      </c>
      <c r="W27" s="360">
        <v>4200</v>
      </c>
      <c r="X27" s="360">
        <v>3375.7</v>
      </c>
      <c r="Y27" s="360"/>
      <c r="Z27" s="360"/>
      <c r="AA27" s="360">
        <v>200</v>
      </c>
      <c r="AB27" s="360"/>
      <c r="AC27" s="360">
        <v>250</v>
      </c>
      <c r="AD27" s="360">
        <v>1165</v>
      </c>
      <c r="AE27" s="360">
        <f t="shared" si="24"/>
        <v>51678.1</v>
      </c>
      <c r="AF27" s="360">
        <f t="shared" si="24"/>
        <v>93246.40000000001</v>
      </c>
      <c r="AG27" s="360">
        <v>380</v>
      </c>
      <c r="AH27" s="360">
        <v>161</v>
      </c>
      <c r="AI27" s="360">
        <v>75</v>
      </c>
      <c r="AJ27" s="360">
        <v>176.8</v>
      </c>
      <c r="AK27" s="363">
        <v>590</v>
      </c>
      <c r="AL27" s="361">
        <v>937.2</v>
      </c>
      <c r="AM27" s="360">
        <f t="shared" si="3"/>
        <v>1045</v>
      </c>
      <c r="AN27" s="360">
        <f t="shared" si="3"/>
        <v>1275</v>
      </c>
      <c r="AO27" s="357" t="s">
        <v>38</v>
      </c>
      <c r="AP27" s="358" t="s">
        <v>39</v>
      </c>
      <c r="AQ27" s="360">
        <f>AE27+AM27</f>
        <v>52723.1</v>
      </c>
      <c r="AR27" s="360">
        <f>AF27+AN27</f>
        <v>94521.40000000001</v>
      </c>
      <c r="AS27" s="360">
        <f t="shared" si="6"/>
        <v>179.27891190009694</v>
      </c>
      <c r="AT27" s="359"/>
      <c r="AU27" s="359"/>
      <c r="AV27" s="360"/>
      <c r="AW27" s="359"/>
      <c r="AX27" s="360"/>
      <c r="AY27" s="360"/>
      <c r="AZ27" s="360"/>
      <c r="BA27" s="360"/>
      <c r="BB27" s="360"/>
      <c r="BC27" s="360"/>
      <c r="BD27" s="360"/>
      <c r="BE27" s="360"/>
      <c r="BF27" s="357"/>
      <c r="BG27" s="357"/>
      <c r="BH27" s="364" t="s">
        <v>38</v>
      </c>
      <c r="BI27" s="365" t="s">
        <v>39</v>
      </c>
      <c r="BJ27" s="366">
        <f t="shared" si="7"/>
        <v>0</v>
      </c>
      <c r="BK27" s="366">
        <f t="shared" si="7"/>
        <v>0</v>
      </c>
      <c r="BL27" s="367"/>
      <c r="BM27" s="366">
        <f t="shared" si="26"/>
        <v>52723.1</v>
      </c>
      <c r="BN27" s="366">
        <f t="shared" si="26"/>
        <v>94521.40000000001</v>
      </c>
      <c r="BO27" s="366">
        <f t="shared" si="8"/>
        <v>179.27891190009694</v>
      </c>
      <c r="BP27" s="368">
        <v>1700</v>
      </c>
      <c r="BQ27" s="366">
        <v>1351.6</v>
      </c>
      <c r="BR27" s="366">
        <v>560</v>
      </c>
      <c r="BS27" s="369">
        <v>444.7</v>
      </c>
      <c r="BT27" s="359"/>
      <c r="BU27" s="359"/>
      <c r="BV27" s="359">
        <v>650</v>
      </c>
      <c r="BW27" s="359">
        <v>1010.8</v>
      </c>
      <c r="BX27" s="359">
        <f t="shared" si="9"/>
        <v>2910</v>
      </c>
      <c r="BY27" s="359">
        <f t="shared" si="9"/>
        <v>2807.1</v>
      </c>
      <c r="BZ27" s="359">
        <f t="shared" si="10"/>
        <v>55633.1</v>
      </c>
      <c r="CA27" s="359">
        <f t="shared" si="10"/>
        <v>97328.50000000001</v>
      </c>
      <c r="CB27" s="359">
        <f t="shared" si="11"/>
        <v>174.9471088255014</v>
      </c>
    </row>
    <row r="28" spans="1:80" ht="12.75">
      <c r="A28" s="357" t="s">
        <v>40</v>
      </c>
      <c r="B28" s="358" t="s">
        <v>41</v>
      </c>
      <c r="C28" s="359">
        <f t="shared" si="22"/>
        <v>5687.5</v>
      </c>
      <c r="D28" s="359">
        <f t="shared" si="22"/>
        <v>5424.6</v>
      </c>
      <c r="E28" s="359"/>
      <c r="F28" s="359"/>
      <c r="G28" s="359">
        <v>5600</v>
      </c>
      <c r="H28" s="359">
        <v>5300.6</v>
      </c>
      <c r="I28" s="359">
        <v>87.5</v>
      </c>
      <c r="J28" s="359">
        <v>124</v>
      </c>
      <c r="K28" s="359"/>
      <c r="L28" s="359"/>
      <c r="M28" s="359">
        <v>452</v>
      </c>
      <c r="N28" s="359">
        <v>162</v>
      </c>
      <c r="O28" s="359">
        <f t="shared" si="23"/>
        <v>9902</v>
      </c>
      <c r="P28" s="359">
        <f t="shared" si="23"/>
        <v>18256.9</v>
      </c>
      <c r="Q28" s="360">
        <v>1350</v>
      </c>
      <c r="R28" s="360">
        <v>1139.7</v>
      </c>
      <c r="S28" s="361">
        <v>384</v>
      </c>
      <c r="T28" s="361">
        <v>3880</v>
      </c>
      <c r="U28" s="357" t="s">
        <v>40</v>
      </c>
      <c r="V28" s="358" t="s">
        <v>41</v>
      </c>
      <c r="W28" s="360">
        <v>7000</v>
      </c>
      <c r="X28" s="360">
        <v>12637.2</v>
      </c>
      <c r="Y28" s="360"/>
      <c r="Z28" s="360"/>
      <c r="AA28" s="360">
        <v>1000</v>
      </c>
      <c r="AB28" s="360">
        <v>500</v>
      </c>
      <c r="AC28" s="360">
        <v>168</v>
      </c>
      <c r="AD28" s="360">
        <v>100</v>
      </c>
      <c r="AE28" s="360">
        <f t="shared" si="24"/>
        <v>16041.5</v>
      </c>
      <c r="AF28" s="360">
        <f t="shared" si="24"/>
        <v>23843.5</v>
      </c>
      <c r="AG28" s="360">
        <v>420</v>
      </c>
      <c r="AH28" s="360">
        <v>740.8</v>
      </c>
      <c r="AI28" s="360">
        <v>80</v>
      </c>
      <c r="AJ28" s="360"/>
      <c r="AK28" s="363">
        <v>875</v>
      </c>
      <c r="AL28" s="361">
        <v>705</v>
      </c>
      <c r="AM28" s="360">
        <f t="shared" si="3"/>
        <v>1375</v>
      </c>
      <c r="AN28" s="360">
        <f t="shared" si="3"/>
        <v>1445.8</v>
      </c>
      <c r="AO28" s="357" t="s">
        <v>40</v>
      </c>
      <c r="AP28" s="358" t="s">
        <v>41</v>
      </c>
      <c r="AQ28" s="360">
        <f t="shared" si="25"/>
        <v>17416.5</v>
      </c>
      <c r="AR28" s="360">
        <f t="shared" si="25"/>
        <v>25289.3</v>
      </c>
      <c r="AS28" s="360">
        <f t="shared" si="6"/>
        <v>145.2031119915023</v>
      </c>
      <c r="AT28" s="359"/>
      <c r="AU28" s="359"/>
      <c r="AV28" s="359"/>
      <c r="AW28" s="359"/>
      <c r="AX28" s="360"/>
      <c r="AY28" s="360"/>
      <c r="AZ28" s="360"/>
      <c r="BA28" s="360"/>
      <c r="BB28" s="360"/>
      <c r="BC28" s="360"/>
      <c r="BD28" s="360"/>
      <c r="BE28" s="360"/>
      <c r="BF28" s="357"/>
      <c r="BG28" s="357"/>
      <c r="BH28" s="364" t="s">
        <v>40</v>
      </c>
      <c r="BI28" s="365" t="s">
        <v>41</v>
      </c>
      <c r="BJ28" s="366">
        <f t="shared" si="7"/>
        <v>0</v>
      </c>
      <c r="BK28" s="366">
        <f t="shared" si="7"/>
        <v>0</v>
      </c>
      <c r="BL28" s="367"/>
      <c r="BM28" s="366">
        <f t="shared" si="26"/>
        <v>17416.5</v>
      </c>
      <c r="BN28" s="366">
        <f t="shared" si="26"/>
        <v>25289.3</v>
      </c>
      <c r="BO28" s="366">
        <f t="shared" si="8"/>
        <v>145.2031119915023</v>
      </c>
      <c r="BP28" s="368">
        <v>1700</v>
      </c>
      <c r="BQ28" s="366">
        <v>2184.9</v>
      </c>
      <c r="BR28" s="366">
        <v>2500</v>
      </c>
      <c r="BS28" s="369">
        <v>2734.3</v>
      </c>
      <c r="BT28" s="359"/>
      <c r="BU28" s="359"/>
      <c r="BV28" s="359">
        <v>550</v>
      </c>
      <c r="BW28" s="359">
        <v>949</v>
      </c>
      <c r="BX28" s="359">
        <f t="shared" si="9"/>
        <v>4750</v>
      </c>
      <c r="BY28" s="359">
        <f t="shared" si="9"/>
        <v>5868.200000000001</v>
      </c>
      <c r="BZ28" s="359">
        <f t="shared" si="10"/>
        <v>22166.5</v>
      </c>
      <c r="CA28" s="359">
        <f t="shared" si="10"/>
        <v>31157.5</v>
      </c>
      <c r="CB28" s="359">
        <f t="shared" si="11"/>
        <v>140.561207227122</v>
      </c>
    </row>
    <row r="29" spans="1:80" ht="12.75">
      <c r="A29" s="357" t="s">
        <v>42</v>
      </c>
      <c r="B29" s="358" t="s">
        <v>43</v>
      </c>
      <c r="C29" s="359">
        <f t="shared" si="22"/>
        <v>6263</v>
      </c>
      <c r="D29" s="359">
        <f t="shared" si="22"/>
        <v>25105.3</v>
      </c>
      <c r="E29" s="359"/>
      <c r="F29" s="359"/>
      <c r="G29" s="359">
        <v>6100</v>
      </c>
      <c r="H29" s="359">
        <v>24920.3</v>
      </c>
      <c r="I29" s="359">
        <v>163</v>
      </c>
      <c r="J29" s="359">
        <v>185</v>
      </c>
      <c r="K29" s="359"/>
      <c r="L29" s="359"/>
      <c r="M29" s="359">
        <v>212</v>
      </c>
      <c r="N29" s="359">
        <v>248</v>
      </c>
      <c r="O29" s="359">
        <f t="shared" si="23"/>
        <v>48113</v>
      </c>
      <c r="P29" s="359">
        <f t="shared" si="23"/>
        <v>38761.7</v>
      </c>
      <c r="Q29" s="360">
        <v>1080</v>
      </c>
      <c r="R29" s="360">
        <v>916.3</v>
      </c>
      <c r="S29" s="361">
        <v>21153</v>
      </c>
      <c r="T29" s="361">
        <v>21895</v>
      </c>
      <c r="U29" s="357" t="s">
        <v>42</v>
      </c>
      <c r="V29" s="358" t="s">
        <v>43</v>
      </c>
      <c r="W29" s="360">
        <v>6000</v>
      </c>
      <c r="X29" s="360">
        <v>8300.4</v>
      </c>
      <c r="Y29" s="360"/>
      <c r="Z29" s="360"/>
      <c r="AA29" s="360">
        <v>19600</v>
      </c>
      <c r="AB29" s="360">
        <v>7650</v>
      </c>
      <c r="AC29" s="360">
        <v>280</v>
      </c>
      <c r="AD29" s="360"/>
      <c r="AE29" s="360">
        <f t="shared" si="24"/>
        <v>54588</v>
      </c>
      <c r="AF29" s="360">
        <f t="shared" si="24"/>
        <v>64115</v>
      </c>
      <c r="AG29" s="360">
        <v>420</v>
      </c>
      <c r="AH29" s="360">
        <v>1108</v>
      </c>
      <c r="AI29" s="360">
        <v>440</v>
      </c>
      <c r="AJ29" s="360">
        <v>249.9</v>
      </c>
      <c r="AK29" s="363">
        <v>480</v>
      </c>
      <c r="AL29" s="361">
        <v>598</v>
      </c>
      <c r="AM29" s="360">
        <f t="shared" si="3"/>
        <v>1340</v>
      </c>
      <c r="AN29" s="360">
        <f t="shared" si="3"/>
        <v>1955.9</v>
      </c>
      <c r="AO29" s="357" t="s">
        <v>42</v>
      </c>
      <c r="AP29" s="358" t="s">
        <v>43</v>
      </c>
      <c r="AQ29" s="360">
        <f t="shared" si="25"/>
        <v>55928</v>
      </c>
      <c r="AR29" s="360">
        <f t="shared" si="25"/>
        <v>66070.9</v>
      </c>
      <c r="AS29" s="360">
        <f t="shared" si="6"/>
        <v>118.13563867830067</v>
      </c>
      <c r="AT29" s="359"/>
      <c r="AU29" s="359"/>
      <c r="AV29" s="359"/>
      <c r="AW29" s="359"/>
      <c r="AX29" s="360"/>
      <c r="AY29" s="360"/>
      <c r="AZ29" s="360"/>
      <c r="BA29" s="360"/>
      <c r="BB29" s="370"/>
      <c r="BC29" s="370"/>
      <c r="BD29" s="360"/>
      <c r="BE29" s="360"/>
      <c r="BF29" s="357"/>
      <c r="BG29" s="357"/>
      <c r="BH29" s="364" t="s">
        <v>42</v>
      </c>
      <c r="BI29" s="365" t="s">
        <v>43</v>
      </c>
      <c r="BJ29" s="366">
        <f t="shared" si="7"/>
        <v>0</v>
      </c>
      <c r="BK29" s="366">
        <f t="shared" si="7"/>
        <v>0</v>
      </c>
      <c r="BL29" s="367"/>
      <c r="BM29" s="366">
        <f t="shared" si="26"/>
        <v>55928</v>
      </c>
      <c r="BN29" s="366">
        <f t="shared" si="26"/>
        <v>66070.9</v>
      </c>
      <c r="BO29" s="366">
        <f t="shared" si="8"/>
        <v>118.13563867830067</v>
      </c>
      <c r="BP29" s="368">
        <v>1700</v>
      </c>
      <c r="BQ29" s="366">
        <v>3964</v>
      </c>
      <c r="BR29" s="366">
        <v>1120</v>
      </c>
      <c r="BS29" s="369">
        <v>2999.2</v>
      </c>
      <c r="BT29" s="359"/>
      <c r="BU29" s="359"/>
      <c r="BV29" s="359">
        <v>550</v>
      </c>
      <c r="BW29" s="359">
        <v>979.9</v>
      </c>
      <c r="BX29" s="359">
        <f t="shared" si="9"/>
        <v>3370</v>
      </c>
      <c r="BY29" s="359">
        <f t="shared" si="9"/>
        <v>7943.099999999999</v>
      </c>
      <c r="BZ29" s="359">
        <f t="shared" si="10"/>
        <v>59298</v>
      </c>
      <c r="CA29" s="359">
        <f t="shared" si="10"/>
        <v>74014</v>
      </c>
      <c r="CB29" s="359">
        <f t="shared" si="11"/>
        <v>124.81702586933791</v>
      </c>
    </row>
    <row r="30" spans="1:80" ht="12.75">
      <c r="A30" s="357"/>
      <c r="B30" s="358"/>
      <c r="C30" s="359"/>
      <c r="D30" s="359"/>
      <c r="E30" s="359"/>
      <c r="F30" s="359"/>
      <c r="G30" s="370"/>
      <c r="H30" s="370"/>
      <c r="I30" s="370"/>
      <c r="J30" s="370"/>
      <c r="K30" s="359"/>
      <c r="L30" s="370"/>
      <c r="M30" s="359"/>
      <c r="N30" s="370"/>
      <c r="O30" s="359"/>
      <c r="P30" s="359"/>
      <c r="Q30" s="360"/>
      <c r="R30" s="360"/>
      <c r="S30" s="371"/>
      <c r="T30" s="371"/>
      <c r="U30" s="357"/>
      <c r="V30" s="358"/>
      <c r="W30" s="360"/>
      <c r="X30" s="370"/>
      <c r="Y30" s="360"/>
      <c r="Z30" s="370"/>
      <c r="AA30" s="370"/>
      <c r="AB30" s="370"/>
      <c r="AC30" s="370"/>
      <c r="AD30" s="370"/>
      <c r="AE30" s="360"/>
      <c r="AF30" s="360"/>
      <c r="AG30" s="370"/>
      <c r="AH30" s="370"/>
      <c r="AI30" s="370"/>
      <c r="AJ30" s="360"/>
      <c r="AK30" s="363"/>
      <c r="AL30" s="371"/>
      <c r="AM30" s="360"/>
      <c r="AN30" s="360"/>
      <c r="AO30" s="357"/>
      <c r="AP30" s="358"/>
      <c r="AQ30" s="360"/>
      <c r="AR30" s="360"/>
      <c r="AS30" s="360"/>
      <c r="AT30" s="370"/>
      <c r="AU30" s="370"/>
      <c r="AV30" s="359"/>
      <c r="AW30" s="370"/>
      <c r="AX30" s="360"/>
      <c r="AY30" s="360"/>
      <c r="AZ30" s="370"/>
      <c r="BA30" s="370"/>
      <c r="BB30" s="360"/>
      <c r="BC30" s="360"/>
      <c r="BD30" s="370"/>
      <c r="BE30" s="360"/>
      <c r="BF30" s="357"/>
      <c r="BG30" s="357"/>
      <c r="BH30" s="364"/>
      <c r="BI30" s="365"/>
      <c r="BJ30" s="366"/>
      <c r="BK30" s="366"/>
      <c r="BL30" s="367"/>
      <c r="BM30" s="366"/>
      <c r="BN30" s="366"/>
      <c r="BO30" s="366"/>
      <c r="BP30" s="368"/>
      <c r="BQ30" s="364"/>
      <c r="BR30" s="364"/>
      <c r="BS30" s="369"/>
      <c r="BT30" s="359"/>
      <c r="BU30" s="359"/>
      <c r="BV30" s="359"/>
      <c r="BW30" s="359"/>
      <c r="BX30" s="359"/>
      <c r="BY30" s="359"/>
      <c r="BZ30" s="359"/>
      <c r="CA30" s="359"/>
      <c r="CB30" s="359"/>
    </row>
    <row r="31" spans="1:80" ht="12.75">
      <c r="A31" s="357" t="s">
        <v>44</v>
      </c>
      <c r="B31" s="358" t="s">
        <v>45</v>
      </c>
      <c r="C31" s="359">
        <f aca="true" t="shared" si="27" ref="C31:D35">E31+G31+I31+K31</f>
        <v>3356</v>
      </c>
      <c r="D31" s="359">
        <f t="shared" si="27"/>
        <v>1616.2</v>
      </c>
      <c r="E31" s="359"/>
      <c r="F31" s="359"/>
      <c r="G31" s="359">
        <v>3300</v>
      </c>
      <c r="H31" s="359">
        <v>1568.2</v>
      </c>
      <c r="I31" s="359">
        <v>56</v>
      </c>
      <c r="J31" s="359">
        <v>48</v>
      </c>
      <c r="K31" s="359"/>
      <c r="L31" s="359"/>
      <c r="M31" s="359">
        <v>350</v>
      </c>
      <c r="N31" s="359">
        <v>176</v>
      </c>
      <c r="O31" s="359">
        <f aca="true" t="shared" si="28" ref="O31:P35">Q31+S31+W31+Y31+AA31+AC31</f>
        <v>14250.1</v>
      </c>
      <c r="P31" s="359">
        <f t="shared" si="28"/>
        <v>21264.7</v>
      </c>
      <c r="Q31" s="360">
        <v>1414</v>
      </c>
      <c r="R31" s="360">
        <v>748</v>
      </c>
      <c r="S31" s="361">
        <v>2244.9</v>
      </c>
      <c r="T31" s="361">
        <v>1000</v>
      </c>
      <c r="U31" s="357" t="s">
        <v>44</v>
      </c>
      <c r="V31" s="358" t="s">
        <v>45</v>
      </c>
      <c r="W31" s="360">
        <v>8161.2</v>
      </c>
      <c r="X31" s="360">
        <v>19190</v>
      </c>
      <c r="Y31" s="360"/>
      <c r="Z31" s="360"/>
      <c r="AA31" s="360">
        <v>30</v>
      </c>
      <c r="AB31" s="360">
        <v>38.7</v>
      </c>
      <c r="AC31" s="360">
        <v>2400</v>
      </c>
      <c r="AD31" s="360">
        <v>288</v>
      </c>
      <c r="AE31" s="360">
        <f aca="true" t="shared" si="29" ref="AE31:AF35">C31+M31+O31</f>
        <v>17956.1</v>
      </c>
      <c r="AF31" s="360">
        <f>D31+N31+P31</f>
        <v>23056.9</v>
      </c>
      <c r="AG31" s="360">
        <v>700</v>
      </c>
      <c r="AH31" s="360">
        <v>3762.1</v>
      </c>
      <c r="AI31" s="360">
        <v>70</v>
      </c>
      <c r="AJ31" s="360"/>
      <c r="AK31" s="363">
        <v>850</v>
      </c>
      <c r="AL31" s="361">
        <v>200</v>
      </c>
      <c r="AM31" s="360">
        <f t="shared" si="3"/>
        <v>1620</v>
      </c>
      <c r="AN31" s="360">
        <f t="shared" si="3"/>
        <v>3962.1</v>
      </c>
      <c r="AO31" s="357" t="s">
        <v>44</v>
      </c>
      <c r="AP31" s="358" t="s">
        <v>45</v>
      </c>
      <c r="AQ31" s="360">
        <f aca="true" t="shared" si="30" ref="AQ31:AR35">AE31+AM31</f>
        <v>19576.1</v>
      </c>
      <c r="AR31" s="360">
        <f t="shared" si="30"/>
        <v>27019</v>
      </c>
      <c r="AS31" s="360">
        <f t="shared" si="6"/>
        <v>138.0203411302558</v>
      </c>
      <c r="AT31" s="359"/>
      <c r="AU31" s="359"/>
      <c r="AV31" s="359"/>
      <c r="AW31" s="359"/>
      <c r="AX31" s="360"/>
      <c r="AY31" s="360"/>
      <c r="AZ31" s="360"/>
      <c r="BA31" s="360"/>
      <c r="BB31" s="360"/>
      <c r="BC31" s="360"/>
      <c r="BD31" s="360"/>
      <c r="BE31" s="360"/>
      <c r="BF31" s="357"/>
      <c r="BG31" s="357"/>
      <c r="BH31" s="364" t="s">
        <v>44</v>
      </c>
      <c r="BI31" s="365" t="s">
        <v>45</v>
      </c>
      <c r="BJ31" s="366">
        <f t="shared" si="7"/>
        <v>0</v>
      </c>
      <c r="BK31" s="366">
        <f t="shared" si="7"/>
        <v>0</v>
      </c>
      <c r="BL31" s="367"/>
      <c r="BM31" s="366">
        <f aca="true" t="shared" si="31" ref="BM31:BN35">AQ31+BJ31</f>
        <v>19576.1</v>
      </c>
      <c r="BN31" s="366">
        <f t="shared" si="31"/>
        <v>27019</v>
      </c>
      <c r="BO31" s="366">
        <f t="shared" si="8"/>
        <v>138.0203411302558</v>
      </c>
      <c r="BP31" s="368">
        <v>700</v>
      </c>
      <c r="BQ31" s="366">
        <v>984.2</v>
      </c>
      <c r="BR31" s="366">
        <v>280</v>
      </c>
      <c r="BS31" s="369">
        <v>567.6</v>
      </c>
      <c r="BT31" s="359"/>
      <c r="BU31" s="359"/>
      <c r="BV31" s="359">
        <v>350</v>
      </c>
      <c r="BW31" s="359">
        <v>563</v>
      </c>
      <c r="BX31" s="359">
        <f t="shared" si="9"/>
        <v>1330</v>
      </c>
      <c r="BY31" s="359">
        <f t="shared" si="9"/>
        <v>2114.8</v>
      </c>
      <c r="BZ31" s="359">
        <f t="shared" si="10"/>
        <v>20906.1</v>
      </c>
      <c r="CA31" s="359">
        <f t="shared" si="10"/>
        <v>29133.8</v>
      </c>
      <c r="CB31" s="359">
        <f t="shared" si="11"/>
        <v>139.35549911269916</v>
      </c>
    </row>
    <row r="32" spans="1:80" ht="12.75">
      <c r="A32" s="357" t="s">
        <v>54</v>
      </c>
      <c r="B32" s="358" t="s">
        <v>78</v>
      </c>
      <c r="C32" s="359">
        <f t="shared" si="27"/>
        <v>67717</v>
      </c>
      <c r="D32" s="359">
        <f t="shared" si="27"/>
        <v>27262.1</v>
      </c>
      <c r="E32" s="359"/>
      <c r="F32" s="359"/>
      <c r="G32" s="359">
        <v>62708</v>
      </c>
      <c r="H32" s="359">
        <v>24019.1</v>
      </c>
      <c r="I32" s="359">
        <v>5009</v>
      </c>
      <c r="J32" s="359">
        <v>3243</v>
      </c>
      <c r="K32" s="359"/>
      <c r="L32" s="359"/>
      <c r="M32" s="359">
        <v>844</v>
      </c>
      <c r="N32" s="359">
        <v>562</v>
      </c>
      <c r="O32" s="359">
        <f t="shared" si="28"/>
        <v>11932</v>
      </c>
      <c r="P32" s="359">
        <f t="shared" si="28"/>
        <v>14328.2</v>
      </c>
      <c r="Q32" s="360">
        <v>5312</v>
      </c>
      <c r="R32" s="360">
        <v>6694.2</v>
      </c>
      <c r="S32" s="361">
        <v>1035</v>
      </c>
      <c r="T32" s="361"/>
      <c r="U32" s="357" t="s">
        <v>54</v>
      </c>
      <c r="V32" s="358" t="s">
        <v>78</v>
      </c>
      <c r="W32" s="360"/>
      <c r="X32" s="360"/>
      <c r="Y32" s="360"/>
      <c r="Z32" s="360"/>
      <c r="AA32" s="360">
        <v>4400</v>
      </c>
      <c r="AB32" s="360">
        <v>5370</v>
      </c>
      <c r="AC32" s="360">
        <v>1185</v>
      </c>
      <c r="AD32" s="360">
        <v>2264</v>
      </c>
      <c r="AE32" s="360">
        <f t="shared" si="29"/>
        <v>80493</v>
      </c>
      <c r="AF32" s="360">
        <f>D32+N32+P32</f>
        <v>42152.3</v>
      </c>
      <c r="AG32" s="360">
        <v>469</v>
      </c>
      <c r="AH32" s="360">
        <v>982.3</v>
      </c>
      <c r="AI32" s="360">
        <v>293</v>
      </c>
      <c r="AJ32" s="360">
        <v>437</v>
      </c>
      <c r="AK32" s="363">
        <v>1750</v>
      </c>
      <c r="AL32" s="361">
        <v>2732.8</v>
      </c>
      <c r="AM32" s="360">
        <f t="shared" si="3"/>
        <v>2512</v>
      </c>
      <c r="AN32" s="360">
        <f t="shared" si="3"/>
        <v>4152.1</v>
      </c>
      <c r="AO32" s="357" t="s">
        <v>54</v>
      </c>
      <c r="AP32" s="358" t="s">
        <v>78</v>
      </c>
      <c r="AQ32" s="360">
        <f t="shared" si="30"/>
        <v>83005</v>
      </c>
      <c r="AR32" s="360">
        <f t="shared" si="30"/>
        <v>46304.4</v>
      </c>
      <c r="AS32" s="360">
        <f t="shared" si="6"/>
        <v>55.78507318836215</v>
      </c>
      <c r="AT32" s="359"/>
      <c r="AU32" s="359"/>
      <c r="AV32" s="360"/>
      <c r="AW32" s="359"/>
      <c r="AX32" s="360"/>
      <c r="AY32" s="360"/>
      <c r="AZ32" s="360"/>
      <c r="BA32" s="360"/>
      <c r="BB32" s="360"/>
      <c r="BC32" s="360"/>
      <c r="BD32" s="360"/>
      <c r="BE32" s="360"/>
      <c r="BF32" s="357"/>
      <c r="BG32" s="357"/>
      <c r="BH32" s="364" t="s">
        <v>54</v>
      </c>
      <c r="BI32" s="365" t="s">
        <v>78</v>
      </c>
      <c r="BJ32" s="366">
        <f t="shared" si="7"/>
        <v>0</v>
      </c>
      <c r="BK32" s="366">
        <f t="shared" si="7"/>
        <v>0</v>
      </c>
      <c r="BL32" s="367"/>
      <c r="BM32" s="366">
        <f t="shared" si="31"/>
        <v>83005</v>
      </c>
      <c r="BN32" s="366">
        <f>AR32+BK32</f>
        <v>46304.4</v>
      </c>
      <c r="BO32" s="366">
        <f t="shared" si="8"/>
        <v>55.78507318836215</v>
      </c>
      <c r="BP32" s="368"/>
      <c r="BQ32" s="364">
        <v>10</v>
      </c>
      <c r="BR32" s="366">
        <v>2800</v>
      </c>
      <c r="BS32" s="369">
        <v>385.1</v>
      </c>
      <c r="BT32" s="359"/>
      <c r="BU32" s="359"/>
      <c r="BV32" s="359">
        <v>3715.9</v>
      </c>
      <c r="BW32" s="359">
        <v>3527.6</v>
      </c>
      <c r="BX32" s="359">
        <f t="shared" si="9"/>
        <v>6515.9</v>
      </c>
      <c r="BY32" s="359">
        <f>BQ32+BS32+BU32+BW32</f>
        <v>3922.7</v>
      </c>
      <c r="BZ32" s="359">
        <f t="shared" si="10"/>
        <v>89520.9</v>
      </c>
      <c r="CA32" s="359">
        <f t="shared" si="10"/>
        <v>50227.1</v>
      </c>
      <c r="CB32" s="359">
        <f t="shared" si="11"/>
        <v>56.106562824993944</v>
      </c>
    </row>
    <row r="33" spans="1:80" ht="12.75">
      <c r="A33" s="357" t="s">
        <v>46</v>
      </c>
      <c r="B33" s="358" t="s">
        <v>47</v>
      </c>
      <c r="C33" s="359">
        <f t="shared" si="27"/>
        <v>1831</v>
      </c>
      <c r="D33" s="359">
        <f t="shared" si="27"/>
        <v>4226.7</v>
      </c>
      <c r="E33" s="359"/>
      <c r="F33" s="359"/>
      <c r="G33" s="359">
        <v>1705</v>
      </c>
      <c r="H33" s="359">
        <v>4119.7</v>
      </c>
      <c r="I33" s="359">
        <v>126</v>
      </c>
      <c r="J33" s="359">
        <v>107</v>
      </c>
      <c r="K33" s="359"/>
      <c r="L33" s="359"/>
      <c r="M33" s="359">
        <v>504</v>
      </c>
      <c r="N33" s="359">
        <v>276</v>
      </c>
      <c r="O33" s="359">
        <f t="shared" si="28"/>
        <v>6825</v>
      </c>
      <c r="P33" s="359">
        <f t="shared" si="28"/>
        <v>5032.5</v>
      </c>
      <c r="Q33" s="360">
        <v>875</v>
      </c>
      <c r="R33" s="360">
        <v>855</v>
      </c>
      <c r="S33" s="361">
        <v>764</v>
      </c>
      <c r="T33" s="361">
        <v>1434.4</v>
      </c>
      <c r="U33" s="357" t="s">
        <v>46</v>
      </c>
      <c r="V33" s="358" t="s">
        <v>47</v>
      </c>
      <c r="W33" s="360">
        <v>2610</v>
      </c>
      <c r="X33" s="360">
        <v>2480</v>
      </c>
      <c r="Y33" s="360"/>
      <c r="Z33" s="360"/>
      <c r="AA33" s="360">
        <v>56</v>
      </c>
      <c r="AB33" s="360">
        <v>70</v>
      </c>
      <c r="AC33" s="360">
        <v>2520</v>
      </c>
      <c r="AD33" s="360">
        <v>193.1</v>
      </c>
      <c r="AE33" s="360">
        <f t="shared" si="29"/>
        <v>9160</v>
      </c>
      <c r="AF33" s="360">
        <f t="shared" si="29"/>
        <v>9535.2</v>
      </c>
      <c r="AG33" s="360">
        <v>406</v>
      </c>
      <c r="AH33" s="360">
        <v>240</v>
      </c>
      <c r="AI33" s="360">
        <v>92.8</v>
      </c>
      <c r="AJ33" s="360">
        <v>111</v>
      </c>
      <c r="AK33" s="363">
        <v>875</v>
      </c>
      <c r="AL33" s="361">
        <v>314.6</v>
      </c>
      <c r="AM33" s="360">
        <f t="shared" si="3"/>
        <v>1373.8</v>
      </c>
      <c r="AN33" s="360">
        <f t="shared" si="3"/>
        <v>665.6</v>
      </c>
      <c r="AO33" s="357" t="s">
        <v>46</v>
      </c>
      <c r="AP33" s="358" t="s">
        <v>47</v>
      </c>
      <c r="AQ33" s="360">
        <f t="shared" si="30"/>
        <v>10533.8</v>
      </c>
      <c r="AR33" s="360">
        <f t="shared" si="30"/>
        <v>10200.800000000001</v>
      </c>
      <c r="AS33" s="360">
        <f t="shared" si="6"/>
        <v>96.83874765042056</v>
      </c>
      <c r="AT33" s="359"/>
      <c r="AU33" s="359"/>
      <c r="AV33" s="359"/>
      <c r="AW33" s="359"/>
      <c r="AX33" s="360"/>
      <c r="AY33" s="360"/>
      <c r="AZ33" s="360"/>
      <c r="BA33" s="360"/>
      <c r="BB33" s="360"/>
      <c r="BC33" s="360"/>
      <c r="BD33" s="360"/>
      <c r="BE33" s="360"/>
      <c r="BF33" s="357"/>
      <c r="BG33" s="357"/>
      <c r="BH33" s="364" t="s">
        <v>46</v>
      </c>
      <c r="BI33" s="365" t="s">
        <v>47</v>
      </c>
      <c r="BJ33" s="366">
        <f t="shared" si="7"/>
        <v>0</v>
      </c>
      <c r="BK33" s="366">
        <f>AU33+AW33+AY33+BA33+BC33+BE33+BG33</f>
        <v>0</v>
      </c>
      <c r="BL33" s="367"/>
      <c r="BM33" s="366">
        <f t="shared" si="31"/>
        <v>10533.8</v>
      </c>
      <c r="BN33" s="366">
        <f t="shared" si="31"/>
        <v>10200.800000000001</v>
      </c>
      <c r="BO33" s="366">
        <f t="shared" si="8"/>
        <v>96.83874765042056</v>
      </c>
      <c r="BP33" s="368">
        <v>1150</v>
      </c>
      <c r="BQ33" s="366">
        <v>895</v>
      </c>
      <c r="BR33" s="366">
        <v>280</v>
      </c>
      <c r="BS33" s="364"/>
      <c r="BT33" s="359"/>
      <c r="BU33" s="359"/>
      <c r="BV33" s="359">
        <v>350</v>
      </c>
      <c r="BW33" s="359">
        <v>497.8</v>
      </c>
      <c r="BX33" s="359">
        <f t="shared" si="9"/>
        <v>1780</v>
      </c>
      <c r="BY33" s="359">
        <f t="shared" si="9"/>
        <v>1392.8</v>
      </c>
      <c r="BZ33" s="359">
        <f t="shared" si="10"/>
        <v>12313.8</v>
      </c>
      <c r="CA33" s="359">
        <f>BN33+BY33</f>
        <v>11593.6</v>
      </c>
      <c r="CB33" s="359">
        <f t="shared" si="11"/>
        <v>94.15127742857608</v>
      </c>
    </row>
    <row r="34" spans="1:80" ht="12.75">
      <c r="A34" s="357" t="s">
        <v>354</v>
      </c>
      <c r="B34" s="357" t="s">
        <v>355</v>
      </c>
      <c r="C34" s="359">
        <f t="shared" si="27"/>
        <v>1177000</v>
      </c>
      <c r="D34" s="359">
        <f t="shared" si="27"/>
        <v>1376753.7999999998</v>
      </c>
      <c r="E34" s="373">
        <v>1160000</v>
      </c>
      <c r="F34" s="373">
        <v>1346880.2</v>
      </c>
      <c r="G34" s="359"/>
      <c r="H34" s="359">
        <v>62.4</v>
      </c>
      <c r="I34" s="359"/>
      <c r="J34" s="359">
        <v>10</v>
      </c>
      <c r="K34" s="373">
        <v>17000</v>
      </c>
      <c r="L34" s="373">
        <v>29801.2</v>
      </c>
      <c r="M34" s="359">
        <v>112</v>
      </c>
      <c r="N34" s="359"/>
      <c r="O34" s="359">
        <f t="shared" si="28"/>
        <v>24563.5</v>
      </c>
      <c r="P34" s="359">
        <f t="shared" si="28"/>
        <v>63042.9</v>
      </c>
      <c r="Q34" s="360">
        <v>24563.5</v>
      </c>
      <c r="R34" s="360">
        <v>63042.9</v>
      </c>
      <c r="S34" s="361"/>
      <c r="T34" s="361"/>
      <c r="U34" s="357" t="s">
        <v>354</v>
      </c>
      <c r="V34" s="357" t="s">
        <v>355</v>
      </c>
      <c r="W34" s="360"/>
      <c r="X34" s="360"/>
      <c r="Y34" s="360"/>
      <c r="Z34" s="360"/>
      <c r="AA34" s="360"/>
      <c r="AB34" s="360"/>
      <c r="AC34" s="360"/>
      <c r="AD34" s="360"/>
      <c r="AE34" s="360">
        <f t="shared" si="29"/>
        <v>1201675.5</v>
      </c>
      <c r="AF34" s="360">
        <f>D34+N34+P34</f>
        <v>1439796.6999999997</v>
      </c>
      <c r="AG34" s="360">
        <v>58718.6</v>
      </c>
      <c r="AH34" s="372">
        <v>82031.5</v>
      </c>
      <c r="AI34" s="360">
        <v>33000</v>
      </c>
      <c r="AJ34" s="360">
        <v>33504.8</v>
      </c>
      <c r="AK34" s="363">
        <v>81078.2</v>
      </c>
      <c r="AL34" s="361">
        <v>186756.1</v>
      </c>
      <c r="AM34" s="360">
        <f t="shared" si="3"/>
        <v>172796.8</v>
      </c>
      <c r="AN34" s="360">
        <f t="shared" si="3"/>
        <v>302292.4</v>
      </c>
      <c r="AO34" s="357" t="s">
        <v>354</v>
      </c>
      <c r="AP34" s="357" t="s">
        <v>355</v>
      </c>
      <c r="AQ34" s="360">
        <f t="shared" si="30"/>
        <v>1374472.3</v>
      </c>
      <c r="AR34" s="360">
        <f>AF34+AN34</f>
        <v>1742089.0999999996</v>
      </c>
      <c r="AS34" s="360">
        <f t="shared" si="6"/>
        <v>126.74603191348415</v>
      </c>
      <c r="AT34" s="359">
        <v>43725</v>
      </c>
      <c r="AU34" s="359">
        <v>70949.5</v>
      </c>
      <c r="AV34" s="359">
        <v>250250</v>
      </c>
      <c r="AW34" s="359">
        <v>281988.8</v>
      </c>
      <c r="AX34" s="360">
        <v>20419.6</v>
      </c>
      <c r="AY34" s="360">
        <v>18781</v>
      </c>
      <c r="AZ34" s="360">
        <v>40000</v>
      </c>
      <c r="BA34" s="360">
        <v>112874</v>
      </c>
      <c r="BB34" s="372">
        <v>40000</v>
      </c>
      <c r="BC34" s="372">
        <v>64221.2</v>
      </c>
      <c r="BD34" s="374">
        <v>5000</v>
      </c>
      <c r="BE34" s="360">
        <v>1647.6</v>
      </c>
      <c r="BF34" s="375">
        <v>20000</v>
      </c>
      <c r="BG34" s="363"/>
      <c r="BH34" s="364" t="s">
        <v>354</v>
      </c>
      <c r="BI34" s="364" t="s">
        <v>355</v>
      </c>
      <c r="BJ34" s="376">
        <f>AT34+AV34+AX34+AZ34+BB34+BD34+BF34</f>
        <v>419394.6</v>
      </c>
      <c r="BK34" s="377">
        <f>AU34+AW34+AY34+BA34+BC34+BE34+BG34</f>
        <v>550462.1</v>
      </c>
      <c r="BL34" s="378">
        <f>BK34/BJ34*100</f>
        <v>131.25159456034962</v>
      </c>
      <c r="BM34" s="366">
        <f t="shared" si="31"/>
        <v>1793866.9</v>
      </c>
      <c r="BN34" s="366">
        <f>AR34+BK34</f>
        <v>2292551.1999999997</v>
      </c>
      <c r="BO34" s="366">
        <f t="shared" si="8"/>
        <v>127.79940362353528</v>
      </c>
      <c r="BP34" s="368">
        <v>45350</v>
      </c>
      <c r="BQ34" s="366">
        <v>59483.1</v>
      </c>
      <c r="BR34" s="366">
        <v>183350</v>
      </c>
      <c r="BS34" s="369">
        <v>208958.5</v>
      </c>
      <c r="BT34" s="359">
        <v>21957</v>
      </c>
      <c r="BU34" s="373">
        <v>21957.5</v>
      </c>
      <c r="BV34" s="359">
        <v>1050</v>
      </c>
      <c r="BW34" s="359">
        <v>1436</v>
      </c>
      <c r="BX34" s="359">
        <f t="shared" si="9"/>
        <v>251707</v>
      </c>
      <c r="BY34" s="359">
        <f t="shared" si="9"/>
        <v>291835.1</v>
      </c>
      <c r="BZ34" s="359">
        <f t="shared" si="10"/>
        <v>2045573.9</v>
      </c>
      <c r="CA34" s="359">
        <f t="shared" si="10"/>
        <v>2584386.3</v>
      </c>
      <c r="CB34" s="359">
        <f t="shared" si="11"/>
        <v>126.34040256379883</v>
      </c>
    </row>
    <row r="35" spans="1:80" ht="12.75">
      <c r="A35" s="379" t="s">
        <v>79</v>
      </c>
      <c r="B35" s="380" t="s">
        <v>70</v>
      </c>
      <c r="C35" s="381">
        <f t="shared" si="27"/>
        <v>1345945.5</v>
      </c>
      <c r="D35" s="381">
        <f t="shared" si="27"/>
        <v>1535679.2999999998</v>
      </c>
      <c r="E35" s="382">
        <f aca="true" t="shared" si="32" ref="E35:R35">SUM(E11:E34)</f>
        <v>1160000</v>
      </c>
      <c r="F35" s="383">
        <f t="shared" si="32"/>
        <v>1346880.2</v>
      </c>
      <c r="G35" s="383">
        <f>SUM(G11:G34)</f>
        <v>160959</v>
      </c>
      <c r="H35" s="384">
        <f>SUM(H11:H34)</f>
        <v>146558.5</v>
      </c>
      <c r="I35" s="384">
        <f>SUM(I11:I34)</f>
        <v>7986.5</v>
      </c>
      <c r="J35" s="383">
        <f>SUM(J11:J34)</f>
        <v>12439.4</v>
      </c>
      <c r="K35" s="383">
        <f t="shared" si="32"/>
        <v>17000</v>
      </c>
      <c r="L35" s="382">
        <f t="shared" si="32"/>
        <v>29801.2</v>
      </c>
      <c r="M35" s="383">
        <f t="shared" si="32"/>
        <v>9100</v>
      </c>
      <c r="N35" s="384">
        <f t="shared" si="32"/>
        <v>5426</v>
      </c>
      <c r="O35" s="385">
        <f t="shared" si="28"/>
        <v>290833.9</v>
      </c>
      <c r="P35" s="385">
        <f t="shared" si="28"/>
        <v>410371.89999999997</v>
      </c>
      <c r="Q35" s="384">
        <f t="shared" si="32"/>
        <v>49092.6</v>
      </c>
      <c r="R35" s="384">
        <f t="shared" si="32"/>
        <v>83520</v>
      </c>
      <c r="S35" s="382">
        <f>SUM(S11:S34)</f>
        <v>101915.5</v>
      </c>
      <c r="T35" s="384">
        <f>SUM(T11:T34)</f>
        <v>177918.9</v>
      </c>
      <c r="U35" s="379" t="s">
        <v>79</v>
      </c>
      <c r="V35" s="380" t="s">
        <v>70</v>
      </c>
      <c r="W35" s="384">
        <f aca="true" t="shared" si="33" ref="W35:AJ35">SUM(W11:W34)</f>
        <v>97111.09999999999</v>
      </c>
      <c r="X35" s="384">
        <f>SUM(X11:X34)</f>
        <v>122182.4</v>
      </c>
      <c r="Y35" s="384">
        <f t="shared" si="33"/>
        <v>218</v>
      </c>
      <c r="Z35" s="384">
        <f t="shared" si="33"/>
        <v>301</v>
      </c>
      <c r="AA35" s="384">
        <f t="shared" si="33"/>
        <v>27722</v>
      </c>
      <c r="AB35" s="384">
        <f t="shared" si="33"/>
        <v>16674.6</v>
      </c>
      <c r="AC35" s="384">
        <f t="shared" si="33"/>
        <v>14774.7</v>
      </c>
      <c r="AD35" s="384">
        <f>SUM(AD11:AD34)</f>
        <v>9775</v>
      </c>
      <c r="AE35" s="384">
        <f t="shared" si="29"/>
        <v>1645879.4</v>
      </c>
      <c r="AF35" s="384">
        <f t="shared" si="29"/>
        <v>1951477.1999999997</v>
      </c>
      <c r="AG35" s="384">
        <f t="shared" si="33"/>
        <v>66131.6</v>
      </c>
      <c r="AH35" s="384">
        <f t="shared" si="33"/>
        <v>92946.8</v>
      </c>
      <c r="AI35" s="384">
        <f t="shared" si="33"/>
        <v>36030.8</v>
      </c>
      <c r="AJ35" s="384">
        <f t="shared" si="33"/>
        <v>37312.5</v>
      </c>
      <c r="AK35" s="384">
        <f>SUM(AK11:AK34)</f>
        <v>93316.3</v>
      </c>
      <c r="AL35" s="384">
        <f>SUM(AL11:AL34)</f>
        <v>203790.1</v>
      </c>
      <c r="AM35" s="386">
        <f t="shared" si="3"/>
        <v>195478.7</v>
      </c>
      <c r="AN35" s="386">
        <f t="shared" si="3"/>
        <v>334049.4</v>
      </c>
      <c r="AO35" s="379" t="s">
        <v>79</v>
      </c>
      <c r="AP35" s="380" t="s">
        <v>70</v>
      </c>
      <c r="AQ35" s="384">
        <f t="shared" si="30"/>
        <v>1841358.0999999999</v>
      </c>
      <c r="AR35" s="384">
        <f>AF35+AN35</f>
        <v>2285526.5999999996</v>
      </c>
      <c r="AS35" s="384">
        <f t="shared" si="6"/>
        <v>124.12178815190809</v>
      </c>
      <c r="AT35" s="384">
        <f aca="true" t="shared" si="34" ref="AT35:AY35">SUM(AT11:AT34)</f>
        <v>43725</v>
      </c>
      <c r="AU35" s="382">
        <f t="shared" si="34"/>
        <v>70949.5</v>
      </c>
      <c r="AV35" s="384">
        <f t="shared" si="34"/>
        <v>250250</v>
      </c>
      <c r="AW35" s="384">
        <f t="shared" si="34"/>
        <v>281988.8</v>
      </c>
      <c r="AX35" s="384">
        <f t="shared" si="34"/>
        <v>20419.6</v>
      </c>
      <c r="AY35" s="384">
        <f t="shared" si="34"/>
        <v>18781</v>
      </c>
      <c r="AZ35" s="384">
        <f>SUM(AZ34)</f>
        <v>40000</v>
      </c>
      <c r="BA35" s="384">
        <f>SUM(BA34)</f>
        <v>112874</v>
      </c>
      <c r="BB35" s="382">
        <f>SUM(BB34)</f>
        <v>40000</v>
      </c>
      <c r="BC35" s="382">
        <f>SUM(BC34)</f>
        <v>64221.2</v>
      </c>
      <c r="BD35" s="387">
        <f>SUM(BD11:BD34)</f>
        <v>5000</v>
      </c>
      <c r="BE35" s="384">
        <f>SUM(BE11:BE34)</f>
        <v>1647.6</v>
      </c>
      <c r="BF35" s="384">
        <f>SUM(BF11:BF34)</f>
        <v>20000</v>
      </c>
      <c r="BG35" s="384">
        <f>SUM(BG11:BG34)</f>
        <v>0</v>
      </c>
      <c r="BH35" s="388" t="s">
        <v>79</v>
      </c>
      <c r="BI35" s="389" t="s">
        <v>70</v>
      </c>
      <c r="BJ35" s="383">
        <f>SUM(BJ11:BJ34)</f>
        <v>419394.6</v>
      </c>
      <c r="BK35" s="383">
        <f>SUM(BK11:BK34)</f>
        <v>550462.1</v>
      </c>
      <c r="BL35" s="390">
        <f>BK35/BJ35*100</f>
        <v>131.25159456034962</v>
      </c>
      <c r="BM35" s="391">
        <f t="shared" si="31"/>
        <v>2260752.6999999997</v>
      </c>
      <c r="BN35" s="391">
        <f>AR35+BK35</f>
        <v>2835988.6999999997</v>
      </c>
      <c r="BO35" s="391">
        <f t="shared" si="8"/>
        <v>125.44444600243096</v>
      </c>
      <c r="BP35" s="384">
        <f aca="true" t="shared" si="35" ref="BP35:CA35">SUM(BP11:BP34)</f>
        <v>70200</v>
      </c>
      <c r="BQ35" s="384">
        <f t="shared" si="35"/>
        <v>96189.6</v>
      </c>
      <c r="BR35" s="384">
        <f t="shared" si="35"/>
        <v>206080</v>
      </c>
      <c r="BS35" s="384">
        <f t="shared" si="35"/>
        <v>236617.3</v>
      </c>
      <c r="BT35" s="384">
        <f t="shared" si="35"/>
        <v>21957</v>
      </c>
      <c r="BU35" s="382">
        <f t="shared" si="35"/>
        <v>21957.5</v>
      </c>
      <c r="BV35" s="383">
        <f t="shared" si="35"/>
        <v>14515.9</v>
      </c>
      <c r="BW35" s="384">
        <f t="shared" si="35"/>
        <v>20016.799999999996</v>
      </c>
      <c r="BX35" s="384">
        <f t="shared" si="35"/>
        <v>312752.9</v>
      </c>
      <c r="BY35" s="384">
        <f t="shared" si="35"/>
        <v>374781.19999999995</v>
      </c>
      <c r="BZ35" s="384">
        <f t="shared" si="35"/>
        <v>2573505.5999999996</v>
      </c>
      <c r="CA35" s="384">
        <f t="shared" si="35"/>
        <v>3210769.9</v>
      </c>
      <c r="CB35" s="385">
        <f t="shared" si="11"/>
        <v>124.76249905964845</v>
      </c>
    </row>
    <row r="36" spans="1:80" ht="12.75">
      <c r="A36" s="346" t="s">
        <v>48</v>
      </c>
      <c r="B36" s="392" t="s">
        <v>53</v>
      </c>
      <c r="C36" s="393">
        <v>1020546</v>
      </c>
      <c r="D36" s="393">
        <v>1158207.1</v>
      </c>
      <c r="E36" s="394">
        <v>980000</v>
      </c>
      <c r="F36" s="394">
        <v>1027291.7</v>
      </c>
      <c r="G36" s="395">
        <v>27717</v>
      </c>
      <c r="H36" s="395">
        <v>122495</v>
      </c>
      <c r="I36" s="395">
        <v>12829</v>
      </c>
      <c r="J36" s="396">
        <v>8420.4</v>
      </c>
      <c r="K36" s="397">
        <v>0</v>
      </c>
      <c r="L36" s="395">
        <v>0</v>
      </c>
      <c r="M36" s="398">
        <v>8750</v>
      </c>
      <c r="N36" s="398">
        <v>5424</v>
      </c>
      <c r="O36" s="396">
        <v>16919.3</v>
      </c>
      <c r="P36" s="395">
        <v>227600.5</v>
      </c>
      <c r="Q36" s="395">
        <v>29132.6</v>
      </c>
      <c r="R36" s="395">
        <v>40979.2</v>
      </c>
      <c r="S36" s="397">
        <v>24983</v>
      </c>
      <c r="T36" s="395">
        <v>23914.5</v>
      </c>
      <c r="U36" s="395"/>
      <c r="V36" s="395"/>
      <c r="W36" s="395">
        <v>89040</v>
      </c>
      <c r="X36" s="395">
        <v>116869.8</v>
      </c>
      <c r="Y36" s="396">
        <v>196</v>
      </c>
      <c r="Z36" s="395">
        <v>210</v>
      </c>
      <c r="AA36" s="396">
        <v>11047</v>
      </c>
      <c r="AB36" s="395">
        <v>31513.2</v>
      </c>
      <c r="AC36" s="395">
        <v>14792.7</v>
      </c>
      <c r="AD36" s="395">
        <v>14113.8</v>
      </c>
      <c r="AE36" s="396">
        <v>1050683.9</v>
      </c>
      <c r="AF36" s="395">
        <v>1237455</v>
      </c>
      <c r="AG36" s="395">
        <v>58000</v>
      </c>
      <c r="AH36" s="395">
        <v>76057.7</v>
      </c>
      <c r="AI36" s="395">
        <v>34355.5</v>
      </c>
      <c r="AJ36" s="399">
        <v>49153.6</v>
      </c>
      <c r="AK36" s="395">
        <v>49000</v>
      </c>
      <c r="AL36" s="395">
        <v>100350.5</v>
      </c>
      <c r="AM36" s="399">
        <v>143355</v>
      </c>
      <c r="AN36" s="399">
        <v>230105.8</v>
      </c>
      <c r="AO36" s="395"/>
      <c r="AP36" s="395"/>
      <c r="AQ36" s="395">
        <v>1339842.3</v>
      </c>
      <c r="AR36" s="395">
        <v>1616793.4</v>
      </c>
      <c r="AS36" s="384">
        <v>120.7</v>
      </c>
      <c r="AT36" s="398">
        <v>28070</v>
      </c>
      <c r="AU36" s="398">
        <v>54556.3</v>
      </c>
      <c r="AV36" s="398">
        <v>160000</v>
      </c>
      <c r="AW36" s="395">
        <v>215657.8</v>
      </c>
      <c r="AX36" s="395">
        <v>21872.8</v>
      </c>
      <c r="AY36" s="395">
        <v>19570.4</v>
      </c>
      <c r="AZ36" s="395">
        <v>20000</v>
      </c>
      <c r="BA36" s="395">
        <v>68473.1</v>
      </c>
      <c r="BB36" s="396">
        <v>15000</v>
      </c>
      <c r="BC36" s="396">
        <v>65351.6</v>
      </c>
      <c r="BD36" s="396">
        <v>2000</v>
      </c>
      <c r="BE36" s="395">
        <v>4544</v>
      </c>
      <c r="BF36" s="395">
        <v>13000</v>
      </c>
      <c r="BG36" s="395">
        <v>28300</v>
      </c>
      <c r="BH36" s="395"/>
      <c r="BI36" s="395"/>
      <c r="BJ36" s="400">
        <v>259942.8</v>
      </c>
      <c r="BK36" s="401">
        <v>456453.2</v>
      </c>
      <c r="BL36" s="402">
        <v>176</v>
      </c>
      <c r="BM36" s="403">
        <v>1599785.1</v>
      </c>
      <c r="BN36" s="388">
        <v>2073246.6</v>
      </c>
      <c r="BO36" s="391">
        <f t="shared" si="8"/>
        <v>129.59531877125247</v>
      </c>
      <c r="BP36" s="395">
        <v>35032</v>
      </c>
      <c r="BQ36" s="395">
        <v>71694</v>
      </c>
      <c r="BR36" s="395">
        <v>12848</v>
      </c>
      <c r="BS36" s="395">
        <v>182330.2</v>
      </c>
      <c r="BT36" s="396">
        <v>24500</v>
      </c>
      <c r="BU36" s="396">
        <v>25291.2</v>
      </c>
      <c r="BV36" s="397">
        <v>13705.3</v>
      </c>
      <c r="BW36" s="397">
        <v>11343.2</v>
      </c>
      <c r="BX36" s="399">
        <v>201717.3</v>
      </c>
      <c r="BY36" s="399">
        <v>290658.6</v>
      </c>
      <c r="BZ36" s="399">
        <v>1801502.4</v>
      </c>
      <c r="CA36" s="399">
        <v>2363905.2</v>
      </c>
      <c r="CB36" s="404">
        <f t="shared" si="11"/>
        <v>131.2185429228404</v>
      </c>
    </row>
    <row r="37" spans="1:80" ht="12.75">
      <c r="A37" s="274"/>
      <c r="B37" s="274"/>
      <c r="C37" s="368"/>
      <c r="D37" s="273"/>
      <c r="E37" s="273"/>
      <c r="F37" s="273"/>
      <c r="G37" s="273"/>
      <c r="H37" s="273"/>
      <c r="I37" s="273"/>
      <c r="J37" s="273"/>
      <c r="K37" s="273"/>
      <c r="L37" s="273"/>
      <c r="M37" s="273"/>
      <c r="N37" s="273"/>
      <c r="O37" s="360"/>
      <c r="P37" s="275"/>
      <c r="Q37" s="370"/>
      <c r="R37" s="370"/>
      <c r="S37" s="370"/>
      <c r="T37" s="370"/>
      <c r="U37" s="370"/>
      <c r="V37" s="370"/>
      <c r="W37" s="370"/>
      <c r="X37" s="370"/>
      <c r="Y37" s="370"/>
      <c r="Z37" s="370"/>
      <c r="AA37" s="370"/>
      <c r="AB37" s="370"/>
      <c r="AC37" s="370"/>
      <c r="AD37" s="370"/>
      <c r="AE37" s="235"/>
      <c r="AF37" s="235"/>
      <c r="AG37" s="370"/>
      <c r="AH37" s="370"/>
      <c r="AI37" s="370"/>
      <c r="AJ37" s="370"/>
      <c r="AK37" s="370"/>
      <c r="AL37" s="370"/>
      <c r="AM37" s="235"/>
      <c r="AN37" s="235"/>
      <c r="AO37" s="370"/>
      <c r="AP37" s="370"/>
      <c r="AQ37" s="360"/>
      <c r="AR37" s="360"/>
      <c r="AS37" s="370"/>
      <c r="AT37" s="370"/>
      <c r="AU37" s="370"/>
      <c r="AV37" s="370"/>
      <c r="AW37" s="370"/>
      <c r="AX37" s="370"/>
      <c r="AY37" s="370"/>
      <c r="AZ37" s="370"/>
      <c r="BA37" s="370"/>
      <c r="BB37" s="370"/>
      <c r="BC37" s="370"/>
      <c r="BD37" s="370"/>
      <c r="BE37" s="370"/>
      <c r="BF37" s="360"/>
      <c r="BG37" s="370"/>
      <c r="BH37" s="370"/>
      <c r="BI37" s="370"/>
      <c r="BJ37" s="370"/>
      <c r="BK37" s="370"/>
      <c r="BL37" s="405"/>
      <c r="BM37" s="360"/>
      <c r="BN37" s="360"/>
      <c r="BO37" s="370"/>
      <c r="BP37" s="370"/>
      <c r="BQ37" s="274" t="s">
        <v>356</v>
      </c>
      <c r="BR37" s="370"/>
      <c r="BS37" s="370"/>
      <c r="BT37" s="370"/>
      <c r="BU37" s="370"/>
      <c r="BV37" s="370"/>
      <c r="BW37" s="370"/>
      <c r="BX37" s="370"/>
      <c r="BY37" s="370"/>
      <c r="BZ37" s="406"/>
      <c r="CA37" s="406"/>
      <c r="CB37" s="406"/>
    </row>
  </sheetData>
  <sheetProtection/>
  <mergeCells count="76">
    <mergeCell ref="BX8:BY8"/>
    <mergeCell ref="BZ8:CA8"/>
    <mergeCell ref="A9:B9"/>
    <mergeCell ref="BF8:BG8"/>
    <mergeCell ref="BJ8:BK8"/>
    <mergeCell ref="BM8:BN8"/>
    <mergeCell ref="BP8:BQ8"/>
    <mergeCell ref="BR8:BS8"/>
    <mergeCell ref="BT8:BU8"/>
    <mergeCell ref="AM8:AN8"/>
    <mergeCell ref="AQ8:AR8"/>
    <mergeCell ref="AS8:AS10"/>
    <mergeCell ref="AT8:AU8"/>
    <mergeCell ref="AV8:AW8"/>
    <mergeCell ref="AX8:AY8"/>
    <mergeCell ref="Q8:R8"/>
    <mergeCell ref="S8:T8"/>
    <mergeCell ref="W8:X8"/>
    <mergeCell ref="Y8:Z8"/>
    <mergeCell ref="AA8:AB8"/>
    <mergeCell ref="AC8:AD8"/>
    <mergeCell ref="C8:D8"/>
    <mergeCell ref="E8:F8"/>
    <mergeCell ref="G8:H8"/>
    <mergeCell ref="K8:L8"/>
    <mergeCell ref="M8:N8"/>
    <mergeCell ref="O8:P8"/>
    <mergeCell ref="Q7:R7"/>
    <mergeCell ref="S7:T7"/>
    <mergeCell ref="W7:X7"/>
    <mergeCell ref="Y7:Z7"/>
    <mergeCell ref="AA7:AB7"/>
    <mergeCell ref="AC7:AD7"/>
    <mergeCell ref="BP6:BQ7"/>
    <mergeCell ref="BR6:BS7"/>
    <mergeCell ref="BT6:BU7"/>
    <mergeCell ref="BV6:BW7"/>
    <mergeCell ref="BX6:BY7"/>
    <mergeCell ref="BZ6:CB7"/>
    <mergeCell ref="BB6:BC7"/>
    <mergeCell ref="BD6:BG6"/>
    <mergeCell ref="BH6:BH10"/>
    <mergeCell ref="BI6:BI10"/>
    <mergeCell ref="BJ6:BL7"/>
    <mergeCell ref="BM6:BO7"/>
    <mergeCell ref="BD7:BE7"/>
    <mergeCell ref="BF7:BG7"/>
    <mergeCell ref="BB8:BC8"/>
    <mergeCell ref="BD8:BE8"/>
    <mergeCell ref="AP6:AP10"/>
    <mergeCell ref="AQ6:AS7"/>
    <mergeCell ref="AT6:AU7"/>
    <mergeCell ref="AV6:AW7"/>
    <mergeCell ref="AX6:AY7"/>
    <mergeCell ref="AZ6:BA7"/>
    <mergeCell ref="AZ8:BA8"/>
    <mergeCell ref="AE6:AF7"/>
    <mergeCell ref="AG6:AH7"/>
    <mergeCell ref="AI6:AJ7"/>
    <mergeCell ref="AK6:AL7"/>
    <mergeCell ref="AM6:AN7"/>
    <mergeCell ref="AO6:AO10"/>
    <mergeCell ref="AE8:AF8"/>
    <mergeCell ref="AG8:AH8"/>
    <mergeCell ref="AI8:AJ8"/>
    <mergeCell ref="AK8:AL8"/>
    <mergeCell ref="C6:D7"/>
    <mergeCell ref="E6:L6"/>
    <mergeCell ref="M6:N7"/>
    <mergeCell ref="O6:P7"/>
    <mergeCell ref="Q6:T6"/>
    <mergeCell ref="W6:AD6"/>
    <mergeCell ref="E7:F7"/>
    <mergeCell ref="G7:H7"/>
    <mergeCell ref="I7:J7"/>
    <mergeCell ref="K7:L7"/>
  </mergeCells>
  <printOptions/>
  <pageMargins left="0.2" right="0.2" top="0.75" bottom="0.75" header="0.3" footer="0.3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24"/>
  <sheetViews>
    <sheetView zoomScalePageLayoutView="0" workbookViewId="0" topLeftCell="A1">
      <selection activeCell="A1" sqref="A1:F124"/>
    </sheetView>
  </sheetViews>
  <sheetFormatPr defaultColWidth="9.140625" defaultRowHeight="12.75"/>
  <cols>
    <col min="1" max="1" width="75.8515625" style="0" customWidth="1"/>
    <col min="2" max="2" width="12.421875" style="0" customWidth="1"/>
  </cols>
  <sheetData>
    <row r="1" spans="1:6" ht="12.75">
      <c r="A1" s="29" t="s">
        <v>374</v>
      </c>
      <c r="B1" s="29"/>
      <c r="C1" s="160"/>
      <c r="D1" s="160"/>
      <c r="E1" s="160"/>
      <c r="F1" s="160"/>
    </row>
    <row r="2" spans="1:6" ht="12.75">
      <c r="A2" s="29" t="s">
        <v>375</v>
      </c>
      <c r="B2" s="29"/>
      <c r="C2" s="424"/>
      <c r="D2" s="29"/>
      <c r="E2" s="3"/>
      <c r="F2" s="425"/>
    </row>
    <row r="3" spans="1:6" ht="12.75">
      <c r="A3" s="426"/>
      <c r="B3" s="426"/>
      <c r="C3" s="426"/>
      <c r="D3" s="426"/>
      <c r="E3" s="4" t="s">
        <v>376</v>
      </c>
      <c r="F3" s="4"/>
    </row>
    <row r="4" spans="1:6" ht="12.75">
      <c r="A4" s="111"/>
      <c r="B4" s="427" t="s">
        <v>265</v>
      </c>
      <c r="C4" s="428" t="s">
        <v>377</v>
      </c>
      <c r="D4" s="429"/>
      <c r="E4" s="430"/>
      <c r="F4" s="431"/>
    </row>
    <row r="5" spans="1:6" ht="12.75">
      <c r="A5" s="19" t="s">
        <v>378</v>
      </c>
      <c r="B5" s="432" t="s">
        <v>379</v>
      </c>
      <c r="C5" s="24" t="s">
        <v>380</v>
      </c>
      <c r="D5" s="196" t="s">
        <v>379</v>
      </c>
      <c r="E5" s="433" t="s">
        <v>267</v>
      </c>
      <c r="F5" s="30"/>
    </row>
    <row r="6" spans="1:6" ht="12.75">
      <c r="A6" s="20"/>
      <c r="B6" s="434" t="s">
        <v>381</v>
      </c>
      <c r="C6" s="435" t="s">
        <v>382</v>
      </c>
      <c r="D6" s="436" t="s">
        <v>381</v>
      </c>
      <c r="E6" s="437" t="s">
        <v>270</v>
      </c>
      <c r="F6" s="122"/>
    </row>
    <row r="7" spans="1:6" ht="12.75">
      <c r="A7" s="407" t="s">
        <v>383</v>
      </c>
      <c r="B7" s="438"/>
      <c r="D7" s="439"/>
      <c r="E7" s="440"/>
      <c r="F7" s="441" t="s">
        <v>384</v>
      </c>
    </row>
    <row r="8" spans="1:6" ht="12.75">
      <c r="A8" s="19" t="s">
        <v>358</v>
      </c>
      <c r="B8" s="415">
        <v>17</v>
      </c>
      <c r="C8" s="417"/>
      <c r="D8" s="417">
        <v>51.7</v>
      </c>
      <c r="E8" s="417"/>
      <c r="F8" s="417"/>
    </row>
    <row r="9" spans="1:6" ht="12.75">
      <c r="A9" s="19" t="s">
        <v>385</v>
      </c>
      <c r="B9" s="415">
        <v>260029.4</v>
      </c>
      <c r="C9" s="415">
        <v>373879.5</v>
      </c>
      <c r="D9" s="415">
        <v>376938.2</v>
      </c>
      <c r="E9" s="415">
        <f>D9/C9*100</f>
        <v>100.8180978095884</v>
      </c>
      <c r="F9" s="415">
        <f>D9/B9*100</f>
        <v>144.95983915664922</v>
      </c>
    </row>
    <row r="10" spans="1:6" ht="12.75">
      <c r="A10" s="19" t="s">
        <v>360</v>
      </c>
      <c r="B10" s="414">
        <v>244084.5</v>
      </c>
      <c r="C10" s="415">
        <v>373879.5</v>
      </c>
      <c r="D10" s="415">
        <v>341096.3</v>
      </c>
      <c r="E10" s="415">
        <f aca="true" t="shared" si="0" ref="E10:E15">D10/C10*100</f>
        <v>91.23161339415506</v>
      </c>
      <c r="F10" s="415">
        <f aca="true" t="shared" si="1" ref="F10:F15">D10/B10*100</f>
        <v>139.745170217691</v>
      </c>
    </row>
    <row r="11" spans="1:6" ht="12.75">
      <c r="A11" s="19" t="s">
        <v>386</v>
      </c>
      <c r="B11" s="415">
        <v>244084.5</v>
      </c>
      <c r="C11" s="415">
        <v>373879.5</v>
      </c>
      <c r="D11" s="415">
        <v>341096.3</v>
      </c>
      <c r="E11" s="415">
        <f t="shared" si="0"/>
        <v>91.23161339415506</v>
      </c>
      <c r="F11" s="415">
        <f t="shared" si="1"/>
        <v>139.745170217691</v>
      </c>
    </row>
    <row r="12" spans="1:6" ht="12.75">
      <c r="A12" s="19" t="s">
        <v>387</v>
      </c>
      <c r="B12" s="413">
        <f>B13+B14+B15</f>
        <v>228845.8</v>
      </c>
      <c r="C12" s="413">
        <f>C13+C14+C15</f>
        <v>371669.5</v>
      </c>
      <c r="D12" s="413">
        <f>D13+D14+D15</f>
        <v>339510</v>
      </c>
      <c r="E12" s="415">
        <f t="shared" si="0"/>
        <v>91.34728569333777</v>
      </c>
      <c r="F12" s="415">
        <f t="shared" si="1"/>
        <v>148.35754031754135</v>
      </c>
    </row>
    <row r="13" spans="1:6" ht="12.75">
      <c r="A13" s="19" t="s">
        <v>388</v>
      </c>
      <c r="B13" s="415">
        <v>149728.1</v>
      </c>
      <c r="C13" s="413">
        <v>202674.9</v>
      </c>
      <c r="D13" s="413">
        <v>202672.4</v>
      </c>
      <c r="E13" s="415">
        <f t="shared" si="0"/>
        <v>99.99876649747947</v>
      </c>
      <c r="F13" s="415">
        <f t="shared" si="1"/>
        <v>135.36029643066328</v>
      </c>
    </row>
    <row r="14" spans="1:6" ht="12.75">
      <c r="A14" s="19" t="s">
        <v>389</v>
      </c>
      <c r="B14" s="415">
        <v>15370.9</v>
      </c>
      <c r="C14" s="413">
        <v>22363.7</v>
      </c>
      <c r="D14" s="413">
        <v>18874.2</v>
      </c>
      <c r="E14" s="415">
        <f t="shared" si="0"/>
        <v>84.39658911539682</v>
      </c>
      <c r="F14" s="415">
        <f t="shared" si="1"/>
        <v>122.79176886194043</v>
      </c>
    </row>
    <row r="15" spans="1:6" ht="12.75">
      <c r="A15" s="19" t="s">
        <v>365</v>
      </c>
      <c r="B15" s="415">
        <v>63746.8</v>
      </c>
      <c r="C15" s="413">
        <v>146630.9</v>
      </c>
      <c r="D15" s="413">
        <v>117963.4</v>
      </c>
      <c r="E15" s="415">
        <f t="shared" si="0"/>
        <v>80.44920954587334</v>
      </c>
      <c r="F15" s="415">
        <f t="shared" si="1"/>
        <v>185.04991623108924</v>
      </c>
    </row>
    <row r="16" spans="1:6" ht="12.75">
      <c r="A16" s="19" t="s">
        <v>390</v>
      </c>
      <c r="B16" s="19"/>
      <c r="C16" s="171"/>
      <c r="D16" s="171"/>
      <c r="E16" s="415"/>
      <c r="F16" s="415"/>
    </row>
    <row r="17" spans="1:6" ht="12.75">
      <c r="A17" s="19" t="s">
        <v>370</v>
      </c>
      <c r="B17" s="19"/>
      <c r="C17" s="171"/>
      <c r="D17" s="171"/>
      <c r="E17" s="415"/>
      <c r="F17" s="415"/>
    </row>
    <row r="18" spans="1:6" ht="12.75">
      <c r="A18" s="3" t="s">
        <v>371</v>
      </c>
      <c r="B18" s="19"/>
      <c r="C18" s="171"/>
      <c r="D18" s="171"/>
      <c r="E18" s="415"/>
      <c r="F18" s="415"/>
    </row>
    <row r="19" spans="1:6" ht="12.75">
      <c r="A19" s="20" t="s">
        <v>391</v>
      </c>
      <c r="B19" s="413">
        <f>B8+B9-B10</f>
        <v>15961.899999999994</v>
      </c>
      <c r="C19" s="171"/>
      <c r="D19" s="413">
        <f>D8+D9-D10</f>
        <v>35893.600000000035</v>
      </c>
      <c r="E19" s="415"/>
      <c r="F19" s="415">
        <f>D19/B19*100</f>
        <v>224.87047281338718</v>
      </c>
    </row>
    <row r="20" spans="1:6" ht="12.75">
      <c r="A20" s="407" t="s">
        <v>392</v>
      </c>
      <c r="B20" s="407"/>
      <c r="C20" s="409"/>
      <c r="D20" s="409"/>
      <c r="E20" s="409"/>
      <c r="F20" s="409"/>
    </row>
    <row r="21" spans="1:6" ht="12.75">
      <c r="A21" s="19" t="s">
        <v>358</v>
      </c>
      <c r="B21" s="8">
        <v>4236.4</v>
      </c>
      <c r="C21" s="417"/>
      <c r="D21" s="417">
        <v>36142.4</v>
      </c>
      <c r="E21" s="417"/>
      <c r="F21" s="417"/>
    </row>
    <row r="22" spans="1:6" ht="12.75">
      <c r="A22" s="19" t="s">
        <v>359</v>
      </c>
      <c r="B22" s="414">
        <v>870268.8</v>
      </c>
      <c r="C22" s="415">
        <v>1283980.5</v>
      </c>
      <c r="D22" s="415">
        <v>1289578.6</v>
      </c>
      <c r="E22" s="415">
        <f>D22/C22*100</f>
        <v>100.43599571800353</v>
      </c>
      <c r="F22" s="415">
        <f>D22/B22*100</f>
        <v>148.1816422696068</v>
      </c>
    </row>
    <row r="23" spans="1:6" ht="12.75">
      <c r="A23" s="19" t="s">
        <v>360</v>
      </c>
      <c r="B23" s="414">
        <v>824915.2</v>
      </c>
      <c r="C23" s="415">
        <v>1283980.5</v>
      </c>
      <c r="D23" s="414">
        <v>1146940.9</v>
      </c>
      <c r="E23" s="415">
        <f aca="true" t="shared" si="2" ref="E23:E28">D23/C23*100</f>
        <v>89.32697186600575</v>
      </c>
      <c r="F23" s="415">
        <f aca="true" t="shared" si="3" ref="F23:F30">D23/B23*100</f>
        <v>139.03743075651897</v>
      </c>
    </row>
    <row r="24" spans="1:6" ht="12.75">
      <c r="A24" s="19" t="s">
        <v>386</v>
      </c>
      <c r="B24" s="414">
        <v>824815.2</v>
      </c>
      <c r="C24" s="415">
        <v>1283980.5</v>
      </c>
      <c r="D24" s="413">
        <v>1146940.9</v>
      </c>
      <c r="E24" s="415">
        <f t="shared" si="2"/>
        <v>89.32697186600575</v>
      </c>
      <c r="F24" s="415">
        <f t="shared" si="3"/>
        <v>139.05428755435156</v>
      </c>
    </row>
    <row r="25" spans="1:6" ht="12.75">
      <c r="A25" s="19" t="s">
        <v>362</v>
      </c>
      <c r="B25" s="413">
        <f>SUM(B26:B28)</f>
        <v>815376.3</v>
      </c>
      <c r="C25" s="413">
        <f>C26+C27+C28</f>
        <v>1278453.7000000002</v>
      </c>
      <c r="D25" s="413">
        <f>D26+D27+D28</f>
        <v>1143955.5</v>
      </c>
      <c r="E25" s="415">
        <f t="shared" si="2"/>
        <v>89.47961901162317</v>
      </c>
      <c r="F25" s="415">
        <f t="shared" si="3"/>
        <v>140.29786001874226</v>
      </c>
    </row>
    <row r="26" spans="1:6" ht="12.75">
      <c r="A26" s="19" t="s">
        <v>363</v>
      </c>
      <c r="B26" s="6">
        <v>625823.1</v>
      </c>
      <c r="C26" s="413">
        <v>901367.5</v>
      </c>
      <c r="D26" s="413">
        <v>842083.4</v>
      </c>
      <c r="E26" s="415">
        <f t="shared" si="2"/>
        <v>93.4228713593512</v>
      </c>
      <c r="F26" s="415">
        <f t="shared" si="3"/>
        <v>134.55613894725204</v>
      </c>
    </row>
    <row r="27" spans="1:6" ht="12.75">
      <c r="A27" s="19" t="s">
        <v>364</v>
      </c>
      <c r="B27" s="414">
        <v>14082.8</v>
      </c>
      <c r="C27" s="413">
        <v>20494.3</v>
      </c>
      <c r="D27" s="413">
        <v>19397.8</v>
      </c>
      <c r="E27" s="415">
        <f t="shared" si="2"/>
        <v>94.64973187666814</v>
      </c>
      <c r="F27" s="415">
        <f t="shared" si="3"/>
        <v>137.74107421819522</v>
      </c>
    </row>
    <row r="28" spans="1:6" ht="12.75">
      <c r="A28" s="19" t="s">
        <v>365</v>
      </c>
      <c r="B28" s="414">
        <v>175470.4</v>
      </c>
      <c r="C28" s="413">
        <v>356591.9</v>
      </c>
      <c r="D28" s="413">
        <v>282474.3</v>
      </c>
      <c r="E28" s="415">
        <f t="shared" si="2"/>
        <v>79.2150074076276</v>
      </c>
      <c r="F28" s="415">
        <f t="shared" si="3"/>
        <v>160.98116833380445</v>
      </c>
    </row>
    <row r="29" spans="1:6" ht="12.75">
      <c r="A29" s="19" t="s">
        <v>366</v>
      </c>
      <c r="B29" s="19"/>
      <c r="C29" s="171"/>
      <c r="D29" s="171"/>
      <c r="E29" s="415"/>
      <c r="F29" s="415"/>
    </row>
    <row r="30" spans="1:6" ht="12.75">
      <c r="A30" s="19" t="s">
        <v>367</v>
      </c>
      <c r="B30" s="413">
        <f>B21+B22-B23</f>
        <v>49590.00000000012</v>
      </c>
      <c r="C30" s="171"/>
      <c r="D30" s="413">
        <f>D21+D22-D23</f>
        <v>178780.1000000001</v>
      </c>
      <c r="E30" s="415"/>
      <c r="F30" s="415">
        <f t="shared" si="3"/>
        <v>360.5164347650729</v>
      </c>
    </row>
    <row r="31" spans="1:6" ht="12.75">
      <c r="A31" s="407" t="s">
        <v>393</v>
      </c>
      <c r="B31" s="407"/>
      <c r="C31" s="409"/>
      <c r="D31" s="409"/>
      <c r="E31" s="409"/>
      <c r="F31" s="409"/>
    </row>
    <row r="32" spans="1:6" ht="12.75">
      <c r="A32" s="19" t="s">
        <v>358</v>
      </c>
      <c r="B32" s="415">
        <v>46953.9</v>
      </c>
      <c r="C32" s="417"/>
      <c r="D32" s="417">
        <v>128758.3</v>
      </c>
      <c r="E32" s="417"/>
      <c r="F32" s="417">
        <f>D32/B32*100</f>
        <v>274.2228015138253</v>
      </c>
    </row>
    <row r="33" spans="1:6" ht="12.75">
      <c r="A33" s="19" t="s">
        <v>359</v>
      </c>
      <c r="B33" s="415">
        <v>9565466.5</v>
      </c>
      <c r="C33" s="415">
        <v>13861414.4</v>
      </c>
      <c r="D33" s="415">
        <v>13762346.9</v>
      </c>
      <c r="E33" s="415">
        <f>D33/C33*100</f>
        <v>99.28530020717078</v>
      </c>
      <c r="F33" s="415">
        <f>D33/B33*100</f>
        <v>143.87533425578357</v>
      </c>
    </row>
    <row r="34" spans="1:6" ht="12.75">
      <c r="A34" s="19" t="s">
        <v>360</v>
      </c>
      <c r="B34" s="414">
        <v>8704767</v>
      </c>
      <c r="C34" s="415">
        <v>13860373.1</v>
      </c>
      <c r="D34" s="414">
        <v>12588517.5</v>
      </c>
      <c r="E34" s="415">
        <f aca="true" t="shared" si="4" ref="E34:E39">D34/C34*100</f>
        <v>90.82379968545003</v>
      </c>
      <c r="F34" s="415">
        <f aca="true" t="shared" si="5" ref="F34:F39">D34/B34*100</f>
        <v>144.6163636545355</v>
      </c>
    </row>
    <row r="35" spans="1:6" ht="12.75">
      <c r="A35" s="19" t="s">
        <v>361</v>
      </c>
      <c r="B35" s="415">
        <v>8704767</v>
      </c>
      <c r="C35" s="415">
        <v>13860373.1</v>
      </c>
      <c r="D35" s="413">
        <v>12588517.5</v>
      </c>
      <c r="E35" s="415">
        <f t="shared" si="4"/>
        <v>90.82379968545003</v>
      </c>
      <c r="F35" s="415">
        <f t="shared" si="5"/>
        <v>144.6163636545355</v>
      </c>
    </row>
    <row r="36" spans="1:6" ht="12.75">
      <c r="A36" s="19" t="s">
        <v>362</v>
      </c>
      <c r="B36" s="414">
        <f>B37+B38+B39</f>
        <v>8428412.899999999</v>
      </c>
      <c r="C36" s="414">
        <f>C37+C38+C39</f>
        <v>12119408.8</v>
      </c>
      <c r="D36" s="414">
        <f>D37+D38+D39</f>
        <v>10965861.899999999</v>
      </c>
      <c r="E36" s="415">
        <f t="shared" si="4"/>
        <v>90.48182201758883</v>
      </c>
      <c r="F36" s="415">
        <f t="shared" si="5"/>
        <v>130.105893364574</v>
      </c>
    </row>
    <row r="37" spans="1:6" ht="12.75">
      <c r="A37" s="19" t="s">
        <v>363</v>
      </c>
      <c r="B37" s="415">
        <v>5579735.1</v>
      </c>
      <c r="C37" s="413">
        <v>8627459.1</v>
      </c>
      <c r="D37" s="413">
        <v>7727048.3</v>
      </c>
      <c r="E37" s="415">
        <f t="shared" si="4"/>
        <v>89.56343009496273</v>
      </c>
      <c r="F37" s="415">
        <f t="shared" si="5"/>
        <v>138.4841423744292</v>
      </c>
    </row>
    <row r="38" spans="1:6" ht="12.75">
      <c r="A38" s="19" t="s">
        <v>364</v>
      </c>
      <c r="B38" s="415">
        <v>597966.8</v>
      </c>
      <c r="C38" s="413">
        <v>944824.4</v>
      </c>
      <c r="D38" s="413">
        <v>838256.4</v>
      </c>
      <c r="E38" s="415">
        <f t="shared" si="4"/>
        <v>88.72086707328897</v>
      </c>
      <c r="F38" s="415">
        <f t="shared" si="5"/>
        <v>140.18443833336568</v>
      </c>
    </row>
    <row r="39" spans="1:6" ht="12.75">
      <c r="A39" s="19" t="s">
        <v>365</v>
      </c>
      <c r="B39" s="415">
        <v>2250711</v>
      </c>
      <c r="C39" s="442">
        <v>2547125.3</v>
      </c>
      <c r="D39" s="413">
        <v>2400557.2</v>
      </c>
      <c r="E39" s="415">
        <f t="shared" si="4"/>
        <v>94.24574440841211</v>
      </c>
      <c r="F39" s="415">
        <f t="shared" si="5"/>
        <v>106.65772726929401</v>
      </c>
    </row>
    <row r="40" spans="1:6" ht="12.75">
      <c r="A40" s="3" t="s">
        <v>366</v>
      </c>
      <c r="B40" s="105"/>
      <c r="C40" s="142"/>
      <c r="D40" s="413"/>
      <c r="E40" s="415"/>
      <c r="F40" s="415"/>
    </row>
    <row r="41" spans="1:6" ht="12.75">
      <c r="A41" s="19" t="s">
        <v>367</v>
      </c>
      <c r="B41" s="413">
        <f>B32+B33-B34</f>
        <v>907653.4000000004</v>
      </c>
      <c r="C41" s="171"/>
      <c r="D41" s="413">
        <f>D32+D33-D34</f>
        <v>1302587.7000000011</v>
      </c>
      <c r="E41" s="415"/>
      <c r="F41" s="415">
        <f>D41/B41*100</f>
        <v>143.51157611484743</v>
      </c>
    </row>
    <row r="42" spans="1:6" ht="12.75">
      <c r="A42" s="19" t="s">
        <v>370</v>
      </c>
      <c r="B42" s="19"/>
      <c r="C42" s="171"/>
      <c r="D42" s="171"/>
      <c r="E42" s="171"/>
      <c r="F42" s="171"/>
    </row>
    <row r="43" spans="1:6" ht="12.75">
      <c r="A43" s="20" t="s">
        <v>371</v>
      </c>
      <c r="B43" s="20"/>
      <c r="C43" s="421"/>
      <c r="D43" s="421"/>
      <c r="E43" s="421"/>
      <c r="F43" s="421"/>
    </row>
    <row r="44" spans="1:6" ht="12.75">
      <c r="A44" s="407" t="s">
        <v>394</v>
      </c>
      <c r="B44" s="407"/>
      <c r="C44" s="409"/>
      <c r="D44" s="409"/>
      <c r="E44" s="409"/>
      <c r="F44" s="409"/>
    </row>
    <row r="45" spans="1:6" ht="12.75">
      <c r="A45" s="19" t="s">
        <v>358</v>
      </c>
      <c r="B45" s="415">
        <v>42173.3</v>
      </c>
      <c r="C45" s="417"/>
      <c r="D45" s="417">
        <v>59973.8</v>
      </c>
      <c r="E45" s="417"/>
      <c r="F45" s="417">
        <f>D45/B45*100</f>
        <v>142.20798467276688</v>
      </c>
    </row>
    <row r="46" spans="1:6" ht="12.75">
      <c r="A46" s="19" t="s">
        <v>359</v>
      </c>
      <c r="B46" s="415">
        <v>3721651.2</v>
      </c>
      <c r="C46" s="415">
        <v>5950317.5</v>
      </c>
      <c r="D46" s="415">
        <v>6610795.1</v>
      </c>
      <c r="E46" s="415">
        <f>D46/C46*100</f>
        <v>111.0998715614755</v>
      </c>
      <c r="F46" s="415">
        <f>D46/B46*100</f>
        <v>177.63070058795404</v>
      </c>
    </row>
    <row r="47" spans="1:6" ht="12.75">
      <c r="A47" s="19" t="s">
        <v>360</v>
      </c>
      <c r="B47" s="414">
        <v>3579707.4</v>
      </c>
      <c r="C47" s="415">
        <v>5950317.5</v>
      </c>
      <c r="D47" s="414">
        <v>6380749</v>
      </c>
      <c r="E47" s="415">
        <f aca="true" t="shared" si="6" ref="E47:E52">D47/C47*100</f>
        <v>107.23375685415107</v>
      </c>
      <c r="F47" s="415">
        <f aca="true" t="shared" si="7" ref="F47:F54">D47/B47*100</f>
        <v>178.24778081024164</v>
      </c>
    </row>
    <row r="48" spans="1:6" ht="12.75">
      <c r="A48" s="19" t="s">
        <v>361</v>
      </c>
      <c r="B48" s="415">
        <v>3579707.4</v>
      </c>
      <c r="C48" s="415">
        <v>5950317.5</v>
      </c>
      <c r="D48" s="413">
        <v>6380749</v>
      </c>
      <c r="E48" s="415">
        <f t="shared" si="6"/>
        <v>107.23375685415107</v>
      </c>
      <c r="F48" s="415">
        <f t="shared" si="7"/>
        <v>178.24778081024164</v>
      </c>
    </row>
    <row r="49" spans="1:6" ht="12.75">
      <c r="A49" s="19" t="s">
        <v>362</v>
      </c>
      <c r="B49" s="413">
        <f>SUM(B50:B52)</f>
        <v>3523960.1</v>
      </c>
      <c r="C49" s="413">
        <f>C50+C51+C52</f>
        <v>4882454.3</v>
      </c>
      <c r="D49" s="413">
        <f>D50+D51+D52</f>
        <v>5153072.7</v>
      </c>
      <c r="E49" s="415">
        <f t="shared" si="6"/>
        <v>105.54267143882944</v>
      </c>
      <c r="F49" s="415">
        <f t="shared" si="7"/>
        <v>146.22959834306863</v>
      </c>
    </row>
    <row r="50" spans="1:6" ht="12.75">
      <c r="A50" s="19" t="s">
        <v>363</v>
      </c>
      <c r="B50" s="415">
        <v>2219705</v>
      </c>
      <c r="C50" s="413">
        <v>3193491.3</v>
      </c>
      <c r="D50" s="413">
        <v>3111170.7</v>
      </c>
      <c r="E50" s="415">
        <f t="shared" si="6"/>
        <v>97.42223816297857</v>
      </c>
      <c r="F50" s="415">
        <f t="shared" si="7"/>
        <v>140.16144938178724</v>
      </c>
    </row>
    <row r="51" spans="1:6" ht="12.75">
      <c r="A51" s="19" t="s">
        <v>364</v>
      </c>
      <c r="B51" s="415">
        <v>240596</v>
      </c>
      <c r="C51" s="413">
        <v>351908.4</v>
      </c>
      <c r="D51" s="413">
        <v>338424.2</v>
      </c>
      <c r="E51" s="415">
        <f t="shared" si="6"/>
        <v>96.1682642414901</v>
      </c>
      <c r="F51" s="415">
        <f t="shared" si="7"/>
        <v>140.66077574024507</v>
      </c>
    </row>
    <row r="52" spans="1:6" ht="12.75">
      <c r="A52" s="19" t="s">
        <v>365</v>
      </c>
      <c r="B52" s="19">
        <v>1063659.1</v>
      </c>
      <c r="C52" s="413">
        <v>1337054.6</v>
      </c>
      <c r="D52" s="413">
        <v>1703477.8</v>
      </c>
      <c r="E52" s="415">
        <f t="shared" si="6"/>
        <v>127.40525330827926</v>
      </c>
      <c r="F52" s="415">
        <f t="shared" si="7"/>
        <v>160.1526090455109</v>
      </c>
    </row>
    <row r="53" spans="1:6" ht="12.75">
      <c r="A53" s="19" t="s">
        <v>366</v>
      </c>
      <c r="B53" s="19"/>
      <c r="C53" s="413"/>
      <c r="D53" s="413"/>
      <c r="E53" s="415"/>
      <c r="F53" s="415"/>
    </row>
    <row r="54" spans="1:6" ht="12.75">
      <c r="A54" s="19" t="s">
        <v>367</v>
      </c>
      <c r="B54" s="443">
        <f>B45+B46-B47</f>
        <v>184117.1000000001</v>
      </c>
      <c r="C54" s="171"/>
      <c r="D54" s="413">
        <f>D45+D46-D47</f>
        <v>290019.89999999944</v>
      </c>
      <c r="E54" s="415"/>
      <c r="F54" s="415">
        <f t="shared" si="7"/>
        <v>157.51926355563896</v>
      </c>
    </row>
    <row r="55" spans="1:6" ht="12.75">
      <c r="A55" s="407" t="s">
        <v>395</v>
      </c>
      <c r="B55" s="407"/>
      <c r="C55" s="409"/>
      <c r="D55" s="409"/>
      <c r="E55" s="409"/>
      <c r="F55" s="409"/>
    </row>
    <row r="56" spans="1:6" ht="12.75">
      <c r="A56" s="19" t="s">
        <v>358</v>
      </c>
      <c r="B56" s="19">
        <v>1691.9</v>
      </c>
      <c r="C56" s="417"/>
      <c r="D56" s="417">
        <v>1513.9</v>
      </c>
      <c r="E56" s="417"/>
      <c r="F56" s="417"/>
    </row>
    <row r="57" spans="1:6" ht="12.75">
      <c r="A57" s="19" t="s">
        <v>359</v>
      </c>
      <c r="B57" s="19">
        <v>198057.8</v>
      </c>
      <c r="C57" s="415">
        <v>237743.6</v>
      </c>
      <c r="D57" s="415">
        <v>234820.7</v>
      </c>
      <c r="E57" s="415">
        <f aca="true" t="shared" si="8" ref="E57:E63">D57/C57*100</f>
        <v>98.77056627391863</v>
      </c>
      <c r="F57" s="415">
        <f aca="true" t="shared" si="9" ref="F57:F63">D57/B57*100</f>
        <v>118.5617026948699</v>
      </c>
    </row>
    <row r="58" spans="1:6" ht="12.75">
      <c r="A58" s="19" t="s">
        <v>360</v>
      </c>
      <c r="B58" s="414">
        <v>181619.5</v>
      </c>
      <c r="C58" s="415">
        <v>237743.6</v>
      </c>
      <c r="D58" s="414">
        <v>229394.4</v>
      </c>
      <c r="E58" s="415">
        <f t="shared" si="8"/>
        <v>96.48814941811261</v>
      </c>
      <c r="F58" s="415">
        <f t="shared" si="9"/>
        <v>126.30493972288217</v>
      </c>
    </row>
    <row r="59" spans="1:6" ht="12.75">
      <c r="A59" s="19" t="s">
        <v>361</v>
      </c>
      <c r="B59" s="415">
        <v>181619.5</v>
      </c>
      <c r="C59" s="415">
        <v>237743.6</v>
      </c>
      <c r="D59" s="413">
        <v>229394.4</v>
      </c>
      <c r="E59" s="415">
        <f t="shared" si="8"/>
        <v>96.48814941811261</v>
      </c>
      <c r="F59" s="415">
        <f t="shared" si="9"/>
        <v>126.30493972288217</v>
      </c>
    </row>
    <row r="60" spans="1:6" ht="12.75">
      <c r="A60" s="19" t="s">
        <v>362</v>
      </c>
      <c r="B60" s="413">
        <f>SUM(B61:B63)</f>
        <v>169760.19999999998</v>
      </c>
      <c r="C60" s="413">
        <f>C61+C62+C63</f>
        <v>237343.6</v>
      </c>
      <c r="D60" s="413">
        <f>D61+D62+D63</f>
        <v>229294.4</v>
      </c>
      <c r="E60" s="415">
        <f t="shared" si="8"/>
        <v>96.6086298514053</v>
      </c>
      <c r="F60" s="415">
        <f t="shared" si="9"/>
        <v>135.0695863930415</v>
      </c>
    </row>
    <row r="61" spans="1:6" ht="12.75">
      <c r="A61" s="19" t="s">
        <v>363</v>
      </c>
      <c r="B61" s="415">
        <v>109862.7</v>
      </c>
      <c r="C61" s="413">
        <v>147419</v>
      </c>
      <c r="D61" s="413">
        <v>144114.1</v>
      </c>
      <c r="E61" s="415">
        <f t="shared" si="8"/>
        <v>97.75815871766869</v>
      </c>
      <c r="F61" s="415">
        <f t="shared" si="9"/>
        <v>131.17655036695803</v>
      </c>
    </row>
    <row r="62" spans="1:6" ht="12.75">
      <c r="A62" s="19" t="s">
        <v>364</v>
      </c>
      <c r="B62" s="415">
        <v>10403.4</v>
      </c>
      <c r="C62" s="413">
        <v>16215.1</v>
      </c>
      <c r="D62" s="413">
        <v>13538.9</v>
      </c>
      <c r="E62" s="415">
        <f t="shared" si="8"/>
        <v>83.49563061590739</v>
      </c>
      <c r="F62" s="415">
        <f t="shared" si="9"/>
        <v>130.13918526635524</v>
      </c>
    </row>
    <row r="63" spans="1:6" ht="12.75">
      <c r="A63" s="19" t="s">
        <v>365</v>
      </c>
      <c r="B63" s="19">
        <v>49494.1</v>
      </c>
      <c r="C63" s="413">
        <v>73709.5</v>
      </c>
      <c r="D63" s="413">
        <v>71641.4</v>
      </c>
      <c r="E63" s="415">
        <f t="shared" si="8"/>
        <v>97.19425582862452</v>
      </c>
      <c r="F63" s="415">
        <f t="shared" si="9"/>
        <v>144.74735372498944</v>
      </c>
    </row>
    <row r="64" spans="1:6" ht="12.75">
      <c r="A64" s="19" t="s">
        <v>366</v>
      </c>
      <c r="B64" s="19"/>
      <c r="C64" s="171"/>
      <c r="D64" s="171"/>
      <c r="E64" s="415"/>
      <c r="F64" s="415"/>
    </row>
    <row r="65" spans="1:6" ht="12.75">
      <c r="A65" s="19" t="s">
        <v>367</v>
      </c>
      <c r="B65" s="413">
        <f>B56+B57-B58</f>
        <v>18130.199999999983</v>
      </c>
      <c r="C65" s="171"/>
      <c r="D65" s="413">
        <f>D56+D57-D58</f>
        <v>6940.200000000012</v>
      </c>
      <c r="E65" s="415"/>
      <c r="F65" s="415"/>
    </row>
    <row r="66" spans="1:6" ht="12.75">
      <c r="A66" s="407" t="s">
        <v>396</v>
      </c>
      <c r="B66" s="407"/>
      <c r="C66" s="409"/>
      <c r="D66" s="409"/>
      <c r="E66" s="409"/>
      <c r="F66" s="409"/>
    </row>
    <row r="67" spans="1:6" ht="12.75">
      <c r="A67" s="19" t="s">
        <v>358</v>
      </c>
      <c r="B67" s="444">
        <v>9616</v>
      </c>
      <c r="C67" s="417"/>
      <c r="D67" s="417">
        <v>13673.3</v>
      </c>
      <c r="E67" s="417"/>
      <c r="F67" s="415"/>
    </row>
    <row r="68" spans="1:6" ht="12.75">
      <c r="A68" s="19" t="s">
        <v>359</v>
      </c>
      <c r="B68" s="160">
        <v>790318.8</v>
      </c>
      <c r="C68" s="415">
        <v>927723.1</v>
      </c>
      <c r="D68" s="415">
        <v>944010.3</v>
      </c>
      <c r="E68" s="415">
        <f aca="true" t="shared" si="10" ref="E68:E74">D68/C68*100</f>
        <v>101.75561005218046</v>
      </c>
      <c r="F68" s="415">
        <f>D68/B68*100</f>
        <v>119.44677261884698</v>
      </c>
    </row>
    <row r="69" spans="1:6" ht="12.75">
      <c r="A69" s="19" t="s">
        <v>360</v>
      </c>
      <c r="B69" s="444">
        <v>667397.3</v>
      </c>
      <c r="C69" s="415">
        <v>927723.1</v>
      </c>
      <c r="D69" s="414">
        <v>873790.6</v>
      </c>
      <c r="E69" s="415">
        <f t="shared" si="10"/>
        <v>94.18657355842493</v>
      </c>
      <c r="F69" s="415">
        <f aca="true" t="shared" si="11" ref="F69:F74">D69/B69*100</f>
        <v>130.92510263376852</v>
      </c>
    </row>
    <row r="70" spans="1:6" ht="12.75">
      <c r="A70" s="19" t="s">
        <v>361</v>
      </c>
      <c r="B70" s="444">
        <v>667397.3</v>
      </c>
      <c r="C70" s="415">
        <v>927723.1</v>
      </c>
      <c r="D70" s="413">
        <v>873790.6</v>
      </c>
      <c r="E70" s="415">
        <f t="shared" si="10"/>
        <v>94.18657355842493</v>
      </c>
      <c r="F70" s="415">
        <f t="shared" si="11"/>
        <v>130.92510263376852</v>
      </c>
    </row>
    <row r="71" spans="1:6" ht="12.75">
      <c r="A71" s="19" t="s">
        <v>362</v>
      </c>
      <c r="B71" s="413">
        <f>SUM(B72:B74)</f>
        <v>661561.9</v>
      </c>
      <c r="C71" s="413">
        <f>C72+C73+C74</f>
        <v>913763.3</v>
      </c>
      <c r="D71" s="413">
        <f>D72+D73+D74</f>
        <v>862892.5</v>
      </c>
      <c r="E71" s="415">
        <f t="shared" si="10"/>
        <v>94.43282521852213</v>
      </c>
      <c r="F71" s="415">
        <f t="shared" si="11"/>
        <v>130.4326171141355</v>
      </c>
    </row>
    <row r="72" spans="1:6" ht="12.75">
      <c r="A72" s="19" t="s">
        <v>363</v>
      </c>
      <c r="B72" s="160">
        <v>424196.2</v>
      </c>
      <c r="C72" s="413">
        <v>580805.2</v>
      </c>
      <c r="D72" s="413">
        <v>560515.2</v>
      </c>
      <c r="E72" s="415">
        <f t="shared" si="10"/>
        <v>96.50657397695475</v>
      </c>
      <c r="F72" s="415">
        <f t="shared" si="11"/>
        <v>132.13583714328416</v>
      </c>
    </row>
    <row r="73" spans="1:6" ht="12.75">
      <c r="A73" s="19" t="s">
        <v>364</v>
      </c>
      <c r="B73" s="444">
        <v>45001.7</v>
      </c>
      <c r="C73" s="413">
        <v>63887.4</v>
      </c>
      <c r="D73" s="413">
        <v>59801.6</v>
      </c>
      <c r="E73" s="415">
        <f t="shared" si="10"/>
        <v>93.60468574398081</v>
      </c>
      <c r="F73" s="415">
        <f t="shared" si="11"/>
        <v>132.88742425286156</v>
      </c>
    </row>
    <row r="74" spans="1:6" ht="12.75">
      <c r="A74" s="105" t="s">
        <v>365</v>
      </c>
      <c r="B74" s="444">
        <v>192364</v>
      </c>
      <c r="C74" s="413">
        <v>269070.7</v>
      </c>
      <c r="D74" s="413">
        <v>242575.7</v>
      </c>
      <c r="E74" s="415">
        <f t="shared" si="10"/>
        <v>90.15314562306487</v>
      </c>
      <c r="F74" s="415">
        <f t="shared" si="11"/>
        <v>126.10244120521511</v>
      </c>
    </row>
    <row r="75" spans="1:6" ht="12.75">
      <c r="A75" s="6" t="s">
        <v>366</v>
      </c>
      <c r="B75" s="6"/>
      <c r="C75" s="141"/>
      <c r="D75" s="171"/>
      <c r="E75" s="445"/>
      <c r="F75" s="415"/>
    </row>
    <row r="76" spans="1:6" ht="12.75">
      <c r="A76" s="6" t="s">
        <v>367</v>
      </c>
      <c r="B76" s="413">
        <f>B67+B68-B69</f>
        <v>132537.5</v>
      </c>
      <c r="C76" s="171"/>
      <c r="D76" s="413">
        <f>D67+D68-D69</f>
        <v>83893.00000000012</v>
      </c>
      <c r="E76" s="171"/>
      <c r="F76" s="415">
        <f>D76/B76*100</f>
        <v>63.29755729510524</v>
      </c>
    </row>
    <row r="77" spans="1:6" ht="12.75">
      <c r="A77" s="416" t="s">
        <v>397</v>
      </c>
      <c r="B77" s="416"/>
      <c r="C77" s="409"/>
      <c r="D77" s="409"/>
      <c r="E77" s="409"/>
      <c r="F77" s="409"/>
    </row>
    <row r="78" spans="1:6" ht="12.75">
      <c r="A78" s="8" t="s">
        <v>358</v>
      </c>
      <c r="B78" s="413">
        <v>0</v>
      </c>
      <c r="C78" s="417"/>
      <c r="D78" s="417">
        <v>173.3</v>
      </c>
      <c r="E78" s="417"/>
      <c r="F78" s="417"/>
    </row>
    <row r="79" spans="1:6" ht="12.75">
      <c r="A79" s="6" t="s">
        <v>359</v>
      </c>
      <c r="B79" s="444">
        <v>127274.9</v>
      </c>
      <c r="C79" s="415">
        <v>143840.5</v>
      </c>
      <c r="D79" s="415">
        <v>144567.5</v>
      </c>
      <c r="E79" s="415">
        <f aca="true" t="shared" si="12" ref="E79:E84">D79/C79*100</f>
        <v>100.50542093499398</v>
      </c>
      <c r="F79" s="415">
        <f>D79/B79*100</f>
        <v>113.58681091087088</v>
      </c>
    </row>
    <row r="80" spans="1:6" ht="12.75">
      <c r="A80" s="6" t="s">
        <v>360</v>
      </c>
      <c r="B80" s="444">
        <v>114089.6</v>
      </c>
      <c r="C80" s="415">
        <v>143840.5</v>
      </c>
      <c r="D80" s="414">
        <v>140030</v>
      </c>
      <c r="E80" s="415">
        <f t="shared" si="12"/>
        <v>97.35088518185073</v>
      </c>
      <c r="F80" s="415">
        <f aca="true" t="shared" si="13" ref="F80:F85">D80/B80*100</f>
        <v>122.73686646285024</v>
      </c>
    </row>
    <row r="81" spans="1:6" ht="12.75">
      <c r="A81" s="6" t="s">
        <v>361</v>
      </c>
      <c r="B81" s="444">
        <v>114089.6</v>
      </c>
      <c r="C81" s="415">
        <v>143840.5</v>
      </c>
      <c r="D81" s="413">
        <v>140030</v>
      </c>
      <c r="E81" s="415">
        <f t="shared" si="12"/>
        <v>97.35088518185073</v>
      </c>
      <c r="F81" s="415">
        <f t="shared" si="13"/>
        <v>122.73686646285024</v>
      </c>
    </row>
    <row r="82" spans="1:6" ht="12.75">
      <c r="A82" s="6" t="s">
        <v>362</v>
      </c>
      <c r="B82" s="413">
        <f>SUM(B83:B85)</f>
        <v>100456.5</v>
      </c>
      <c r="C82" s="413">
        <f>SUM(C83:C85)</f>
        <v>142640.5</v>
      </c>
      <c r="D82" s="413">
        <f>SUM(D83:D85)</f>
        <v>139004</v>
      </c>
      <c r="E82" s="415">
        <f t="shared" si="12"/>
        <v>97.45058381034839</v>
      </c>
      <c r="F82" s="415">
        <f t="shared" si="13"/>
        <v>138.37233031212514</v>
      </c>
    </row>
    <row r="83" spans="1:6" ht="12.75">
      <c r="A83" s="6" t="s">
        <v>363</v>
      </c>
      <c r="B83" s="160">
        <v>59660.8</v>
      </c>
      <c r="C83" s="413">
        <v>87979.9</v>
      </c>
      <c r="D83" s="413">
        <v>87358.4</v>
      </c>
      <c r="E83" s="415">
        <f t="shared" si="12"/>
        <v>99.29358864922555</v>
      </c>
      <c r="F83" s="415">
        <f t="shared" si="13"/>
        <v>146.42512336408495</v>
      </c>
    </row>
    <row r="84" spans="1:6" ht="12.75">
      <c r="A84" s="6" t="s">
        <v>364</v>
      </c>
      <c r="B84" s="444">
        <v>6673.2</v>
      </c>
      <c r="C84" s="413">
        <v>9621.8</v>
      </c>
      <c r="D84" s="413">
        <v>9621.8</v>
      </c>
      <c r="E84" s="414">
        <f t="shared" si="12"/>
        <v>100</v>
      </c>
      <c r="F84" s="415">
        <f t="shared" si="13"/>
        <v>144.18569801594435</v>
      </c>
    </row>
    <row r="85" spans="1:6" ht="12.75">
      <c r="A85" s="6" t="s">
        <v>365</v>
      </c>
      <c r="B85" s="160">
        <v>34122.5</v>
      </c>
      <c r="C85" s="413">
        <v>45038.8</v>
      </c>
      <c r="D85" s="413">
        <v>42023.8</v>
      </c>
      <c r="E85" s="415">
        <f>D85/C85*100</f>
        <v>93.3057719122179</v>
      </c>
      <c r="F85" s="415">
        <f t="shared" si="13"/>
        <v>123.15568906146972</v>
      </c>
    </row>
    <row r="86" spans="1:6" ht="12.75">
      <c r="A86" s="6" t="s">
        <v>366</v>
      </c>
      <c r="B86" s="6"/>
      <c r="C86" s="171"/>
      <c r="D86" s="171"/>
      <c r="E86" s="415"/>
      <c r="F86" s="415"/>
    </row>
    <row r="87" spans="1:6" ht="12.75">
      <c r="A87" s="10" t="s">
        <v>367</v>
      </c>
      <c r="B87" s="420">
        <f>B78+B79-B80</f>
        <v>13185.299999999988</v>
      </c>
      <c r="C87" s="421"/>
      <c r="D87" s="420">
        <f>D78+D79-D80</f>
        <v>4710.799999999988</v>
      </c>
      <c r="E87" s="419"/>
      <c r="F87" s="415"/>
    </row>
    <row r="88" spans="1:6" ht="12.75">
      <c r="A88" s="407" t="s">
        <v>357</v>
      </c>
      <c r="B88" s="408"/>
      <c r="C88" s="409"/>
      <c r="D88" s="410"/>
      <c r="E88" s="411"/>
      <c r="F88" s="411"/>
    </row>
    <row r="89" spans="1:6" ht="12.75">
      <c r="A89" s="8" t="s">
        <v>358</v>
      </c>
      <c r="B89" s="412">
        <v>31.3</v>
      </c>
      <c r="C89" s="171"/>
      <c r="D89" s="413">
        <v>1652.3</v>
      </c>
      <c r="E89" s="414"/>
      <c r="F89" s="415"/>
    </row>
    <row r="90" spans="1:6" ht="12.75">
      <c r="A90" s="6" t="s">
        <v>359</v>
      </c>
      <c r="B90" s="412">
        <v>144410.6</v>
      </c>
      <c r="C90" s="413">
        <v>113408.3</v>
      </c>
      <c r="D90" s="413">
        <v>130327.5</v>
      </c>
      <c r="E90" s="414">
        <f aca="true" t="shared" si="14" ref="E90:E96">D90/C90*100</f>
        <v>114.91883751012932</v>
      </c>
      <c r="F90" s="415">
        <f>D90/B90*100</f>
        <v>90.24787654091874</v>
      </c>
    </row>
    <row r="91" spans="1:6" ht="12.75">
      <c r="A91" s="6" t="s">
        <v>360</v>
      </c>
      <c r="B91" s="412">
        <v>132952.4</v>
      </c>
      <c r="C91" s="413">
        <v>113408.3</v>
      </c>
      <c r="D91" s="413">
        <v>100959.6</v>
      </c>
      <c r="E91" s="414">
        <f t="shared" si="14"/>
        <v>89.0231138285293</v>
      </c>
      <c r="F91" s="415">
        <f aca="true" t="shared" si="15" ref="F91:F96">D91/B91*100</f>
        <v>75.93665101194112</v>
      </c>
    </row>
    <row r="92" spans="1:6" ht="12.75">
      <c r="A92" s="6" t="s">
        <v>361</v>
      </c>
      <c r="B92" s="412">
        <v>132952.4</v>
      </c>
      <c r="C92" s="413">
        <v>113408.3</v>
      </c>
      <c r="D92" s="413">
        <v>100959.6</v>
      </c>
      <c r="E92" s="414">
        <f t="shared" si="14"/>
        <v>89.0231138285293</v>
      </c>
      <c r="F92" s="415">
        <f t="shared" si="15"/>
        <v>75.93665101194112</v>
      </c>
    </row>
    <row r="93" spans="1:6" ht="12.75">
      <c r="A93" s="6" t="s">
        <v>362</v>
      </c>
      <c r="B93" s="412">
        <f>B94+B95+B96</f>
        <v>132482.4</v>
      </c>
      <c r="C93" s="412">
        <f>C94+C95+C96</f>
        <v>113069.29999999999</v>
      </c>
      <c r="D93" s="412">
        <f>D94+D95+D96</f>
        <v>99633.1</v>
      </c>
      <c r="E93" s="414">
        <f t="shared" si="14"/>
        <v>88.1168451560238</v>
      </c>
      <c r="F93" s="415">
        <f t="shared" si="15"/>
        <v>75.20478191820197</v>
      </c>
    </row>
    <row r="94" spans="1:6" ht="12.75">
      <c r="A94" s="6" t="s">
        <v>363</v>
      </c>
      <c r="B94" s="412">
        <v>48911.4</v>
      </c>
      <c r="C94" s="413">
        <v>64258.3</v>
      </c>
      <c r="D94" s="413">
        <v>59455.5</v>
      </c>
      <c r="E94" s="414">
        <f t="shared" si="14"/>
        <v>92.52579044263543</v>
      </c>
      <c r="F94" s="415">
        <f t="shared" si="15"/>
        <v>121.55755100038029</v>
      </c>
    </row>
    <row r="95" spans="1:6" ht="12.75">
      <c r="A95" s="6" t="s">
        <v>364</v>
      </c>
      <c r="B95" s="412">
        <v>5604.6</v>
      </c>
      <c r="C95" s="413">
        <v>7458.4</v>
      </c>
      <c r="D95" s="413">
        <v>6777.1</v>
      </c>
      <c r="E95" s="415">
        <f t="shared" si="14"/>
        <v>90.86533304730237</v>
      </c>
      <c r="F95" s="415">
        <f t="shared" si="15"/>
        <v>120.92031545516181</v>
      </c>
    </row>
    <row r="96" spans="1:6" ht="12.75">
      <c r="A96" s="6" t="s">
        <v>365</v>
      </c>
      <c r="B96" s="412">
        <v>77966.4</v>
      </c>
      <c r="C96" s="413">
        <v>41352.6</v>
      </c>
      <c r="D96" s="413">
        <v>33400.5</v>
      </c>
      <c r="E96" s="415">
        <f t="shared" si="14"/>
        <v>80.77001204277362</v>
      </c>
      <c r="F96" s="415">
        <f t="shared" si="15"/>
        <v>42.8396078310657</v>
      </c>
    </row>
    <row r="97" spans="1:6" ht="12.75">
      <c r="A97" s="6" t="s">
        <v>366</v>
      </c>
      <c r="B97" s="412"/>
      <c r="C97" s="171"/>
      <c r="D97" s="413"/>
      <c r="E97" s="415"/>
      <c r="F97" s="415"/>
    </row>
    <row r="98" spans="1:6" ht="12.75">
      <c r="A98" s="6" t="s">
        <v>367</v>
      </c>
      <c r="B98" s="412">
        <f>B89+B90-B91</f>
        <v>11489.5</v>
      </c>
      <c r="C98" s="171"/>
      <c r="D98" s="413">
        <f>D89+D90-D91</f>
        <v>31020.199999999983</v>
      </c>
      <c r="E98" s="415"/>
      <c r="F98" s="415">
        <f>D98/B98*100</f>
        <v>269.9873797815395</v>
      </c>
    </row>
    <row r="99" spans="1:6" ht="12.75">
      <c r="A99" s="416" t="s">
        <v>368</v>
      </c>
      <c r="B99" s="416"/>
      <c r="C99" s="409"/>
      <c r="D99" s="409"/>
      <c r="E99" s="409"/>
      <c r="F99" s="409"/>
    </row>
    <row r="100" spans="1:6" ht="12.75">
      <c r="A100" s="6" t="s">
        <v>358</v>
      </c>
      <c r="B100" s="414">
        <v>14899.7</v>
      </c>
      <c r="C100" s="417">
        <v>0</v>
      </c>
      <c r="D100" s="417">
        <v>42482.3</v>
      </c>
      <c r="E100" s="415"/>
      <c r="F100" s="417"/>
    </row>
    <row r="101" spans="1:6" ht="12.75">
      <c r="A101" s="6" t="s">
        <v>359</v>
      </c>
      <c r="B101" s="414">
        <v>680520.2</v>
      </c>
      <c r="C101" s="415">
        <v>993971.5</v>
      </c>
      <c r="D101" s="415">
        <v>1118780.5</v>
      </c>
      <c r="E101" s="415">
        <f aca="true" t="shared" si="16" ref="E101:E107">D101/C101*100</f>
        <v>112.55659744771353</v>
      </c>
      <c r="F101" s="415">
        <f>D101/B101*100</f>
        <v>164.4007775228421</v>
      </c>
    </row>
    <row r="102" spans="1:6" ht="12.75">
      <c r="A102" s="6" t="s">
        <v>360</v>
      </c>
      <c r="B102" s="414">
        <v>601527.6</v>
      </c>
      <c r="C102" s="415">
        <v>993971.5</v>
      </c>
      <c r="D102" s="415">
        <v>991227.6</v>
      </c>
      <c r="E102" s="415">
        <f t="shared" si="16"/>
        <v>99.7239458072993</v>
      </c>
      <c r="F102" s="415">
        <f aca="true" t="shared" si="17" ref="F102:F109">D102/B102*100</f>
        <v>164.7850572442561</v>
      </c>
    </row>
    <row r="103" spans="1:6" ht="12.75">
      <c r="A103" s="6" t="s">
        <v>361</v>
      </c>
      <c r="B103" s="414">
        <v>601527.6</v>
      </c>
      <c r="C103" s="415">
        <v>993971.5</v>
      </c>
      <c r="D103" s="415">
        <v>991227.6</v>
      </c>
      <c r="E103" s="415">
        <f t="shared" si="16"/>
        <v>99.7239458072993</v>
      </c>
      <c r="F103" s="415">
        <f t="shared" si="17"/>
        <v>164.7850572442561</v>
      </c>
    </row>
    <row r="104" spans="1:6" ht="12.75">
      <c r="A104" s="6" t="s">
        <v>362</v>
      </c>
      <c r="B104" s="415">
        <f>B105+B106+B107</f>
        <v>583337.6</v>
      </c>
      <c r="C104" s="415">
        <f>C105+C106+C107</f>
        <v>979904.6</v>
      </c>
      <c r="D104" s="415">
        <f>D105+D106+D107</f>
        <v>977980.8</v>
      </c>
      <c r="E104" s="415">
        <f t="shared" si="16"/>
        <v>99.80367476589048</v>
      </c>
      <c r="F104" s="415">
        <f t="shared" si="17"/>
        <v>167.6526251693702</v>
      </c>
    </row>
    <row r="105" spans="1:6" ht="12.75">
      <c r="A105" s="6" t="s">
        <v>363</v>
      </c>
      <c r="B105" s="6">
        <v>431028.3</v>
      </c>
      <c r="C105" s="415">
        <v>657757.6</v>
      </c>
      <c r="D105" s="415">
        <v>651815.4</v>
      </c>
      <c r="E105" s="415">
        <f t="shared" si="16"/>
        <v>99.09659728751139</v>
      </c>
      <c r="F105" s="415">
        <f t="shared" si="17"/>
        <v>151.22334194761692</v>
      </c>
    </row>
    <row r="106" spans="1:6" ht="12.75">
      <c r="A106" s="6" t="s">
        <v>364</v>
      </c>
      <c r="B106" s="414">
        <v>45597.9</v>
      </c>
      <c r="C106" s="415">
        <v>71485.4</v>
      </c>
      <c r="D106" s="415">
        <v>69860.8</v>
      </c>
      <c r="E106" s="415">
        <f t="shared" si="16"/>
        <v>97.72736810593493</v>
      </c>
      <c r="F106" s="415">
        <f t="shared" si="17"/>
        <v>153.21056452161176</v>
      </c>
    </row>
    <row r="107" spans="1:6" ht="12.75">
      <c r="A107" s="6" t="s">
        <v>365</v>
      </c>
      <c r="B107" s="6">
        <v>106711.4</v>
      </c>
      <c r="C107" s="415">
        <v>250661.6</v>
      </c>
      <c r="D107" s="415">
        <v>256304.6</v>
      </c>
      <c r="E107" s="415">
        <f t="shared" si="16"/>
        <v>102.25124231234462</v>
      </c>
      <c r="F107" s="415">
        <f t="shared" si="17"/>
        <v>240.18483498482826</v>
      </c>
    </row>
    <row r="108" spans="1:6" ht="12.75">
      <c r="A108" s="6" t="s">
        <v>366</v>
      </c>
      <c r="B108" s="6"/>
      <c r="C108" s="171"/>
      <c r="D108" s="171"/>
      <c r="E108" s="415"/>
      <c r="F108" s="415"/>
    </row>
    <row r="109" spans="1:6" ht="12.75">
      <c r="A109" s="6" t="s">
        <v>367</v>
      </c>
      <c r="B109" s="413">
        <f>B100+B101-B102</f>
        <v>93892.29999999993</v>
      </c>
      <c r="C109" s="171"/>
      <c r="D109" s="413">
        <f>D100+D101-D102</f>
        <v>170035.20000000007</v>
      </c>
      <c r="E109" s="415"/>
      <c r="F109" s="415">
        <f t="shared" si="17"/>
        <v>181.09600041749982</v>
      </c>
    </row>
    <row r="110" spans="1:6" ht="12.75">
      <c r="A110" s="416" t="s">
        <v>369</v>
      </c>
      <c r="B110" s="416"/>
      <c r="C110" s="409"/>
      <c r="D110" s="409"/>
      <c r="E110" s="409"/>
      <c r="F110" s="409"/>
    </row>
    <row r="111" spans="1:6" ht="12.75">
      <c r="A111" s="6" t="s">
        <v>358</v>
      </c>
      <c r="B111" s="414">
        <f>B8+B21+B32+B45+B56+B67+B78+B89+B100</f>
        <v>119619.5</v>
      </c>
      <c r="C111" s="413">
        <f aca="true" t="shared" si="18" ref="C111:D114">C8+C21+C32+C45+C56+C67+C78+C89+C100</f>
        <v>0</v>
      </c>
      <c r="D111" s="413">
        <f>SUM(D100,D89,D78,D67,D56,D45,D32,D21,D8)</f>
        <v>284421.30000000005</v>
      </c>
      <c r="E111" s="171"/>
      <c r="F111" s="415">
        <f>D111/B111*100</f>
        <v>237.77168438256305</v>
      </c>
    </row>
    <row r="112" spans="1:6" ht="12.75">
      <c r="A112" s="6" t="s">
        <v>359</v>
      </c>
      <c r="B112" s="414">
        <f>B9+B22+B33+B46+B57+B68+B79+B90+B101</f>
        <v>16357998.2</v>
      </c>
      <c r="C112" s="413">
        <f t="shared" si="18"/>
        <v>23886278.900000002</v>
      </c>
      <c r="D112" s="413">
        <f t="shared" si="18"/>
        <v>24612165.3</v>
      </c>
      <c r="E112" s="415">
        <f>D112/C112*100</f>
        <v>103.03892625150584</v>
      </c>
      <c r="F112" s="415">
        <f>D112/B112*100</f>
        <v>150.45951832908258</v>
      </c>
    </row>
    <row r="113" spans="1:6" ht="12.75">
      <c r="A113" s="6" t="s">
        <v>360</v>
      </c>
      <c r="B113" s="414">
        <f>B10+B23+B34+B47+B58+B69+B80+B91+B102</f>
        <v>15051060.5</v>
      </c>
      <c r="C113" s="413">
        <f t="shared" si="18"/>
        <v>23885237.600000005</v>
      </c>
      <c r="D113" s="413">
        <f t="shared" si="18"/>
        <v>22792705.900000002</v>
      </c>
      <c r="E113" s="415">
        <f>D113/C113*100</f>
        <v>95.42591236354289</v>
      </c>
      <c r="F113" s="415">
        <f aca="true" t="shared" si="19" ref="F113:F120">D113/B113*100</f>
        <v>151.43587988367997</v>
      </c>
    </row>
    <row r="114" spans="1:6" ht="12.75">
      <c r="A114" s="6" t="s">
        <v>361</v>
      </c>
      <c r="B114" s="414">
        <f>B11+B24+B35+B48+B59+B70+B81+B92+B103</f>
        <v>15050960.5</v>
      </c>
      <c r="C114" s="418">
        <f t="shared" si="18"/>
        <v>23885237.600000005</v>
      </c>
      <c r="D114" s="418">
        <f t="shared" si="18"/>
        <v>22792705.900000002</v>
      </c>
      <c r="E114" s="171"/>
      <c r="F114" s="415">
        <f t="shared" si="19"/>
        <v>151.4368860379376</v>
      </c>
    </row>
    <row r="115" spans="1:6" ht="12.75">
      <c r="A115" s="6" t="s">
        <v>362</v>
      </c>
      <c r="B115" s="414">
        <f>B116+B117+B118</f>
        <v>14644193.700000003</v>
      </c>
      <c r="C115" s="413">
        <f>C12+C25+C36+C49+C60+C71+C82+C93+C104</f>
        <v>21038707.600000005</v>
      </c>
      <c r="D115" s="413">
        <f>SUM(D116:D118)</f>
        <v>19911204.900000002</v>
      </c>
      <c r="E115" s="415">
        <f>D115/C115*100</f>
        <v>94.64081767075844</v>
      </c>
      <c r="F115" s="415">
        <f t="shared" si="19"/>
        <v>135.9665496639805</v>
      </c>
    </row>
    <row r="116" spans="1:6" ht="12.75">
      <c r="A116" s="6" t="s">
        <v>363</v>
      </c>
      <c r="B116" s="414">
        <f>B13+B26+B37+B50+B61+B72+B83+B94+B105</f>
        <v>9648650.700000001</v>
      </c>
      <c r="C116" s="413">
        <f>C13+C26+C37+C50+C61+C72+C83+C94+C105</f>
        <v>14463212.8</v>
      </c>
      <c r="D116" s="413">
        <f>D13+D26+D37+D50+D61+D72+D83+D94+D105</f>
        <v>13386233.4</v>
      </c>
      <c r="E116" s="171"/>
      <c r="F116" s="415">
        <f t="shared" si="19"/>
        <v>138.73684327695685</v>
      </c>
    </row>
    <row r="117" spans="1:6" ht="12.75">
      <c r="A117" s="6" t="s">
        <v>364</v>
      </c>
      <c r="B117" s="414">
        <f>B14+B27+B38+B51+B62+B73+B84+B95+B106</f>
        <v>981297.2999999999</v>
      </c>
      <c r="C117" s="413">
        <f>C14+C27+C38+C51+C62+C73+C84+C95+C106</f>
        <v>1508258.9</v>
      </c>
      <c r="D117" s="413">
        <f>D14+D27+D38+D51+D62+D73+D84+D95+D106</f>
        <v>1374552.8000000003</v>
      </c>
      <c r="E117" s="415">
        <f>D117/C117*100</f>
        <v>91.13506971515304</v>
      </c>
      <c r="F117" s="415">
        <f t="shared" si="19"/>
        <v>140.07506185943856</v>
      </c>
    </row>
    <row r="118" spans="1:6" ht="12.75">
      <c r="A118" s="6" t="s">
        <v>365</v>
      </c>
      <c r="B118" s="414">
        <f>B15+B28+B39+B52+B63+B74+B85+B96+B107</f>
        <v>4014245.7</v>
      </c>
      <c r="C118" s="413">
        <f>C15+C28+C39+C52+C63+C74+C85+C96+C107</f>
        <v>5067235.8999999985</v>
      </c>
      <c r="D118" s="413">
        <f>D15+D28+D39+D52+D63+D74+D85+D96+D107</f>
        <v>5150418.7</v>
      </c>
      <c r="E118" s="415">
        <f>D118/C118*100</f>
        <v>101.6415813599679</v>
      </c>
      <c r="F118" s="415">
        <f t="shared" si="19"/>
        <v>128.30352412160522</v>
      </c>
    </row>
    <row r="119" spans="1:6" ht="12.75">
      <c r="A119" s="6" t="s">
        <v>366</v>
      </c>
      <c r="B119" s="414"/>
      <c r="C119" s="413"/>
      <c r="D119" s="413"/>
      <c r="E119" s="171"/>
      <c r="F119" s="415"/>
    </row>
    <row r="120" spans="1:6" ht="12.75">
      <c r="A120" s="6" t="s">
        <v>367</v>
      </c>
      <c r="B120" s="414">
        <f>B19+B30+B41+B54+B65+B76+B87+B98+B109</f>
        <v>1426557.2000000007</v>
      </c>
      <c r="C120" s="413"/>
      <c r="D120" s="413">
        <f>D19+D30+D41+D54+D65+D76+D87+D98+D109</f>
        <v>2103880.700000001</v>
      </c>
      <c r="E120" s="415"/>
      <c r="F120" s="415">
        <f t="shared" si="19"/>
        <v>147.47958932176013</v>
      </c>
    </row>
    <row r="121" spans="1:6" ht="12.75">
      <c r="A121" s="6" t="s">
        <v>370</v>
      </c>
      <c r="B121" s="414"/>
      <c r="C121" s="413"/>
      <c r="D121" s="413"/>
      <c r="E121" s="171"/>
      <c r="F121" s="171"/>
    </row>
    <row r="122" spans="1:6" ht="12.75">
      <c r="A122" s="10" t="s">
        <v>371</v>
      </c>
      <c r="B122" s="419"/>
      <c r="C122" s="420"/>
      <c r="D122" s="420"/>
      <c r="E122" s="421"/>
      <c r="F122" s="421"/>
    </row>
    <row r="123" spans="1:6" ht="12.75">
      <c r="A123" s="4" t="s">
        <v>372</v>
      </c>
      <c r="B123" s="125"/>
      <c r="C123" s="4"/>
      <c r="D123" s="125"/>
      <c r="E123" s="4"/>
      <c r="F123" s="4"/>
    </row>
    <row r="124" spans="1:6" ht="12.75">
      <c r="A124" s="422" t="s">
        <v>373</v>
      </c>
      <c r="B124" s="423"/>
      <c r="C124" s="4"/>
      <c r="D124" s="125"/>
      <c r="E124" s="4"/>
      <c r="F124" s="4"/>
    </row>
  </sheetData>
  <sheetProtection/>
  <mergeCells count="1">
    <mergeCell ref="C4:E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A1" sqref="A1:F39"/>
    </sheetView>
  </sheetViews>
  <sheetFormatPr defaultColWidth="9.140625" defaultRowHeight="12.75"/>
  <cols>
    <col min="1" max="1" width="89.421875" style="0" customWidth="1"/>
    <col min="2" max="2" width="10.8515625" style="0" customWidth="1"/>
    <col min="3" max="3" width="14.57421875" style="0" customWidth="1"/>
    <col min="4" max="4" width="13.57421875" style="0" customWidth="1"/>
  </cols>
  <sheetData>
    <row r="1" spans="1:6" ht="12.75">
      <c r="A1" s="446" t="s">
        <v>398</v>
      </c>
      <c r="B1" s="446"/>
      <c r="C1" s="1"/>
      <c r="D1" s="1"/>
      <c r="E1" s="1"/>
      <c r="F1" s="1"/>
    </row>
    <row r="2" spans="1:6" ht="12.75">
      <c r="A2" s="25" t="s">
        <v>399</v>
      </c>
      <c r="B2" s="25"/>
      <c r="C2" s="25"/>
      <c r="D2" s="446"/>
      <c r="E2" s="447"/>
      <c r="F2" s="1"/>
    </row>
    <row r="3" spans="1:6" ht="12.75">
      <c r="A3" s="448"/>
      <c r="B3" s="448"/>
      <c r="C3" s="448"/>
      <c r="D3" s="449" t="s">
        <v>376</v>
      </c>
      <c r="E3" s="449"/>
      <c r="F3" s="449"/>
    </row>
    <row r="4" spans="1:6" ht="12.75">
      <c r="A4" s="450"/>
      <c r="B4" s="451" t="s">
        <v>400</v>
      </c>
      <c r="C4" s="452" t="s">
        <v>377</v>
      </c>
      <c r="D4" s="232"/>
      <c r="E4" s="233"/>
      <c r="F4" s="453"/>
    </row>
    <row r="5" spans="1:6" ht="12.75">
      <c r="A5" s="454" t="s">
        <v>378</v>
      </c>
      <c r="B5" s="455" t="s">
        <v>379</v>
      </c>
      <c r="C5" s="456" t="s">
        <v>380</v>
      </c>
      <c r="D5" s="457" t="s">
        <v>379</v>
      </c>
      <c r="E5" s="458" t="s">
        <v>267</v>
      </c>
      <c r="F5" s="459"/>
    </row>
    <row r="6" spans="1:6" ht="12.75">
      <c r="A6" s="460"/>
      <c r="B6" s="461" t="s">
        <v>381</v>
      </c>
      <c r="C6" s="462" t="s">
        <v>382</v>
      </c>
      <c r="D6" s="463" t="s">
        <v>381</v>
      </c>
      <c r="E6" s="464" t="s">
        <v>270</v>
      </c>
      <c r="F6" s="465" t="s">
        <v>401</v>
      </c>
    </row>
    <row r="7" spans="1:6" ht="12.75">
      <c r="A7" s="466" t="s">
        <v>402</v>
      </c>
      <c r="B7" s="467"/>
      <c r="C7" s="468"/>
      <c r="D7" s="468"/>
      <c r="E7" s="469"/>
      <c r="F7" s="469"/>
    </row>
    <row r="8" spans="1:6" ht="12.75">
      <c r="A8" s="454" t="s">
        <v>358</v>
      </c>
      <c r="B8" s="470">
        <v>47891.5</v>
      </c>
      <c r="C8" s="470"/>
      <c r="D8" s="470">
        <v>177452.7</v>
      </c>
      <c r="E8" s="470"/>
      <c r="F8" s="470"/>
    </row>
    <row r="9" spans="1:6" ht="12.75">
      <c r="A9" s="454" t="s">
        <v>385</v>
      </c>
      <c r="B9" s="470">
        <v>4045248.6</v>
      </c>
      <c r="C9" s="470">
        <v>5757752.3</v>
      </c>
      <c r="D9" s="470">
        <v>5636013.6</v>
      </c>
      <c r="E9" s="470">
        <f>D9/C9*100</f>
        <v>97.88565583135626</v>
      </c>
      <c r="F9" s="470">
        <f aca="true" t="shared" si="0" ref="F9:F17">D9/B9*100</f>
        <v>139.32428281416372</v>
      </c>
    </row>
    <row r="10" spans="1:6" ht="12.75">
      <c r="A10" s="454" t="s">
        <v>360</v>
      </c>
      <c r="B10" s="454">
        <v>3830230.3</v>
      </c>
      <c r="C10" s="470">
        <v>5757752.3</v>
      </c>
      <c r="D10" s="470">
        <v>4944058.2</v>
      </c>
      <c r="E10" s="470">
        <f aca="true" t="shared" si="1" ref="E10:E16">D10/C10*100</f>
        <v>85.86785159201796</v>
      </c>
      <c r="F10" s="470">
        <f t="shared" si="0"/>
        <v>129.0799198157876</v>
      </c>
    </row>
    <row r="11" spans="1:6" ht="12.75">
      <c r="A11" s="454" t="s">
        <v>386</v>
      </c>
      <c r="B11" s="470">
        <v>3350848.5</v>
      </c>
      <c r="C11" s="470">
        <v>5757752.3</v>
      </c>
      <c r="D11" s="470">
        <v>4944058.2</v>
      </c>
      <c r="E11" s="470">
        <f t="shared" si="1"/>
        <v>85.86785159201796</v>
      </c>
      <c r="F11" s="470">
        <f t="shared" si="0"/>
        <v>147.5464557708294</v>
      </c>
    </row>
    <row r="12" spans="1:6" ht="12.75">
      <c r="A12" s="454" t="s">
        <v>387</v>
      </c>
      <c r="B12" s="470">
        <f>+B13+B14+B15</f>
        <v>3200690.3</v>
      </c>
      <c r="C12" s="470">
        <f>C13+C14+C15</f>
        <v>4623551.4</v>
      </c>
      <c r="D12" s="470">
        <f>D13+D14+D15</f>
        <v>4327171.399999999</v>
      </c>
      <c r="E12" s="470">
        <f t="shared" si="1"/>
        <v>93.58977603233737</v>
      </c>
      <c r="F12" s="470">
        <f t="shared" si="0"/>
        <v>135.1949421660696</v>
      </c>
    </row>
    <row r="13" spans="1:6" ht="12.75">
      <c r="A13" s="454" t="s">
        <v>388</v>
      </c>
      <c r="B13" s="470">
        <v>1776513.1</v>
      </c>
      <c r="C13" s="470">
        <v>2552860.2</v>
      </c>
      <c r="D13" s="470">
        <v>2376134.4</v>
      </c>
      <c r="E13" s="470">
        <f t="shared" si="1"/>
        <v>93.07734125041394</v>
      </c>
      <c r="F13" s="470">
        <f t="shared" si="0"/>
        <v>133.7527091694398</v>
      </c>
    </row>
    <row r="14" spans="1:6" ht="12.75">
      <c r="A14" s="454" t="s">
        <v>364</v>
      </c>
      <c r="B14" s="470">
        <v>189446.3</v>
      </c>
      <c r="C14" s="470">
        <v>280972.8</v>
      </c>
      <c r="D14" s="470">
        <v>254384.3</v>
      </c>
      <c r="E14" s="470">
        <f t="shared" si="1"/>
        <v>90.53698436289919</v>
      </c>
      <c r="F14" s="470">
        <f t="shared" si="0"/>
        <v>134.27778742577712</v>
      </c>
    </row>
    <row r="15" spans="1:6" ht="12.75">
      <c r="A15" s="454" t="s">
        <v>365</v>
      </c>
      <c r="B15" s="470">
        <v>1234730.9</v>
      </c>
      <c r="C15" s="470">
        <v>1789718.4</v>
      </c>
      <c r="D15" s="470">
        <v>1696652.7</v>
      </c>
      <c r="E15" s="470">
        <f t="shared" si="1"/>
        <v>94.79998082379888</v>
      </c>
      <c r="F15" s="470">
        <f t="shared" si="0"/>
        <v>137.41072649919104</v>
      </c>
    </row>
    <row r="16" spans="1:6" ht="12.75">
      <c r="A16" s="454" t="s">
        <v>390</v>
      </c>
      <c r="B16" s="470">
        <v>479381.8</v>
      </c>
      <c r="C16" s="470">
        <v>1035991.4</v>
      </c>
      <c r="D16" s="470">
        <v>424043.6</v>
      </c>
      <c r="E16" s="470">
        <f t="shared" si="1"/>
        <v>40.931189197130394</v>
      </c>
      <c r="F16" s="470">
        <f t="shared" si="0"/>
        <v>88.45634106259352</v>
      </c>
    </row>
    <row r="17" spans="1:6" ht="12.75">
      <c r="A17" s="454" t="s">
        <v>391</v>
      </c>
      <c r="B17" s="470">
        <f>B8+B9-B10</f>
        <v>262909.8000000003</v>
      </c>
      <c r="C17" s="454"/>
      <c r="D17" s="470">
        <f>D8+D9-D10</f>
        <v>869408.0999999996</v>
      </c>
      <c r="E17" s="454"/>
      <c r="F17" s="470">
        <f t="shared" si="0"/>
        <v>330.68683632181023</v>
      </c>
    </row>
    <row r="18" spans="1:6" ht="12.75">
      <c r="A18" s="454" t="s">
        <v>370</v>
      </c>
      <c r="B18" s="454"/>
      <c r="C18" s="454"/>
      <c r="D18" s="454"/>
      <c r="E18" s="454"/>
      <c r="F18" s="454"/>
    </row>
    <row r="19" spans="1:6" ht="12.75">
      <c r="A19" s="460" t="s">
        <v>371</v>
      </c>
      <c r="B19" s="454"/>
      <c r="C19" s="454"/>
      <c r="D19" s="454"/>
      <c r="E19" s="454"/>
      <c r="F19" s="454"/>
    </row>
    <row r="20" spans="1:6" ht="12.75">
      <c r="A20" s="471" t="s">
        <v>383</v>
      </c>
      <c r="B20" s="471"/>
      <c r="C20" s="469"/>
      <c r="D20" s="469"/>
      <c r="E20" s="469"/>
      <c r="F20" s="469"/>
    </row>
    <row r="21" spans="1:6" ht="12.75">
      <c r="A21" s="454" t="s">
        <v>358</v>
      </c>
      <c r="B21" s="454">
        <v>47678.6</v>
      </c>
      <c r="C21" s="470"/>
      <c r="D21" s="470">
        <v>177452.7</v>
      </c>
      <c r="E21" s="470"/>
      <c r="F21" s="470"/>
    </row>
    <row r="22" spans="1:6" ht="12.75">
      <c r="A22" s="454" t="s">
        <v>359</v>
      </c>
      <c r="B22" s="470">
        <v>3619835.7</v>
      </c>
      <c r="C22" s="470">
        <v>4881256.6</v>
      </c>
      <c r="D22" s="470">
        <v>4923397</v>
      </c>
      <c r="E22" s="470">
        <f>D22/C22*100</f>
        <v>100.86331048443552</v>
      </c>
      <c r="F22" s="470">
        <f aca="true" t="shared" si="2" ref="F22:F30">D22/B22*100</f>
        <v>136.01161511280745</v>
      </c>
    </row>
    <row r="23" spans="1:6" ht="12.75">
      <c r="A23" s="454" t="s">
        <v>360</v>
      </c>
      <c r="B23" s="470">
        <v>3410478.2</v>
      </c>
      <c r="C23" s="470">
        <v>4881256.6</v>
      </c>
      <c r="D23" s="470">
        <v>4357225.2</v>
      </c>
      <c r="E23" s="470">
        <f aca="true" t="shared" si="3" ref="E23:E29">D23/C23*100</f>
        <v>89.26441605221083</v>
      </c>
      <c r="F23" s="470">
        <f t="shared" si="2"/>
        <v>127.75994873680764</v>
      </c>
    </row>
    <row r="24" spans="1:6" ht="12.75">
      <c r="A24" s="454" t="s">
        <v>386</v>
      </c>
      <c r="B24" s="470">
        <v>2931096.4</v>
      </c>
      <c r="C24" s="470">
        <v>4055515.2</v>
      </c>
      <c r="D24" s="470">
        <v>3958181.6</v>
      </c>
      <c r="E24" s="470">
        <f t="shared" si="3"/>
        <v>97.59996954271062</v>
      </c>
      <c r="F24" s="470">
        <f t="shared" si="2"/>
        <v>135.040990122331</v>
      </c>
    </row>
    <row r="25" spans="1:6" ht="12.75">
      <c r="A25" s="454" t="s">
        <v>387</v>
      </c>
      <c r="B25" s="470">
        <f>+B26+B27+B28</f>
        <v>2783979.1</v>
      </c>
      <c r="C25" s="470">
        <f>C26+C27+C28</f>
        <v>3961827.0999999996</v>
      </c>
      <c r="D25" s="470">
        <f>D26+D27+D28</f>
        <v>3769526</v>
      </c>
      <c r="E25" s="470">
        <f t="shared" si="3"/>
        <v>95.14615112809946</v>
      </c>
      <c r="F25" s="470">
        <f t="shared" si="2"/>
        <v>135.40065728223317</v>
      </c>
    </row>
    <row r="26" spans="1:6" ht="12.75">
      <c r="A26" s="454" t="s">
        <v>388</v>
      </c>
      <c r="B26" s="470">
        <v>1728867</v>
      </c>
      <c r="C26" s="470">
        <v>2481589.9</v>
      </c>
      <c r="D26" s="470">
        <v>2306066</v>
      </c>
      <c r="E26" s="470">
        <f t="shared" si="3"/>
        <v>92.92695783457211</v>
      </c>
      <c r="F26" s="470">
        <f t="shared" si="2"/>
        <v>133.38596896117517</v>
      </c>
    </row>
    <row r="27" spans="1:6" ht="12.75">
      <c r="A27" s="454" t="s">
        <v>364</v>
      </c>
      <c r="B27" s="470">
        <v>184174.8</v>
      </c>
      <c r="C27" s="470">
        <v>273133.5</v>
      </c>
      <c r="D27" s="470">
        <v>246694.5</v>
      </c>
      <c r="E27" s="470">
        <f t="shared" si="3"/>
        <v>90.32011818396498</v>
      </c>
      <c r="F27" s="470">
        <f t="shared" si="2"/>
        <v>133.94584926928115</v>
      </c>
    </row>
    <row r="28" spans="1:6" ht="12.75">
      <c r="A28" s="454" t="s">
        <v>365</v>
      </c>
      <c r="B28" s="454">
        <v>870937.3</v>
      </c>
      <c r="C28" s="470">
        <v>1207103.7</v>
      </c>
      <c r="D28" s="470">
        <v>1216765.5</v>
      </c>
      <c r="E28" s="470">
        <f t="shared" si="3"/>
        <v>100.80041176246912</v>
      </c>
      <c r="F28" s="470">
        <f t="shared" si="2"/>
        <v>139.70758859449467</v>
      </c>
    </row>
    <row r="29" spans="1:6" ht="12.75">
      <c r="A29" s="454" t="s">
        <v>366</v>
      </c>
      <c r="B29" s="470">
        <v>479381.8</v>
      </c>
      <c r="C29" s="454">
        <v>825741.4</v>
      </c>
      <c r="D29" s="470">
        <v>399043.6</v>
      </c>
      <c r="E29" s="470">
        <f t="shared" si="3"/>
        <v>48.32549270267907</v>
      </c>
      <c r="F29" s="470">
        <f t="shared" si="2"/>
        <v>83.24129117959839</v>
      </c>
    </row>
    <row r="30" spans="1:6" ht="12.75">
      <c r="A30" s="454" t="s">
        <v>403</v>
      </c>
      <c r="B30" s="470">
        <f>B21+B22-B23</f>
        <v>257036.1000000001</v>
      </c>
      <c r="C30" s="454"/>
      <c r="D30" s="470">
        <f>D21+D22-D23</f>
        <v>743624.5</v>
      </c>
      <c r="E30" s="454"/>
      <c r="F30" s="470">
        <f t="shared" si="2"/>
        <v>289.30741635124394</v>
      </c>
    </row>
    <row r="31" spans="1:6" ht="12.75">
      <c r="A31" s="454" t="s">
        <v>370</v>
      </c>
      <c r="B31" s="454"/>
      <c r="C31" s="454"/>
      <c r="D31" s="454"/>
      <c r="E31" s="454"/>
      <c r="F31" s="454"/>
    </row>
    <row r="32" spans="1:6" ht="12.75">
      <c r="A32" s="460" t="s">
        <v>371</v>
      </c>
      <c r="B32" s="454"/>
      <c r="C32" s="454"/>
      <c r="D32" s="454"/>
      <c r="E32" s="454"/>
      <c r="F32" s="460"/>
    </row>
    <row r="33" spans="1:6" ht="12.75">
      <c r="A33" s="471" t="s">
        <v>404</v>
      </c>
      <c r="B33" s="471"/>
      <c r="C33" s="469"/>
      <c r="D33" s="472"/>
      <c r="E33" s="469"/>
      <c r="F33" s="469"/>
    </row>
    <row r="34" spans="1:6" ht="12.75">
      <c r="A34" s="454" t="s">
        <v>359</v>
      </c>
      <c r="B34" s="470">
        <v>303794.4</v>
      </c>
      <c r="C34" s="470">
        <v>530400</v>
      </c>
      <c r="D34" s="473">
        <v>430876.9</v>
      </c>
      <c r="E34" s="470">
        <f>D34/C34*100</f>
        <v>81.23621794871795</v>
      </c>
      <c r="F34" s="470">
        <f>D34/B34*100</f>
        <v>141.83174541729537</v>
      </c>
    </row>
    <row r="35" spans="1:6" ht="12.75">
      <c r="A35" s="454" t="s">
        <v>360</v>
      </c>
      <c r="B35" s="470">
        <v>298292.5</v>
      </c>
      <c r="C35" s="470">
        <v>530400</v>
      </c>
      <c r="D35" s="473">
        <v>317692.3</v>
      </c>
      <c r="E35" s="470">
        <f>D35/C35*100</f>
        <v>59.8967383107089</v>
      </c>
      <c r="F35" s="470">
        <f>D35/B35*100</f>
        <v>106.50361641677213</v>
      </c>
    </row>
    <row r="36" spans="1:6" ht="12.75">
      <c r="A36" s="460"/>
      <c r="B36" s="460"/>
      <c r="C36" s="460"/>
      <c r="D36" s="2"/>
      <c r="E36" s="460"/>
      <c r="F36" s="460"/>
    </row>
    <row r="37" spans="1:6" ht="12.75">
      <c r="A37" s="1"/>
      <c r="B37" s="1"/>
      <c r="C37" s="1"/>
      <c r="D37" s="473"/>
      <c r="E37" s="1"/>
      <c r="F37" s="1"/>
    </row>
    <row r="38" spans="1:6" ht="12.75">
      <c r="A38" s="1" t="s">
        <v>372</v>
      </c>
      <c r="B38" s="1"/>
      <c r="C38" s="1"/>
      <c r="D38" s="1"/>
      <c r="E38" s="1"/>
      <c r="F38" s="1"/>
    </row>
    <row r="39" spans="1:6" ht="12.75">
      <c r="A39" s="474" t="s">
        <v>373</v>
      </c>
      <c r="B39" s="474"/>
      <c r="C39" s="1"/>
      <c r="D39" s="473"/>
      <c r="E39" s="1"/>
      <c r="F39" s="1"/>
    </row>
  </sheetData>
  <sheetProtection/>
  <mergeCells count="2">
    <mergeCell ref="D3:F3"/>
    <mergeCell ref="C4:E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°</dc:creator>
  <cp:keywords/>
  <dc:description/>
  <cp:lastModifiedBy>CHUKA</cp:lastModifiedBy>
  <cp:lastPrinted>2012-12-07T23:04:29Z</cp:lastPrinted>
  <dcterms:created xsi:type="dcterms:W3CDTF">1999-06-24T23:43:35Z</dcterms:created>
  <dcterms:modified xsi:type="dcterms:W3CDTF">2012-12-07T23:19:47Z</dcterms:modified>
  <cp:category/>
  <cp:version/>
  <cp:contentType/>
  <cp:contentStatus/>
</cp:coreProperties>
</file>