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05" windowWidth="15480" windowHeight="8715" tabRatio="837" firstSheet="9" activeTab="21"/>
  </bookViews>
  <sheets>
    <sheet name="main" sheetId="1" r:id="rId1"/>
    <sheet name="pop-sar" sheetId="2" r:id="rId2"/>
    <sheet name="health" sheetId="3" r:id="rId3"/>
    <sheet name="health2" sheetId="4" r:id="rId4"/>
    <sheet name="health3" sheetId="5" r:id="rId5"/>
    <sheet name="health4" sheetId="6" r:id="rId6"/>
    <sheet name="Crime1" sheetId="7" r:id="rId7"/>
    <sheet name="Crime2" sheetId="8" r:id="rId8"/>
    <sheet name="Une" sheetId="9" r:id="rId9"/>
    <sheet name="Une1" sheetId="10" r:id="rId10"/>
    <sheet name="xaa-3" sheetId="11" r:id="rId11"/>
    <sheet name="AX-3 (2)" sheetId="12" r:id="rId12"/>
    <sheet name="ajliin bair (3)" sheetId="13" r:id="rId13"/>
    <sheet name="NH1" sheetId="14" r:id="rId14"/>
    <sheet name="ND1" sheetId="15" r:id="rId15"/>
    <sheet name="TG-3A" sheetId="16" r:id="rId16"/>
    <sheet name="Tg3" sheetId="17" r:id="rId17"/>
    <sheet name="tg5s" sheetId="18" r:id="rId18"/>
    <sheet name="uglug" sheetId="19" r:id="rId19"/>
    <sheet name="Банк" sheetId="20" r:id="rId20"/>
    <sheet name="OM-1" sheetId="21" r:id="rId21"/>
    <sheet name="Gross1" sheetId="22" r:id="rId22"/>
    <sheet name="cons" sheetId="23" r:id="rId23"/>
    <sheet name="major" sheetId="24" r:id="rId24"/>
    <sheet name="barilga" sheetId="25" r:id="rId25"/>
    <sheet name="txm" sheetId="26" r:id="rId26"/>
    <sheet name="tsag uur" sheetId="27" r:id="rId27"/>
  </sheets>
  <externalReferences>
    <externalReference r:id="rId30"/>
    <externalReference r:id="rId31"/>
  </externalReferences>
  <definedNames>
    <definedName name="_Sort" localSheetId="12" hidden="1">#REF!</definedName>
    <definedName name="_Sort" localSheetId="20" hidden="1">#REF!</definedName>
    <definedName name="_Sort" localSheetId="10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<sst xmlns="http://schemas.openxmlformats.org/spreadsheetml/2006/main" count="3065" uniqueCount="1748">
  <si>
    <t>Ýì</t>
  </si>
  <si>
    <t xml:space="preserve"> </t>
  </si>
  <si>
    <t>Total</t>
  </si>
  <si>
    <t xml:space="preserve">                                                                     Source : Public fund report</t>
  </si>
  <si>
    <t xml:space="preserve">                                                                      Ýõ ñóðâàëæ: Òºðèéí ñàíãèéí ìýäýýãýýð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</si>
  <si>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</si>
  <si>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</si>
  <si>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Soum</t>
  </si>
  <si>
    <t xml:space="preserve">                         ¯Ç¯¯ËÝËÒ¯¯Ä</t>
  </si>
  <si>
    <t xml:space="preserve">      Ò</t>
  </si>
  <si>
    <t xml:space="preserve">         Ã</t>
  </si>
  <si>
    <t>ÒÁ %</t>
  </si>
  <si>
    <t xml:space="preserve">       P</t>
  </si>
  <si>
    <t xml:space="preserve">         E</t>
  </si>
  <si>
    <t>FP%</t>
  </si>
  <si>
    <t xml:space="preserve">  1.ÍÈÉÒÈÉÍ ÅÐªÍÕÈÉ ¯ÉË×ÈËÃÝÝ                             1. GENERAL PUBLIC SERVICE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</si>
  <si>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</si>
  <si>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</si>
  <si>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</si>
  <si>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</si>
  <si>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</si>
  <si>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</si>
  <si>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îëîãî÷îîñ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</si>
  <si>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</si>
  <si>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</si>
  <si>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</si>
  <si>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</si>
  <si>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</si>
  <si>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          ÎÐËÎÃÛÍ Ä¯Í                                                            TOTAL REVENUE</t>
  </si>
  <si>
    <t xml:space="preserve">           À. ÓÐÑÃÀË ÇÀÐÄËÛÍ Ä¯Í                                        A. TOTAL CURRENT EXPENDITURE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</si>
  <si>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</si>
  <si>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</si>
  <si>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</si>
  <si>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</si>
  <si>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            Á¯Õ ÇÀÐËÀÃÛÍ Ä¯Í                                              TOTAL BUDGET EXPENDITURE</t>
  </si>
  <si>
    <t xml:space="preserve">                 1.2 Àæèë îëãîã÷îîñ íèéãìèéí äààòãàëä òºëºõ        1.2 Socal security contriution</t>
  </si>
  <si>
    <t>(ìÿí.òºã / thous,¥)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</si>
  <si>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</si>
  <si>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</si>
  <si>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</si>
  <si>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</si>
  <si>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</si>
  <si>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</si>
  <si>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</si>
  <si>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>Øóóäàí</t>
  </si>
  <si>
    <t>Õîîë</t>
  </si>
  <si>
    <t>Òýýâýð</t>
  </si>
  <si>
    <t>àëáàí</t>
  </si>
  <si>
    <t>Áóñàä</t>
  </si>
  <si>
    <t>Debt for salaries</t>
  </si>
  <si>
    <t>Debt for social</t>
  </si>
  <si>
    <t>Debt for health</t>
  </si>
  <si>
    <t>öàõèëãààí</t>
  </si>
  <si>
    <t>õîëáîî</t>
  </si>
  <si>
    <t>Food</t>
  </si>
  <si>
    <t>çàñâàð</t>
  </si>
  <si>
    <t>Medicine</t>
  </si>
  <si>
    <t>òîìèëîëò</t>
  </si>
  <si>
    <t>Other</t>
  </si>
  <si>
    <t>contributions</t>
  </si>
  <si>
    <t>Electricity</t>
  </si>
  <si>
    <t>Postal &amp;</t>
  </si>
  <si>
    <t>communication</t>
  </si>
  <si>
    <t>Remainder at the beginning of the month</t>
  </si>
  <si>
    <t>Got into new debt in particular month</t>
  </si>
  <si>
    <t>Paid off debt in particular month</t>
  </si>
  <si>
    <t>Remainder at the end of the month</t>
  </si>
  <si>
    <t>31-60 days</t>
  </si>
  <si>
    <t>61 - 120 ºäºð</t>
  </si>
  <si>
    <t>61-120 days</t>
  </si>
  <si>
    <t>Ä¿í</t>
  </si>
  <si>
    <t>ªãëºã ñóìààð</t>
  </si>
  <si>
    <t>Èõòàìèð</t>
  </si>
  <si>
    <t>Ihtamir</t>
  </si>
  <si>
    <t>×óëóóò</t>
  </si>
  <si>
    <t>Chuluut</t>
  </si>
  <si>
    <t>Õàíãàé</t>
  </si>
  <si>
    <t>Hangai</t>
  </si>
  <si>
    <t>Òàðèàò</t>
  </si>
  <si>
    <t>Tariat</t>
  </si>
  <si>
    <t>ªíäºð-óëààí</t>
  </si>
  <si>
    <t>Ondor-ulaan</t>
  </si>
  <si>
    <t>Ýðäýíýìàíäàë</t>
  </si>
  <si>
    <t>Erdenemandal</t>
  </si>
  <si>
    <t>Æàðãàëàíò</t>
  </si>
  <si>
    <t xml:space="preserve">Jargalant </t>
  </si>
  <si>
    <t>Öýöýðëýã</t>
  </si>
  <si>
    <t>Tsetserleg</t>
  </si>
  <si>
    <t>Õàéðõàí</t>
  </si>
  <si>
    <t>Hairhan</t>
  </si>
  <si>
    <t>Áàòöýíãýë</t>
  </si>
  <si>
    <t>Battsengel</t>
  </si>
  <si>
    <t>ªëçèéò</t>
  </si>
  <si>
    <t>Olziit</t>
  </si>
  <si>
    <t>ªãèéíóóð</t>
  </si>
  <si>
    <t>Ogiinuur</t>
  </si>
  <si>
    <t>Õàøààò</t>
  </si>
  <si>
    <t>Hashaat</t>
  </si>
  <si>
    <t>Õîòîíò</t>
  </si>
  <si>
    <t>Hotont</t>
  </si>
  <si>
    <t>Öýíõýð</t>
  </si>
  <si>
    <t>Tsenher</t>
  </si>
  <si>
    <t>Òºâøð¿¿ëýõ</t>
  </si>
  <si>
    <t>Tovshruuleh</t>
  </si>
  <si>
    <t>Áóëãàí</t>
  </si>
  <si>
    <t>Bulgan</t>
  </si>
  <si>
    <t>Ýðäýíýáóëãàí</t>
  </si>
  <si>
    <t>Erdenebulgan</t>
  </si>
  <si>
    <t>Öàõèð</t>
  </si>
  <si>
    <t>Tsahir</t>
  </si>
  <si>
    <t>ÑÝÇÁÇÕýëòýñ</t>
  </si>
  <si>
    <t>(+,-)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</si>
  <si>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</si>
  <si>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Meteorological</t>
  </si>
  <si>
    <t>Air average temperature</t>
  </si>
  <si>
    <t>Maximum temperature</t>
  </si>
  <si>
    <t>Minimum temperature</t>
  </si>
  <si>
    <t>Sum of precipitation</t>
  </si>
  <si>
    <t>stations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</si>
  <si>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</si>
  <si>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</si>
  <si>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</si>
  <si>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</si>
  <si>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</si>
  <si>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</si>
  <si>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</si>
  <si>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</si>
  <si>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</si>
  <si>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</si>
  <si>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</si>
  <si>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</si>
  <si>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</si>
  <si>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</si>
  <si>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</si>
  <si>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</si>
  <si>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</si>
  <si>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Maximim wind speed</t>
  </si>
  <si>
    <t>Number of dist and show storm days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</si>
  <si>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</si>
  <si>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</si>
  <si>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</si>
  <si>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</si>
  <si>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t>¿     ¿   í   ý   ý    ñ :        o   f         w    h    i    c   h</t>
  </si>
  <si>
    <t>¿     ¿   í   ý   ý    ñ :    o   f  w h i c h</t>
  </si>
  <si>
    <t>Ñóì</t>
  </si>
  <si>
    <t>Сумын төсвийн орлогын  дүн Gobernment revenue total sums</t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</si>
  <si>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</si>
  <si>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</si>
  <si>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</si>
  <si>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</si>
  <si>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</si>
  <si>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</si>
  <si>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</si>
  <si>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</si>
  <si>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</si>
  <si>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</si>
  <si>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</si>
  <si>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</si>
  <si>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</si>
  <si>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</si>
  <si>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</si>
  <si>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</si>
  <si>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</si>
  <si>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</si>
  <si>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</si>
  <si>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</si>
  <si>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</si>
  <si>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</si>
  <si>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Èõ</t>
  </si>
  <si>
    <t>Ih</t>
  </si>
  <si>
    <t>×ó</t>
  </si>
  <si>
    <t>Chu</t>
  </si>
  <si>
    <t>Õí</t>
  </si>
  <si>
    <t>Hn</t>
  </si>
  <si>
    <t>Òà</t>
  </si>
  <si>
    <t>Ta</t>
  </si>
  <si>
    <t>ªó</t>
  </si>
  <si>
    <t>Ou</t>
  </si>
  <si>
    <t>Em</t>
  </si>
  <si>
    <t>Æà</t>
  </si>
  <si>
    <t>Ja</t>
  </si>
  <si>
    <t>Öö</t>
  </si>
  <si>
    <t>Tsts</t>
  </si>
  <si>
    <t>Õð</t>
  </si>
  <si>
    <t>Hr</t>
  </si>
  <si>
    <t>Áö</t>
  </si>
  <si>
    <t>Bts</t>
  </si>
  <si>
    <t>ªë</t>
  </si>
  <si>
    <t>Ol</t>
  </si>
  <si>
    <t>ªã</t>
  </si>
  <si>
    <t>Og</t>
  </si>
  <si>
    <t>Õø</t>
  </si>
  <si>
    <t>Hsh</t>
  </si>
  <si>
    <t>Õò</t>
  </si>
  <si>
    <t>Ht</t>
  </si>
  <si>
    <t>Öí</t>
  </si>
  <si>
    <t>Tsn</t>
  </si>
  <si>
    <t>Òº</t>
  </si>
  <si>
    <t>To</t>
  </si>
  <si>
    <t>Áó</t>
  </si>
  <si>
    <t>Bu</t>
  </si>
  <si>
    <t>Ýáó</t>
  </si>
  <si>
    <t>Ebu</t>
  </si>
  <si>
    <t>Öð</t>
  </si>
  <si>
    <t>Tsr</t>
  </si>
  <si>
    <t>Ñàíõ¿¿</t>
  </si>
  <si>
    <t xml:space="preserve">Finance </t>
  </si>
  <si>
    <t xml:space="preserve">   Ä¿í</t>
  </si>
  <si>
    <t>ªÎÌ¯</t>
  </si>
  <si>
    <t>PPPY</t>
  </si>
  <si>
    <t>Ýõ ñóðâàëæ íü: Òºðèéí ñàí,Òàòâàðûí õýëòñèéí ìýäýýãýýð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</si>
  <si>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</si>
  <si>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</si>
  <si>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</t>
  </si>
  <si>
    <t>ã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</si>
  <si>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</si>
  <si>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</si>
  <si>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</si>
  <si>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</si>
  <si>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</si>
  <si>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</si>
  <si>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</si>
  <si>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</si>
  <si>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</si>
  <si>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</si>
  <si>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</si>
  <si>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</si>
  <si>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</si>
  <si>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</si>
  <si>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</si>
  <si>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</si>
  <si>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</si>
  <si>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</si>
  <si>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</si>
  <si>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</si>
  <si>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</si>
  <si>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</si>
  <si>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</si>
  <si>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</si>
  <si>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</si>
  <si>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</si>
  <si>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</si>
  <si>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</si>
  <si>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</si>
  <si>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</si>
  <si>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</si>
  <si>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</si>
  <si>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</si>
  <si>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</si>
  <si>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</si>
  <si>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</si>
  <si>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</si>
  <si>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</si>
  <si>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</si>
  <si>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</si>
  <si>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</si>
  <si>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</si>
  <si>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</si>
  <si>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</si>
  <si>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</si>
  <si>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</si>
  <si>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</si>
  <si>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</si>
  <si>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</si>
  <si>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</si>
  <si>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</si>
  <si>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</si>
  <si>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</si>
  <si>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</si>
  <si>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</si>
  <si>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</si>
  <si>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</si>
  <si>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</si>
  <si>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</si>
  <si>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</si>
  <si>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>.</t>
  </si>
  <si>
    <t>Àãààðûí áîõèðäîëûí òºëáºð</t>
  </si>
  <si>
    <t>¯ë õºäëºõ ýä õºðºíãº áîðëóóëñíû îðëîãî</t>
  </si>
  <si>
    <t xml:space="preserve">                   1.3. ¯ë õºäëºõ ýä õºðºíãº áîðëóóëñíû îðëîãî</t>
  </si>
  <si>
    <t>Хог хаягдалын үйлчилгээний хураамж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</si>
  <si>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</si>
  <si>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</si>
  <si>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</si>
  <si>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</si>
  <si>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</si>
  <si>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</si>
  <si>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</si>
  <si>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</si>
  <si>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</si>
  <si>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</si>
  <si>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</si>
  <si>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</si>
  <si>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</si>
  <si>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</si>
  <si>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</si>
  <si>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</si>
  <si>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</si>
  <si>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</si>
  <si>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</si>
  <si>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2. ÁÎËÎÂÑÐÎË                                                               2. EDUCATION</t>
  </si>
  <si>
    <t xml:space="preserve">  3. ÝÐ¯¯Ë ÌÝÍÄ                                                                 3. HEALTH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</si>
  <si>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</si>
  <si>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 xml:space="preserve">Ò¿ëø, </t>
  </si>
  <si>
    <t xml:space="preserve">Öýâýð, </t>
  </si>
  <si>
    <t xml:space="preserve">Óðñãàë </t>
  </si>
  <si>
    <t>Áàéðíû</t>
  </si>
  <si>
    <t>õàëààëò</t>
  </si>
  <si>
    <t xml:space="preserve">áîõèð óñ </t>
  </si>
  <si>
    <t>ò¿ðýýñ</t>
  </si>
  <si>
    <t>Fuel &amp;</t>
  </si>
  <si>
    <t>Clean &amp; dirty</t>
  </si>
  <si>
    <t xml:space="preserve"> heating</t>
  </si>
  <si>
    <t>water</t>
  </si>
  <si>
    <t>ªãëºã ñàëáàðààð</t>
  </si>
  <si>
    <r>
      <t xml:space="preserve">                      </t>
    </r>
    <r>
      <rPr>
        <sz val="10"/>
        <rFont val="Arial"/>
        <family val="2"/>
      </rPr>
      <t>Áóóíû òàòâàð</t>
    </r>
  </si>
  <si>
    <t>Бусад</t>
  </si>
  <si>
    <t xml:space="preserve">     Total</t>
  </si>
  <si>
    <t>Байгалийн ургамал ашигласны орлого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</si>
  <si>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</si>
  <si>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</si>
  <si>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</si>
  <si>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</si>
  <si>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       4.10. Хог хаягдалын үйлчилгээний хураамж</t>
  </si>
  <si>
    <t xml:space="preserve">                  4.5 Áàéãàëèéí óðãàìàë àøèãëàñíû òºëáºð</t>
  </si>
  <si>
    <t xml:space="preserve">  4. БАРИЛГА, ХОТ БАЙГУУЛАЛТЫН </t>
  </si>
  <si>
    <t xml:space="preserve">  6. ХҮН АМЫН ХӨГЖИЛ, НИЙГМИЙН ХАМГААЛАЛЫН                    </t>
  </si>
  <si>
    <t>18. ЦАГ УУРЫН ҮЗҮҮЛЭЛТҮҮД</t>
  </si>
  <si>
    <t>18.METEROLOGICOL PARAMETERS</t>
  </si>
  <si>
    <t>Цаг уурын</t>
  </si>
  <si>
    <t xml:space="preserve">станцын </t>
  </si>
  <si>
    <t>нэр</t>
  </si>
  <si>
    <t>Агаарын дундаж хэм (C)</t>
  </si>
  <si>
    <t>Хамгийн өндөр хэм (C)</t>
  </si>
  <si>
    <t>Хамгийн нам хэм (С)</t>
  </si>
  <si>
    <t>Хур тундасны нийлбэр(мм)</t>
  </si>
  <si>
    <t>Чулуут</t>
  </si>
  <si>
    <t xml:space="preserve">Хангай </t>
  </si>
  <si>
    <t>Тариат</t>
  </si>
  <si>
    <t>Өндөр-улаан</t>
  </si>
  <si>
    <t>Эрдэнэмандал</t>
  </si>
  <si>
    <t>Жаргалант</t>
  </si>
  <si>
    <t xml:space="preserve">Цэцэрлэг </t>
  </si>
  <si>
    <t>Хайрхан</t>
  </si>
  <si>
    <t>Батцэнгэл</t>
  </si>
  <si>
    <t>Өлзийт</t>
  </si>
  <si>
    <t>Өгийнуур</t>
  </si>
  <si>
    <t>Хашаат</t>
  </si>
  <si>
    <t xml:space="preserve">Хотонт </t>
  </si>
  <si>
    <t>Төвшрүүлэх</t>
  </si>
  <si>
    <t>Булган</t>
  </si>
  <si>
    <t>Эрдэнэбулган</t>
  </si>
  <si>
    <t>Цэхир</t>
  </si>
  <si>
    <t>Хур тундастай өдрийн тоо</t>
  </si>
  <si>
    <t>Салхины хамгийн их хурд (м/с)</t>
  </si>
  <si>
    <t xml:space="preserve">Шороон, цасан шуургатай өдрийн тоо </t>
  </si>
  <si>
    <t>Ургамалын өндөр</t>
  </si>
  <si>
    <t>Эхний үлдэгдэл</t>
  </si>
  <si>
    <t>Тухайн сард шинээр үүссэн өглөг</t>
  </si>
  <si>
    <t>Тухайн сард төлөгдсөн өглөг</t>
  </si>
  <si>
    <t>Эцсийн үлдэгдэл</t>
  </si>
  <si>
    <t>31-60 өдөр</t>
  </si>
  <si>
    <t>Амралт, спорт, соёл, урлаг</t>
  </si>
  <si>
    <t>Нийтийн ерөнхий үйлчилгээ</t>
  </si>
  <si>
    <t>Хүн амын хөгжил, нийгмийн хамгаалын</t>
  </si>
  <si>
    <t>Барилга хот байгуулалтын</t>
  </si>
  <si>
    <t xml:space="preserve">Соёл, спорт, аялал жуулчлалын </t>
  </si>
  <si>
    <t>Боловсрол</t>
  </si>
  <si>
    <t>Эрүүл мэнд</t>
  </si>
  <si>
    <t>Эдийн засгийн бусад үйл ажиллагаа</t>
  </si>
  <si>
    <t>Дүн</t>
  </si>
  <si>
    <t>VI</t>
  </si>
  <si>
    <t>2013 VII</t>
  </si>
  <si>
    <t>2014 VII</t>
  </si>
  <si>
    <t>2015 VII</t>
  </si>
  <si>
    <t>VII</t>
  </si>
  <si>
    <t>2015 оны  VII сарын байдлаар</t>
  </si>
  <si>
    <t>2014.VII</t>
  </si>
  <si>
    <t>2015.VII</t>
  </si>
  <si>
    <t>2015 îíû VIIñàð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</si>
  <si>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</si>
  <si>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</si>
  <si>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</si>
  <si>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</si>
  <si>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</si>
  <si>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</si>
  <si>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</si>
  <si>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</si>
  <si>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</si>
  <si>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</si>
  <si>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</si>
  <si>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</si>
  <si>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</si>
  <si>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ìÿí,òºã</t>
  </si>
  <si>
    <t>ñóì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</si>
  <si>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</si>
  <si>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</si>
  <si>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</si>
  <si>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</si>
  <si>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</si>
  <si>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</si>
  <si>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</si>
  <si>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</si>
  <si>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2014.YII</t>
  </si>
  <si>
    <t>2015.YII</t>
  </si>
  <si>
    <t>permis   thous tog</t>
  </si>
  <si>
    <t>violation of forest, thous.¥</t>
  </si>
  <si>
    <t xml:space="preserve">  thous. tog</t>
  </si>
  <si>
    <t xml:space="preserve"> 7.3 ÕÀÀ-í á¿òýýãäýõ¿¿íèé ¿íý 2015 îíû 7-ð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</si>
  <si>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</si>
  <si>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</si>
  <si>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</si>
  <si>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</si>
  <si>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</si>
  <si>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</si>
  <si>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</si>
  <si>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</si>
  <si>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</si>
  <si>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</si>
  <si>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</si>
  <si>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</si>
  <si>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</si>
  <si>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</si>
  <si>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</si>
  <si>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</si>
  <si>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</si>
  <si>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</si>
  <si>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</si>
  <si>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</si>
  <si>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</si>
  <si>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 xml:space="preserve">Батцэнгэл </t>
  </si>
  <si>
    <t xml:space="preserve">Булган </t>
  </si>
  <si>
    <t xml:space="preserve">Их тамир </t>
  </si>
  <si>
    <t xml:space="preserve">Өгийнуур </t>
  </si>
  <si>
    <t xml:space="preserve">Өлзийт </t>
  </si>
  <si>
    <t xml:space="preserve">Өндөр-Улаан </t>
  </si>
  <si>
    <t xml:space="preserve">Тариат </t>
  </si>
  <si>
    <t xml:space="preserve">Төвшрүүлэх </t>
  </si>
  <si>
    <t xml:space="preserve">Хайрхан </t>
  </si>
  <si>
    <t xml:space="preserve">Хашаат </t>
  </si>
  <si>
    <t>Цахир с</t>
  </si>
  <si>
    <t xml:space="preserve">Цэнхэр </t>
  </si>
  <si>
    <t xml:space="preserve">Чулуут </t>
  </si>
  <si>
    <t xml:space="preserve">Эрдэнэмандал </t>
  </si>
  <si>
    <t>Аймгийн дундаж үнэ</t>
  </si>
  <si>
    <t>1 sar</t>
  </si>
  <si>
    <t>++</t>
  </si>
  <si>
    <t>t+</t>
  </si>
  <si>
    <t>h+</t>
  </si>
  <si>
    <t xml:space="preserve">                </t>
  </si>
  <si>
    <t>`</t>
  </si>
  <si>
    <t>Бүгд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</si>
  <si>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</si>
  <si>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                ¯ÍÄÑÝÍ ¯Ç¯¯ËÝËÒ¯¯Ä</t>
  </si>
  <si>
    <t xml:space="preserve">                      MAIN INDICATORS</t>
  </si>
  <si>
    <t>2015 YII</t>
  </si>
  <si>
    <t>Õ¿í àì, òóõàéí ¿åèéí ýöýñò, ìÿí. õ¿í</t>
  </si>
  <si>
    <t xml:space="preserve"> Population at the end of the particular period, thous.persons</t>
  </si>
  <si>
    <t xml:space="preserve">Àæèëã¿é÷¿¿ä, òóõàéí ¿åèéí ýöýñò, ìÿí.õ¿í </t>
  </si>
  <si>
    <t xml:space="preserve"> Unemployment, end of the particular period, thou.persons</t>
  </si>
  <si>
    <t>Îðîí íóòãèéí òºñâèéí îðëîãî, ñàÿ.òºã</t>
  </si>
  <si>
    <t xml:space="preserve"> Local budget revenue, mln. tog</t>
  </si>
  <si>
    <t>Îðîí íóòãèéí áàéãóóëëàãûí çàðëàãà, сая төг</t>
  </si>
  <si>
    <t>Local budjet expenditure, mln, tog</t>
  </si>
  <si>
    <t>Íèéò ìàëûí òîî, îíû ýöýñò, ìÿí.òîë</t>
  </si>
  <si>
    <t>Number of livestock, thous.heads</t>
  </si>
  <si>
    <t xml:space="preserve">            ¿¿íýýñ: Òýìýý</t>
  </si>
  <si>
    <t xml:space="preserve">           Of which: Camel</t>
  </si>
  <si>
    <t xml:space="preserve">                          Àäóó</t>
  </si>
  <si>
    <t xml:space="preserve">                           Horse</t>
  </si>
  <si>
    <t xml:space="preserve">                          ¯õýð</t>
  </si>
  <si>
    <t xml:space="preserve">                          Cattle</t>
  </si>
  <si>
    <t xml:space="preserve">                          Õîíü</t>
  </si>
  <si>
    <t xml:space="preserve">                          Sheep</t>
  </si>
  <si>
    <t xml:space="preserve">                          ßìàà</t>
  </si>
  <si>
    <t xml:space="preserve">                          Goat</t>
  </si>
  <si>
    <t>Òîì ìàëûí ç¿é áóñ õîðîãäîë ìÿí,òîë</t>
  </si>
  <si>
    <t>Losses of adult animals, thous. heads</t>
  </si>
  <si>
    <t>Áîéæóóëñàí òºë ìÿí,òîë</t>
  </si>
  <si>
    <t xml:space="preserve">Rearing of young, thous, heads </t>
  </si>
  <si>
    <t>Òàðèàëñàí òàëáàé   -¯ð òàðèà ãà-ãààð</t>
  </si>
  <si>
    <t>Sown areas  -Cereals, hectares</t>
  </si>
  <si>
    <t xml:space="preserve">                                  -Òºìñ ãà-ãààð</t>
  </si>
  <si>
    <t xml:space="preserve">                    - Potatoes, hectares</t>
  </si>
  <si>
    <t xml:space="preserve">                                  - Õ¿íñíèé íîãîî ãà-ãààð</t>
  </si>
  <si>
    <t xml:space="preserve">                   - Vegetables, hectares</t>
  </si>
  <si>
    <t>Õóðààí àâñàí  -¯ð òàðèà, òîíí</t>
  </si>
  <si>
    <t>Total crops   - Cereals, tonnes</t>
  </si>
  <si>
    <t xml:space="preserve">                         - Òºìñ, òîíí</t>
  </si>
  <si>
    <t xml:space="preserve">                      -Potatoes, tonnes</t>
  </si>
  <si>
    <t xml:space="preserve">                         - Õ¿íñíèé íîãîî, òîíí</t>
  </si>
  <si>
    <t xml:space="preserve">                     -Vegetables, tonnes</t>
  </si>
  <si>
    <t>Áýëòãýñýí õàäëàí  ìÿí.òí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</si>
  <si>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</si>
  <si>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</si>
  <si>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</si>
  <si>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Gross industrial output, at constant price, mln.tog</t>
  </si>
  <si>
    <t>Áàðèëãà óãñðàëò, èõ çàñâàðûí àæèë, îíû ¿íýýð, ñàÿ.òºã</t>
  </si>
  <si>
    <t>Construction and capital repair, at current price</t>
  </si>
  <si>
    <t>Òýýâðèéí îðëîãî, ñàÿ òºãðºã</t>
  </si>
  <si>
    <t>Total revenue of transport, mln tog</t>
  </si>
  <si>
    <t>Õîëáîîíû òàðèôûí îðëîãî, ñàÿ òºãðºã</t>
  </si>
  <si>
    <t>Total revenue of communication, mln tog</t>
  </si>
  <si>
    <t>Âàëþòûí çàõ çýýëèéí õàíø òóõàéí ¿åèéí ýöýñò 1 àì.äîëëàð=òºã</t>
  </si>
  <si>
    <t>Market exchange rate, end of the particular peroid 1 USD=togrog</t>
  </si>
  <si>
    <t>Òºðñºí õ¿¿õäèéí òîî / àìüä òºðºëò/</t>
  </si>
  <si>
    <t>Number of births / live births/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</si>
  <si>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</si>
  <si>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</si>
  <si>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</si>
  <si>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</si>
  <si>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 xml:space="preserve">                                                                ÑÒÀÒÈÑÒÈÊÈÉÍ ÕÝËÒÑÈÉÍ 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</si>
  <si>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</si>
  <si>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</si>
  <si>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</si>
  <si>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 xml:space="preserve"> 2015.08.11</t>
  </si>
  <si>
    <t xml:space="preserve">                                         Õ¯Í ÀÌÛÍ ÒÎÎ</t>
  </si>
  <si>
    <t xml:space="preserve">                                                  Õ¯Í ÀÌ</t>
  </si>
  <si>
    <t xml:space="preserve">                                            POPULATION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</si>
  <si>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</si>
  <si>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</si>
  <si>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</si>
  <si>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                    Ýõíèé 7  ñàðûí áàéäëààð           </t>
  </si>
  <si>
    <t xml:space="preserve"> Á¿ãä*</t>
  </si>
  <si>
    <t xml:space="preserve"> Total*</t>
  </si>
  <si>
    <t xml:space="preserve"> Èõòàìèð</t>
  </si>
  <si>
    <t>ªíäºð-Óëààí</t>
  </si>
  <si>
    <t>Ondor-Ulaan</t>
  </si>
  <si>
    <t>Jargalant</t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</si>
  <si>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</si>
  <si>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</si>
  <si>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t>Õóãàöàà</t>
  </si>
  <si>
    <t>Periods</t>
  </si>
  <si>
    <t>2002  I-XII</t>
  </si>
  <si>
    <t>2003  I-XII</t>
  </si>
  <si>
    <t>2004  I-XII</t>
  </si>
  <si>
    <t>2005  I-XII</t>
  </si>
  <si>
    <t>2006  I-XII</t>
  </si>
  <si>
    <t>2007 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</si>
  <si>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</si>
  <si>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</si>
  <si>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</si>
  <si>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</si>
  <si>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</si>
  <si>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</si>
  <si>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</si>
  <si>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</si>
  <si>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</si>
  <si>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</si>
  <si>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</si>
  <si>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2019  I-XII</t>
  </si>
  <si>
    <t>2020  I-XII</t>
  </si>
  <si>
    <t>2021  I-XII</t>
  </si>
  <si>
    <t>2014  I</t>
  </si>
  <si>
    <t>2014  II</t>
  </si>
  <si>
    <t>2014  III</t>
  </si>
  <si>
    <t>2014  IY</t>
  </si>
  <si>
    <t>2014  Y</t>
  </si>
  <si>
    <t>2014  YI</t>
  </si>
  <si>
    <t>2014  YII</t>
  </si>
  <si>
    <t>2015  I</t>
  </si>
  <si>
    <t>2015  II</t>
  </si>
  <si>
    <t>2015  III</t>
  </si>
  <si>
    <t>2015  IY</t>
  </si>
  <si>
    <t>2015  Y</t>
  </si>
  <si>
    <t>2015  YI</t>
  </si>
  <si>
    <t>2015  YII</t>
  </si>
  <si>
    <t>2000 I-XII</t>
  </si>
  <si>
    <t>2001 I-XII</t>
  </si>
  <si>
    <t>2002 I-XII</t>
  </si>
  <si>
    <t>2003 I-XII</t>
  </si>
  <si>
    <t xml:space="preserve">           10. ÀÆ ¯ÉËÄÂÝÐ</t>
  </si>
  <si>
    <t xml:space="preserve">            Õóâèéí æèæèã àæ àõóéí íýãæ¿¿ä, ¿éëäâýðëýã÷äèéí á¿òýýãäõ¿¿í ¿éëäâýðëýëò</t>
  </si>
  <si>
    <t xml:space="preserve">           10. INDUSTRY</t>
  </si>
  <si>
    <t xml:space="preserve">                    Production of the private small interprises and self employed persons</t>
  </si>
  <si>
    <t xml:space="preserve">                              10. Àæ ¿éëäâýðèéí íèéò á¿òýýãäõ¿¿í, îíû ¿íýýð, ñàÿ.òºã</t>
  </si>
  <si>
    <t xml:space="preserve">          Ã/E</t>
  </si>
  <si>
    <t>1999/1998</t>
  </si>
  <si>
    <t xml:space="preserve">                               10.Gross industrial output, at current price, mln.tog</t>
  </si>
  <si>
    <t>1998.XI</t>
  </si>
  <si>
    <t>1999.XI</t>
  </si>
  <si>
    <t>%</t>
  </si>
  <si>
    <r>
      <t xml:space="preserve">Õóãàöàà </t>
    </r>
    <r>
      <rPr>
        <i/>
        <sz val="8"/>
        <rFont val="Arial Mon"/>
        <family val="2"/>
      </rPr>
      <t>Periods</t>
    </r>
  </si>
  <si>
    <r>
      <t xml:space="preserve">Íèéò ä¿í </t>
    </r>
    <r>
      <rPr>
        <i/>
        <sz val="8"/>
        <rFont val="Arial Mon"/>
        <family val="2"/>
      </rPr>
      <t>Total</t>
    </r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</si>
  <si>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</si>
  <si>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</si>
  <si>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</si>
  <si>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>Óñàí õàíãàìæ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</si>
  <si>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</si>
  <si>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>Íýõìýëèéí Tetiles</t>
  </si>
  <si>
    <t>Барилгын материал үйлдвэрлэл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</si>
  <si>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</si>
  <si>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</si>
  <si>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Íèéò á¿òýýãäõ¿¿í, ìÿí.òºã</t>
  </si>
  <si>
    <t xml:space="preserve">  Gross output, thous.tog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</si>
  <si>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</si>
  <si>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</si>
  <si>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2004 I-XII</t>
  </si>
  <si>
    <t>2005 I-XII</t>
  </si>
  <si>
    <t>2006 I-XII</t>
  </si>
  <si>
    <t>2007 I-XII</t>
  </si>
  <si>
    <r>
      <t xml:space="preserve">                                                 </t>
    </r>
    <r>
      <rPr>
        <b/>
        <sz val="8"/>
        <rFont val="Arial Mon"/>
        <family val="2"/>
      </rPr>
      <t>Ãîë íýðèéí á¿òýýãäõ¿¿í ¿éëäâýðëýëò</t>
    </r>
  </si>
  <si>
    <t xml:space="preserve"> 9. Ãîë íýðèéí á¿òýýãäýõ¿¿í ¿éëäâýðëýëò</t>
  </si>
  <si>
    <r>
      <t xml:space="preserve">                                                   </t>
    </r>
    <r>
      <rPr>
        <b/>
        <sz val="8"/>
        <rFont val="Arial Mon"/>
        <family val="2"/>
      </rPr>
      <t>Production of the major commodities</t>
    </r>
  </si>
  <si>
    <t xml:space="preserve">  9. Production of the major commodities</t>
  </si>
  <si>
    <t>Íýð òºðºë</t>
  </si>
  <si>
    <t>Áàéãóóëëàãûí íýð</t>
  </si>
  <si>
    <t>Õýì/íýãæ</t>
  </si>
  <si>
    <t>Major com</t>
  </si>
  <si>
    <t>Title of the interprises</t>
  </si>
  <si>
    <t>Measuring</t>
  </si>
  <si>
    <t>2015/2012%</t>
  </si>
  <si>
    <t>2015/2013%</t>
  </si>
  <si>
    <t>2015/2014%</t>
  </si>
  <si>
    <t>Major</t>
  </si>
  <si>
    <t>Õýìæèõ</t>
  </si>
  <si>
    <t>modities</t>
  </si>
  <si>
    <t>units</t>
  </si>
  <si>
    <t>I-YII</t>
  </si>
  <si>
    <t>commodities</t>
  </si>
  <si>
    <t xml:space="preserve">íýãæ </t>
  </si>
  <si>
    <t>Òàëõ Bread</t>
  </si>
  <si>
    <t>Óëàìáàÿæèõóé ÕÕÊ</t>
  </si>
  <si>
    <t xml:space="preserve">   òí/ton</t>
  </si>
  <si>
    <t>Áàÿí á¿ðä öåõ Bayan burd tseh</t>
  </si>
  <si>
    <t>Òàëõ</t>
  </si>
  <si>
    <t>Bread</t>
  </si>
  <si>
    <t>òí</t>
  </si>
  <si>
    <t>tones</t>
  </si>
  <si>
    <t>Õóâèéí õýâøëèéí   Private sector</t>
  </si>
  <si>
    <t>Íàðèéí áîîâ</t>
  </si>
  <si>
    <t>Bakery</t>
  </si>
  <si>
    <t xml:space="preserve">  Íèéò ä¿í    Total</t>
  </si>
  <si>
    <t>Àðõè</t>
  </si>
  <si>
    <t>Alcohol</t>
  </si>
  <si>
    <t xml:space="preserve">ìÿí.ë </t>
  </si>
  <si>
    <t>thous.l</t>
  </si>
  <si>
    <t>Í/áîîâ Bakery products</t>
  </si>
  <si>
    <t>Савласан цэвэр ус</t>
  </si>
  <si>
    <t>Pure drinks</t>
  </si>
  <si>
    <t>Хатант арвижих</t>
  </si>
  <si>
    <t>×èõýð</t>
  </si>
  <si>
    <t>Candy</t>
  </si>
  <si>
    <t>Хэрчсэн гурил</t>
  </si>
  <si>
    <t>Flour</t>
  </si>
  <si>
    <t>Бууз</t>
  </si>
  <si>
    <t>buuz</t>
  </si>
  <si>
    <t xml:space="preserve">  Àðõè Alcohol</t>
  </si>
  <si>
    <t>Õ¿íñ-Àð ÕÊ Huns-Ar Co.Ltd</t>
  </si>
  <si>
    <t>ìÿí.ë th.l</t>
  </si>
  <si>
    <t>Хиам</t>
  </si>
  <si>
    <t>sausage</t>
  </si>
  <si>
    <t>Õàíóé èíæ êîìïàíè Hanui ing com.</t>
  </si>
  <si>
    <t>Үйлдвэрийн аргаар бэлтгэсэн малын мах</t>
  </si>
  <si>
    <t xml:space="preserve"> meat</t>
  </si>
  <si>
    <t>Ýöýã Åñ¿õýé êîìïàíè Etseg esuhei company</t>
  </si>
  <si>
    <t>Äàéâàð á¿òýýãäýõ¿¿í</t>
  </si>
  <si>
    <t>small intestine</t>
  </si>
  <si>
    <t>Ìîí ñåðâèñ êîìïàíè Monservice com.</t>
  </si>
  <si>
    <t>Ç¿ñìýë</t>
  </si>
  <si>
    <t>Sawn wood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</si>
  <si>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</si>
  <si>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</si>
  <si>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t>ÄÁÁÑ êîìïàíè DBBS company</t>
  </si>
  <si>
    <t>Ýñãèé</t>
  </si>
  <si>
    <t>Felt</t>
  </si>
  <si>
    <t>ì</t>
  </si>
  <si>
    <t>m</t>
  </si>
  <si>
    <t>ÄÃÁÑ êîìïàíè DGBS company</t>
  </si>
  <si>
    <t>Ñîíèí</t>
  </si>
  <si>
    <t>Newspaper</t>
  </si>
  <si>
    <t>ìÿí.ø</t>
  </si>
  <si>
    <t>thous.pieces</t>
  </si>
  <si>
    <t>Õ¿ñíýãò</t>
  </si>
  <si>
    <t>Printings</t>
  </si>
  <si>
    <t xml:space="preserve">ìõäõ </t>
  </si>
  <si>
    <t>thous.p.pages</t>
  </si>
  <si>
    <t>Цэвэр ус Pure drinks</t>
  </si>
  <si>
    <t>Түгээсэн цýâýð óñ</t>
  </si>
  <si>
    <t>Purewater</t>
  </si>
  <si>
    <t>ìÿí.ì3</t>
  </si>
  <si>
    <t>thous.m3</t>
  </si>
  <si>
    <t>Ãóðâàí Ýðäýíý Gurvan erdene com</t>
  </si>
  <si>
    <t>Õààëãà</t>
  </si>
  <si>
    <t>Buildings' door</t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</si>
  <si>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</si>
  <si>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</si>
  <si>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Äóëààí</t>
  </si>
  <si>
    <t>Thermal energy</t>
  </si>
  <si>
    <t>ìÿí.Ãêàë</t>
  </si>
  <si>
    <t>thous.Gcal</t>
  </si>
  <si>
    <t>Ìîíãîë ãóòàë</t>
  </si>
  <si>
    <t xml:space="preserve">  National footwear</t>
  </si>
  <si>
    <t>õîñ</t>
  </si>
  <si>
    <t>pairs</t>
  </si>
  <si>
    <t>Ñàâõèí ãóòàë</t>
  </si>
  <si>
    <t xml:space="preserve">  Leather footwear</t>
  </si>
  <si>
    <t>Óñ êîìïàíè     Us company</t>
  </si>
  <si>
    <t>Ýñãèé шаахай</t>
  </si>
  <si>
    <t xml:space="preserve">  Felt footwear</t>
  </si>
  <si>
    <t>Ìîíãîë äýýë</t>
  </si>
  <si>
    <t xml:space="preserve">  National dress</t>
  </si>
  <si>
    <t>ø</t>
  </si>
  <si>
    <t>pieces</t>
  </si>
  <si>
    <t>Ñ¿ëæìýë õóâöàñ</t>
  </si>
  <si>
    <t xml:space="preserve">  Knitted goods</t>
  </si>
  <si>
    <t>Ýìýýëèéí ìîä</t>
  </si>
  <si>
    <t xml:space="preserve">  Saddle frame</t>
  </si>
  <si>
    <t>Õýðýãöýý êîìïàíè  Heregtsee company</t>
  </si>
  <si>
    <t>Ìîäîí òýðýã</t>
  </si>
  <si>
    <t xml:space="preserve">  Wooden cart</t>
  </si>
  <si>
    <t>Ãýðèéí ìîäîí òàâèëãà</t>
  </si>
  <si>
    <t xml:space="preserve"> Wooden furniture</t>
  </si>
  <si>
    <t>ìÿí.òºã</t>
  </si>
  <si>
    <t>thous.tog</t>
  </si>
  <si>
    <t>Ç¿ñìýë Sawn wood</t>
  </si>
  <si>
    <t xml:space="preserve">Òýëýý òàâàí õàéðõàí Telee tavan hairhan </t>
  </si>
  <si>
    <r>
      <t xml:space="preserve">  ì</t>
    </r>
    <r>
      <rPr>
        <vertAlign val="superscript"/>
        <sz val="8"/>
        <rFont val="Arial Mon"/>
        <family val="2"/>
      </rPr>
      <t xml:space="preserve">3  </t>
    </r>
    <r>
      <rPr>
        <sz val="8"/>
        <rFont val="Arial Mon"/>
        <family val="2"/>
      </rPr>
      <t>m</t>
    </r>
    <r>
      <rPr>
        <vertAlign val="superscript"/>
        <sz val="8"/>
        <rFont val="Arial Mon"/>
        <family val="2"/>
      </rPr>
      <t>3</t>
    </r>
  </si>
  <si>
    <t>Ãýðèéí ìîä</t>
  </si>
  <si>
    <t xml:space="preserve"> Complex ger</t>
  </si>
  <si>
    <t>Àð ãóðâàí õàëèàð Ar gurvan haliar</t>
  </si>
  <si>
    <t>Øîõîé</t>
  </si>
  <si>
    <t>Lime</t>
  </si>
  <si>
    <t xml:space="preserve">Áèääóëàì õîðøîî Biddulam </t>
  </si>
  <si>
    <t>Õ¿ðìýí áëîê</t>
  </si>
  <si>
    <t>Îíöûí áóëàã õîðøîî Ontsiin bulag</t>
  </si>
  <si>
    <t>Âààêóóì öîíõ</t>
  </si>
  <si>
    <t>Öîãò óÿíãà õîðøîî Tsogt yanga</t>
  </si>
  <si>
    <t xml:space="preserve">ªëçèéò-ªíäºð êîìïàíè Olziit ondor </t>
  </si>
  <si>
    <t>Ýñãèé Felt</t>
  </si>
  <si>
    <t>Øèíý-ªðãºº ÕÊ Shine orgoo Co.Ltd</t>
  </si>
  <si>
    <t xml:space="preserve">     m</t>
  </si>
  <si>
    <t>Óðëàõ óõààí êîìïàíè Urlakh ukhaan</t>
  </si>
  <si>
    <t>ìÿí.ø th.p</t>
  </si>
  <si>
    <t>News-</t>
  </si>
  <si>
    <r>
      <t xml:space="preserve">Áóìàí ¿ñýã  </t>
    </r>
    <r>
      <rPr>
        <i/>
        <sz val="8"/>
        <rFont val="Arial Mon"/>
        <family val="2"/>
      </rPr>
      <t>Buman useg company</t>
    </r>
  </si>
  <si>
    <t>paper</t>
  </si>
  <si>
    <t>Óðëàõ óõààí êîìïàíè Urlah uhaan company</t>
  </si>
  <si>
    <t>ìõäõ th.p.p</t>
  </si>
  <si>
    <t>prin-</t>
  </si>
  <si>
    <t>tings</t>
  </si>
  <si>
    <t>Öýâýð óñ</t>
  </si>
  <si>
    <t>Óíäàðãà êîìïàíè Undarga company</t>
  </si>
  <si>
    <t>ìÿí.ì3 th.m3</t>
  </si>
  <si>
    <t>Àð ÷àíäìàíà êîìïàíè Ar chandmana com</t>
  </si>
  <si>
    <t>Thermal</t>
  </si>
  <si>
    <t>Èë÷-Àð ÕÊ  Ilch-Ar Co.Ltd</t>
  </si>
  <si>
    <t>energy</t>
  </si>
  <si>
    <t xml:space="preserve">      Öàãààí ñ¿ìáýð ÕÕÊ</t>
  </si>
  <si>
    <r>
      <t>ìÿí.ì</t>
    </r>
    <r>
      <rPr>
        <vertAlign val="superscript"/>
        <sz val="8"/>
        <rFont val="Arial"/>
        <family val="2"/>
      </rPr>
      <t>2</t>
    </r>
  </si>
  <si>
    <t>Door</t>
  </si>
  <si>
    <t xml:space="preserve">      Tsagaan sumber Pr.company</t>
  </si>
  <si>
    <r>
      <t>thous.m</t>
    </r>
    <r>
      <rPr>
        <vertAlign val="superscript"/>
        <sz val="8"/>
        <rFont val="Arial"/>
        <family val="2"/>
      </rPr>
      <t>2</t>
    </r>
  </si>
  <si>
    <t>Òîîíî</t>
  </si>
  <si>
    <t>ªðãºº ãýð õîðøîî  Orgoo ger</t>
  </si>
  <si>
    <t xml:space="preserve">  ø/piece</t>
  </si>
  <si>
    <t>Circle for</t>
  </si>
  <si>
    <t>n/house</t>
  </si>
  <si>
    <t>Öóë áåòîí</t>
  </si>
  <si>
    <t>Øèâýýò ãÿëìàí ÕÕÊ Shiveet gyalman Com.</t>
  </si>
  <si>
    <t xml:space="preserve">    m3</t>
  </si>
  <si>
    <t>Àëò/Gold</t>
  </si>
  <si>
    <t>Ìîíãîë ãàçàð ÕÕÊ/Mongol gazar company</t>
  </si>
  <si>
    <t>êã/kg</t>
  </si>
  <si>
    <t>10. Àæ ¿éëäâýðèéí íèéò á¿òýýãäõ¿¿í, çýðýãö¿¿ëýõ ¿íýýð /ìÿí.òºã/</t>
  </si>
  <si>
    <t xml:space="preserve"> 10. Gross industrial products, at constant prices, /thous.tog/</t>
  </si>
  <si>
    <t>Á¿òýýãäõ¿¿íèé</t>
  </si>
  <si>
    <t>Ñóóðü ¿íý</t>
  </si>
  <si>
    <t xml:space="preserve">   íýð, òºðºë</t>
  </si>
  <si>
    <t>íýãæ</t>
  </si>
  <si>
    <t>unit</t>
  </si>
  <si>
    <r>
      <t>/òºã/  P</t>
    </r>
    <r>
      <rPr>
        <vertAlign val="subscript"/>
        <sz val="8"/>
        <rFont val="Arial Mon"/>
        <family val="2"/>
      </rPr>
      <t>0</t>
    </r>
  </si>
  <si>
    <t>2014 YII</t>
  </si>
  <si>
    <t>Commodities</t>
  </si>
  <si>
    <t>Constant</t>
  </si>
  <si>
    <t xml:space="preserve"> ÍÁ  GP</t>
  </si>
  <si>
    <t>prices, tog</t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</si>
  <si>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</si>
  <si>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</si>
  <si>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 xml:space="preserve">                                </t>
  </si>
  <si>
    <t>1. Õ¿íñíèé á¿òýýãäõ¿¿í</t>
  </si>
  <si>
    <t xml:space="preserve">     1. Food products</t>
  </si>
  <si>
    <t xml:space="preserve">      1. Õ¿íñíèé á¿òýýãäõ¿¿í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</si>
  <si>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</si>
  <si>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</si>
  <si>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</si>
  <si>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</si>
  <si>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</si>
  <si>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 xml:space="preserve">  1.3 alcohol</t>
  </si>
  <si>
    <t>ìÿí.ë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</si>
  <si>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</si>
  <si>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</si>
  <si>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</si>
  <si>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</si>
  <si>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</si>
  <si>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</si>
  <si>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1,7, ¯õðèéí ìàõ</t>
  </si>
  <si>
    <t>1,8 Õîíèíû ìàõ</t>
  </si>
  <si>
    <t>1,9 ßìààíû ìàõ</t>
  </si>
  <si>
    <t xml:space="preserve">  1.7 candies</t>
  </si>
  <si>
    <t>2,0 Äàéâàð á¿òýýãäýõ¿¿í</t>
  </si>
  <si>
    <t xml:space="preserve">  1.8 other</t>
  </si>
  <si>
    <t>Õ¿íñíèé ä¿í</t>
  </si>
  <si>
    <t xml:space="preserve">   Total</t>
  </si>
  <si>
    <t>2. Áàðèëãûí ìàòåðèàë</t>
  </si>
  <si>
    <t xml:space="preserve">       2. Building materials</t>
  </si>
  <si>
    <t xml:space="preserve">           2. Áàðèëãûí ìàòåðèàë</t>
  </si>
  <si>
    <t>2.1 ç¿ñìýë</t>
  </si>
  <si>
    <t xml:space="preserve">  2.1 sawn wood</t>
  </si>
  <si>
    <r>
      <t>ì</t>
    </r>
    <r>
      <rPr>
        <vertAlign val="superscript"/>
        <sz val="8"/>
        <rFont val="Arial Mon"/>
        <family val="2"/>
      </rPr>
      <t>3</t>
    </r>
  </si>
  <si>
    <t>m3</t>
  </si>
  <si>
    <t>2.2 øîõîé</t>
  </si>
  <si>
    <t xml:space="preserve">  2.2 lime</t>
  </si>
  <si>
    <t>2.3 òºìºð áåòîí</t>
  </si>
  <si>
    <t xml:space="preserve">  2.3 metal constructions</t>
  </si>
  <si>
    <t xml:space="preserve">  2.3 metal constrictions</t>
  </si>
  <si>
    <t>2.4 òàâààðûí áåò</t>
  </si>
  <si>
    <t xml:space="preserve">  2.4 constructions</t>
  </si>
  <si>
    <t>2.5 õ¿ðìýí áëîê</t>
  </si>
  <si>
    <t xml:space="preserve">  2.5 Brick made by cement</t>
  </si>
  <si>
    <t>thous.pie</t>
  </si>
  <si>
    <t>2.6 Ваакуум цонх</t>
  </si>
  <si>
    <t>ì2</t>
  </si>
  <si>
    <t>m2</t>
  </si>
  <si>
    <t>2.6 ãóàëèí</t>
  </si>
  <si>
    <t xml:space="preserve">  2.6 lengthwise wood</t>
  </si>
  <si>
    <t>3. Áóñàä á¿òýýãäõ¿¿í</t>
  </si>
  <si>
    <t xml:space="preserve">    3. Other products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</si>
  <si>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</si>
  <si>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</si>
  <si>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</si>
  <si>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</si>
  <si>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 3.2 printings</t>
  </si>
  <si>
    <t xml:space="preserve"> ì.õ.ä.õ</t>
  </si>
  <si>
    <t>thous.p.p</t>
  </si>
  <si>
    <t>3.3 äýýë</t>
  </si>
  <si>
    <t xml:space="preserve">  3.3 national dress</t>
  </si>
  <si>
    <t>3.4 ñàâõèí ãóòàë</t>
  </si>
  <si>
    <t xml:space="preserve">  3.4 leather boots</t>
  </si>
  <si>
    <t xml:space="preserve"> õîñ</t>
  </si>
  <si>
    <t>pair</t>
  </si>
  <si>
    <t>3.5 ìîíãîë ãóòàë</t>
  </si>
  <si>
    <t xml:space="preserve">  3.5 national boots</t>
  </si>
  <si>
    <t>3.6 ýñãèé ãóòàë</t>
  </si>
  <si>
    <t xml:space="preserve">  3.6 felt boots</t>
  </si>
  <si>
    <t>3.7 ýñãèé</t>
  </si>
  <si>
    <t xml:space="preserve">  3.7 felt</t>
  </si>
  <si>
    <t xml:space="preserve">  ì</t>
  </si>
  <si>
    <t>3.8 ãýðèéí ì/òàâ.</t>
  </si>
  <si>
    <t xml:space="preserve">  3.8 wooden furniture</t>
  </si>
  <si>
    <t>thous.¥</t>
  </si>
  <si>
    <t>3.9 ãýðèéí ìîä</t>
  </si>
  <si>
    <t xml:space="preserve">  3.9 complete for n/house</t>
  </si>
  <si>
    <t xml:space="preserve">  êîì</t>
  </si>
  <si>
    <t>complete</t>
  </si>
  <si>
    <t>3.10 ýì/ìîä</t>
  </si>
  <si>
    <t xml:space="preserve">  3.10 saddle frame</t>
  </si>
  <si>
    <t>3.11 ìîäîí òýðýã</t>
  </si>
  <si>
    <t xml:space="preserve">  3.11wooden cart</t>
  </si>
  <si>
    <t>3.12 ëàà</t>
  </si>
  <si>
    <t xml:space="preserve">  3.12 candles</t>
  </si>
  <si>
    <t>3.13 äóëààí</t>
  </si>
  <si>
    <t xml:space="preserve">  3.13 thermal energy</t>
  </si>
  <si>
    <t>ìÿíÃ.êàë</t>
  </si>
  <si>
    <t>thousGcal</t>
  </si>
  <si>
    <t>3.14 öºöãèéí òîñ</t>
  </si>
  <si>
    <t xml:space="preserve">  3.14 butter</t>
  </si>
  <si>
    <t>3.15 áóñàä òºìºð ýäëýë</t>
  </si>
  <si>
    <t xml:space="preserve">  3.15 other</t>
  </si>
  <si>
    <t>3.15 áóñàä</t>
  </si>
  <si>
    <t>3.16 öýâýð óñ</t>
  </si>
  <si>
    <t>3.16 pure water</t>
  </si>
  <si>
    <t>ìÿí. ì3</t>
  </si>
  <si>
    <t xml:space="preserve">  3.16 coal</t>
  </si>
  <si>
    <t>3.17 Ñóâàãæóóëàëò</t>
  </si>
  <si>
    <t>Ñóâàãæóóëàëò</t>
  </si>
  <si>
    <t xml:space="preserve">      Total</t>
  </si>
  <si>
    <t>Íèéò á¿òýýãäõ¿¿í</t>
  </si>
  <si>
    <t>Gross industrial product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</si>
  <si>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</si>
  <si>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</si>
  <si>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</si>
  <si>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2.2  Òºðºëò, ýõ, õ¿¿õäèéí ýð¿¿ë ìýíä</t>
  </si>
  <si>
    <t xml:space="preserve">             2.1  Main indicators of health</t>
  </si>
  <si>
    <t xml:space="preserve">           2.2  Number of births,maternal and infant deaths</t>
  </si>
  <si>
    <t>ÑÓÌ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</si>
  <si>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</si>
  <si>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</si>
  <si>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</si>
  <si>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</si>
  <si>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</si>
  <si>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t>10000õ¿í àìä íîîãäîõ õàëäâàðò ºâ÷íèé ãàðàëò</t>
  </si>
  <si>
    <t>Õóãàöàà Periods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</si>
  <si>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</si>
  <si>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</si>
  <si>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</si>
  <si>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</si>
  <si>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</si>
  <si>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2008 I-XII</t>
  </si>
  <si>
    <t>2009 I-XII</t>
  </si>
  <si>
    <t>2010-I-XII</t>
  </si>
  <si>
    <t>2011-I-XII</t>
  </si>
  <si>
    <t>2012-XII</t>
  </si>
  <si>
    <t>2013-XII</t>
  </si>
  <si>
    <t>2014-XII</t>
  </si>
  <si>
    <t>2014-I</t>
  </si>
  <si>
    <t>2014-II</t>
  </si>
  <si>
    <t>2014-III</t>
  </si>
  <si>
    <t>2014-IY</t>
  </si>
  <si>
    <t>2014-Y</t>
  </si>
  <si>
    <t>2014-YI</t>
  </si>
  <si>
    <t>Ýáó*</t>
  </si>
  <si>
    <t>Ebu*</t>
  </si>
  <si>
    <t>2014-YII</t>
  </si>
  <si>
    <t>2015-I</t>
  </si>
  <si>
    <t>2015-II</t>
  </si>
  <si>
    <t>2015-III</t>
  </si>
  <si>
    <t>2015-IY</t>
  </si>
  <si>
    <t xml:space="preserve">     */  Õóâèéí ýìíýëã¿¿äèéã îðóóëàâ.  </t>
  </si>
  <si>
    <t>2015-Y</t>
  </si>
  <si>
    <t xml:space="preserve">     */There are other private hospitals</t>
  </si>
  <si>
    <t>2015-YI</t>
  </si>
  <si>
    <t>2015-YII</t>
  </si>
  <si>
    <t>Ýõ ñóðâàëæ : Ýð¿¿ë ìýíäèéí ñòàòèñòèêèéí ìýäýýãýýð</t>
  </si>
  <si>
    <t>Source : Reports of Center for Social Health</t>
  </si>
  <si>
    <t>Ýõ ñóðâàëæ : Íèéãìèéí Ýð¿¿ë ìýíäèéí òºâèéí ìýäýýãýýð</t>
  </si>
  <si>
    <t xml:space="preserve">             2.3  0-2 õ¿¿õäèéí âàêöèíæóóëàëòûí õàìðàëò</t>
  </si>
  <si>
    <t xml:space="preserve">             2.3 0-2 Expanded immunization coverage for infants</t>
  </si>
  <si>
    <t>SOUM</t>
  </si>
  <si>
    <t>Ó/ñýðãèéëýõ òàðèëãà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</si>
  <si>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</si>
  <si>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Immunizat ion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</si>
  <si>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</si>
  <si>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</si>
  <si>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 /9ñàðòàé/</t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</si>
  <si>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</si>
  <si>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</si>
  <si>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</si>
  <si>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</si>
  <si>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</si>
  <si>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</si>
  <si>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2.4  Õ¿í àìûí òºðºëò, íàñ áàðàëò, ñóìààð</t>
  </si>
  <si>
    <t xml:space="preserve">          2.4  Number of births and deaths, by soum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</si>
  <si>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</si>
  <si>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</si>
  <si>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</si>
  <si>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</si>
  <si>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</si>
  <si>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</si>
  <si>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</si>
  <si>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</si>
  <si>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</si>
  <si>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YII July</t>
  </si>
  <si>
    <t xml:space="preserve"> Ä¿í</t>
  </si>
  <si>
    <t>5. Íàñ áàðàëò,ñóìààð</t>
  </si>
  <si>
    <t>6. ÍßËÕÀÑÛÍ ÍÀÑ ÁÀÐÀËÒ,ñóìààð</t>
  </si>
  <si>
    <t>ÍÀÑ ÁÀÐÀÃÑÄÛÍ ÒÎÎ, ñóìààð, áîëîâñðîëîîð</t>
  </si>
  <si>
    <t xml:space="preserve"> NUMBER OF DEATHS,by sums</t>
  </si>
  <si>
    <t xml:space="preserve">    INFANT DEATHS,by sums</t>
  </si>
  <si>
    <t>DEATHS, by soums and education level</t>
  </si>
  <si>
    <t>2001,10,01</t>
  </si>
  <si>
    <t>Íàñ áàðàãñàä</t>
  </si>
  <si>
    <t>Y¿íýýñ: áîëîâñðîëîîð</t>
  </si>
  <si>
    <t>Ñóìûí íýð</t>
  </si>
  <si>
    <t xml:space="preserve"> Íàñ áàðàëò Number of deaths</t>
  </si>
  <si>
    <t xml:space="preserve">  ÍÁÁ   Number of infant deaths</t>
  </si>
  <si>
    <t xml:space="preserve"> ÍÁÁ 1000 à/ò õ¿¿õäýä IMR per alive births</t>
  </si>
  <si>
    <t>Á¿ãä</t>
  </si>
  <si>
    <t>Äýýä</t>
  </si>
  <si>
    <t>Òóñ. Äóíä</t>
  </si>
  <si>
    <t>Òóñãàé ìýðãýæëèéí</t>
  </si>
  <si>
    <t>Á¿ðýí</t>
  </si>
  <si>
    <t>Á¿ðýí áóñ</t>
  </si>
  <si>
    <t>Áàãà</t>
  </si>
  <si>
    <t>Áîëîâñðîëã¿é</t>
  </si>
  <si>
    <t>Sums</t>
  </si>
  <si>
    <t xml:space="preserve">   Æèëèéí ýõíýýñ</t>
  </si>
  <si>
    <t xml:space="preserve">    SOUM</t>
  </si>
  <si>
    <t>Deaths- total</t>
  </si>
  <si>
    <t>High</t>
  </si>
  <si>
    <t>Specialized</t>
  </si>
  <si>
    <t>Professional training</t>
  </si>
  <si>
    <t>äóíä</t>
  </si>
  <si>
    <t>Primary</t>
  </si>
  <si>
    <t>Uneducated</t>
  </si>
  <si>
    <t>At first 9 months</t>
  </si>
  <si>
    <t>At first 9  months</t>
  </si>
  <si>
    <t>secondary</t>
  </si>
  <si>
    <t>Secondary I</t>
  </si>
  <si>
    <t>Secondary II</t>
  </si>
  <si>
    <t>Èõ/Ih</t>
  </si>
  <si>
    <t>×ó/Chu</t>
  </si>
  <si>
    <t>Õí/Hn</t>
  </si>
  <si>
    <t>Òà/Ta</t>
  </si>
  <si>
    <t>ªó/Ou</t>
  </si>
  <si>
    <t>Ýì/Em</t>
  </si>
  <si>
    <t>Æà/Ja</t>
  </si>
  <si>
    <t>Öö/TsTs</t>
  </si>
  <si>
    <t>Öö/Tsts</t>
  </si>
  <si>
    <t>Õð/Hr</t>
  </si>
  <si>
    <t>Áö/Bts</t>
  </si>
  <si>
    <t>ªë/Ol</t>
  </si>
  <si>
    <t>ªã/Og</t>
  </si>
  <si>
    <t>Õø/Hsh</t>
  </si>
  <si>
    <t>Õò/Ht</t>
  </si>
  <si>
    <t>Öí/Tsn</t>
  </si>
  <si>
    <t>Òº/To</t>
  </si>
  <si>
    <t>Áó/Bu</t>
  </si>
  <si>
    <t>Ýáó/Ebu</t>
  </si>
  <si>
    <t>Öð/Tsr</t>
  </si>
  <si>
    <t>Á¿ãä/total</t>
  </si>
  <si>
    <t>Á¿ãä / Total</t>
  </si>
  <si>
    <t>Òàéëáàð: Ýíý õ¿ñíýãòýíä ýìíýëýãò áîëîí ýìíýëãýýñ ãàäóóð ãýðòýý íàñ áàðñàí õ¿ì¿¿ñèéã îðóóëñàí áîëíî.</t>
  </si>
  <si>
    <t>Note: There is included deaths in the hospital and deaths out of hospital.</t>
  </si>
  <si>
    <t xml:space="preserve">         2.5  Õàëäâàðò ºâ÷íººð ºâ÷ëºãñäèéí òîî</t>
  </si>
  <si>
    <t xml:space="preserve">          2.5 Number of infectious disease cases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</si>
  <si>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</si>
  <si>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</si>
  <si>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</si>
  <si>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</si>
  <si>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</si>
  <si>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</si>
  <si>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</si>
  <si>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</si>
  <si>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</si>
  <si>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</si>
  <si>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t>Улаан бурхан</t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</si>
  <si>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</si>
  <si>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</si>
  <si>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</si>
  <si>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</si>
  <si>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</si>
  <si>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</si>
  <si>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t>Ãàð õºë àìíû ºâ÷èí</t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</si>
  <si>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</si>
  <si>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</si>
  <si>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</si>
  <si>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t>Õîîëíû õîðäëîãîò õàâäàð</t>
  </si>
  <si>
    <t>Íÿðàéí ¿æèë</t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</si>
  <si>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</si>
  <si>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Óëààí ýñýðãýíý</t>
  </si>
  <si>
    <t>Áîððåëë¸ç                    Borrellosis</t>
  </si>
  <si>
    <t>Ðåêêåòñèîç</t>
  </si>
  <si>
    <t>2010 I-XII</t>
  </si>
  <si>
    <t>2011 I-XII</t>
  </si>
  <si>
    <t>2012 I-XII</t>
  </si>
  <si>
    <t>2013 I-XII</t>
  </si>
  <si>
    <t>2014 I-XII</t>
  </si>
  <si>
    <t>2014 I</t>
  </si>
  <si>
    <t>2014 II</t>
  </si>
  <si>
    <t>2014 III</t>
  </si>
  <si>
    <t>2014 IY</t>
  </si>
  <si>
    <t>2014 Y</t>
  </si>
  <si>
    <t>2014 YI</t>
  </si>
  <si>
    <t>2015 I</t>
  </si>
  <si>
    <t>2015 II</t>
  </si>
  <si>
    <t>2015 III</t>
  </si>
  <si>
    <t>2015 IY</t>
  </si>
  <si>
    <t>2015 Y</t>
  </si>
  <si>
    <t>2015 YI</t>
  </si>
  <si>
    <t>5. БҮРТГЭЛТЭЙ АЖИЛГҮЙЧҮҮД</t>
  </si>
  <si>
    <t>8. ÀÆÈËÃ¯É×¯¯Ä</t>
  </si>
  <si>
    <t>5. REGISTERED UNEMPLOYMENT</t>
  </si>
  <si>
    <t xml:space="preserve"> 8. UNEMPLOYMENT</t>
  </si>
  <si>
    <t>5.1. Бүртгэлтэй ажилгүйчүүдийн тоо, шалтгаанаар</t>
  </si>
  <si>
    <t xml:space="preserve">            5.1. Number of registered unemployed people, by causes</t>
  </si>
  <si>
    <t xml:space="preserve">                                           8.1 Àæèëã¿é÷¿¿äèéí òîî, øàëòãààíààð</t>
  </si>
  <si>
    <t>Үүнээс: эмэгтэй</t>
  </si>
  <si>
    <t xml:space="preserve">                                  8.1  Number of unemployed people, by causes</t>
  </si>
  <si>
    <t>Of which : women</t>
  </si>
  <si>
    <t>¯¿íýýñ: ýìýãòýé</t>
  </si>
  <si>
    <t>1. Өмнөх сарын эцэст байсан ажилгүйчүүд-бүгд</t>
  </si>
  <si>
    <t xml:space="preserve"> 1. Unemployed people at the end of the previous month</t>
  </si>
  <si>
    <t>Of which: women</t>
  </si>
  <si>
    <t>2. Тайлант сард нэмэгдсэн ажилгүйчүүд-бүгд</t>
  </si>
  <si>
    <t xml:space="preserve"> 2. Increase of unemployment at the particular month</t>
  </si>
  <si>
    <t>1. ªìíºõ ñàðûí ýöýñò áàéñàí àæèëã¿é÷¿¿ä - á¿ãä</t>
  </si>
  <si>
    <t xml:space="preserve">     Үүнээс: орон тооны цомхтголоор</t>
  </si>
  <si>
    <t xml:space="preserve"> Of which: by the reduction of the vacancies on the staff</t>
  </si>
  <si>
    <t>2. Òàéëàíò ñàðä íýìýãäñýí àæèëã¿é÷¿¿ä - á¿ãä</t>
  </si>
  <si>
    <t xml:space="preserve">             - байгууллага татан буугдсан</t>
  </si>
  <si>
    <t xml:space="preserve">                - institutions abolished</t>
  </si>
  <si>
    <t>3. ¯¿íýýñ: îðîí òîîíû öîìõîòãîëîîð</t>
  </si>
  <si>
    <t xml:space="preserve">             - өөр газраас шилжиж ирсэн</t>
  </si>
  <si>
    <t xml:space="preserve">                - migrants</t>
  </si>
  <si>
    <t xml:space="preserve">             - áàéãóóëëàãà òàòàí áóóãäñàí</t>
  </si>
  <si>
    <t xml:space="preserve">             - сургууль төгссөн</t>
  </si>
  <si>
    <t xml:space="preserve">                - graduated any school</t>
  </si>
  <si>
    <t xml:space="preserve">             - ººð ãàçðààñ øèëæèæ èðñýí</t>
  </si>
  <si>
    <t xml:space="preserve">             - цэргээс халагдсан</t>
  </si>
  <si>
    <t xml:space="preserve">                - retired from the army</t>
  </si>
  <si>
    <t xml:space="preserve">             - ñóðãóóëü òºãññºí</t>
  </si>
  <si>
    <t xml:space="preserve">             - Мэргэжил ур чадвараа нэмэгдүүлэн ашиг орлого         нэмэгдүүлэх</t>
  </si>
  <si>
    <t xml:space="preserve">                - professional job not available</t>
  </si>
  <si>
    <t xml:space="preserve">             - öýðãýýñ õàëàãäñàí</t>
  </si>
  <si>
    <t xml:space="preserve">             - цалин багатайгаас</t>
  </si>
  <si>
    <t xml:space="preserve">                - less salary and wages</t>
  </si>
  <si>
    <t xml:space="preserve">             - ìýðãýæëèéí àæèë îëäîõã¿éãýýñ</t>
  </si>
  <si>
    <t xml:space="preserve">             - бусад</t>
  </si>
  <si>
    <t xml:space="preserve">                - other</t>
  </si>
  <si>
    <t xml:space="preserve">             - öàëèí áàãàòàéãààñ</t>
  </si>
  <si>
    <t>3. Тайлант сард идэвхгүй болсон ажил хайгч</t>
  </si>
  <si>
    <t>4.Тайлант сард ажилд орсон ажилгүйчүүд</t>
  </si>
  <si>
    <t xml:space="preserve"> 3.Unemployed entered into work on the particular month</t>
  </si>
  <si>
    <t xml:space="preserve">             - áóñàä</t>
  </si>
  <si>
    <t xml:space="preserve">    Үүнээс : -улсын үйлдвэрийн газар</t>
  </si>
  <si>
    <t xml:space="preserve"> Of which:  -  state-owned enterprises</t>
  </si>
  <si>
    <t>3. Òàéëàíò ñàðä àæèëä îðñîí àæèëã¿é÷¿¿ä</t>
  </si>
  <si>
    <t xml:space="preserve">                  - төрийн төсөвт байгууллага</t>
  </si>
  <si>
    <t xml:space="preserve">                  - governmental budgetary institutions</t>
  </si>
  <si>
    <t xml:space="preserve">    ¯¿íýýñ:  - óëñûí ¿éëäâýðèéí ãàçàð</t>
  </si>
  <si>
    <t xml:space="preserve">                  - нөхөрлөл, компани</t>
  </si>
  <si>
    <t xml:space="preserve">                  - partnerships and companies</t>
  </si>
  <si>
    <t xml:space="preserve">                  - òºðèéí, òºñºâò áàéãóóëëàãàä</t>
  </si>
  <si>
    <t xml:space="preserve">                  - хоршоо</t>
  </si>
  <si>
    <t xml:space="preserve">                  - cooperatives</t>
  </si>
  <si>
    <t xml:space="preserve">                  - íºõºðëºë, êîìïàíè</t>
  </si>
  <si>
    <t xml:space="preserve">                  - бусад</t>
  </si>
  <si>
    <t xml:space="preserve">                  - other</t>
  </si>
  <si>
    <t xml:space="preserve">                  - õîðøîî</t>
  </si>
  <si>
    <t>5. Тайлант сарын эцэст байгаа ажилгүйчүүд- бүгд</t>
  </si>
  <si>
    <t xml:space="preserve"> Unemployed people at the end of the particular month</t>
  </si>
  <si>
    <t>4. Òàéëàíò ñàðä á¿ðòãýëýýñ õàñàãäñàí àæ-÷¿¿ä</t>
  </si>
  <si>
    <t xml:space="preserve"> 4. Excluded unemployed people from registration</t>
  </si>
  <si>
    <t>Үүнээс: насны бүлгээр</t>
  </si>
  <si>
    <t xml:space="preserve"> Of which ; by age group</t>
  </si>
  <si>
    <t xml:space="preserve">            - àíõ óäàà àæèë õàéæ áàéãàà</t>
  </si>
  <si>
    <t xml:space="preserve">                - first time they are looking for job</t>
  </si>
  <si>
    <t>16-24</t>
  </si>
  <si>
    <t xml:space="preserve"> month, by age group</t>
  </si>
  <si>
    <t>25-34</t>
  </si>
  <si>
    <t>35-44</t>
  </si>
  <si>
    <t>45-60</t>
  </si>
  <si>
    <t xml:space="preserve">5.2. Бүртгэлтэйажилгүйчүүд, сумаар      </t>
  </si>
  <si>
    <t>5.2. Regestered unemployment, by soums</t>
  </si>
  <si>
    <t>5.3 Бүртгэлтэй ажилгүйчүүд, боловсролоор</t>
  </si>
  <si>
    <t>2003,12,03</t>
  </si>
  <si>
    <t>Сум</t>
  </si>
  <si>
    <r>
      <t xml:space="preserve"> </t>
    </r>
    <r>
      <rPr>
        <i/>
        <sz val="7"/>
        <rFont val="Arial"/>
        <family val="2"/>
      </rPr>
      <t>Soum</t>
    </r>
  </si>
  <si>
    <t>2014. YII</t>
  </si>
  <si>
    <t>2015. YII</t>
  </si>
  <si>
    <t>2015/2014. %</t>
  </si>
  <si>
    <t>Өсөлт, бууралт</t>
  </si>
  <si>
    <t>5.3 Registered unemployment, by education levels</t>
  </si>
  <si>
    <t xml:space="preserve">      (+, -)</t>
  </si>
  <si>
    <t>Үүнээс: эм</t>
  </si>
  <si>
    <t xml:space="preserve">  Increase +</t>
  </si>
  <si>
    <t>Зөрүү +,-</t>
  </si>
  <si>
    <t>women</t>
  </si>
  <si>
    <t xml:space="preserve">  Decrease -</t>
  </si>
  <si>
    <t>Differences +, -</t>
  </si>
  <si>
    <t>Их</t>
  </si>
  <si>
    <t>Ажилгүйчүүд- бүгд</t>
  </si>
  <si>
    <t>Чу</t>
  </si>
  <si>
    <t>Unemployed people - total</t>
  </si>
  <si>
    <t>Хн</t>
  </si>
  <si>
    <t>Та</t>
  </si>
  <si>
    <t>Өу</t>
  </si>
  <si>
    <t>Боловсролын түвшингээр</t>
  </si>
  <si>
    <t>Эм</t>
  </si>
  <si>
    <t>By educational levels</t>
  </si>
  <si>
    <t>Жа</t>
  </si>
  <si>
    <r>
      <t xml:space="preserve">     - Дээд </t>
    </r>
    <r>
      <rPr>
        <i/>
        <sz val="7"/>
        <rFont val="Arial"/>
        <family val="2"/>
      </rPr>
      <t>high</t>
    </r>
  </si>
  <si>
    <t>Цц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</si>
  <si>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</si>
  <si>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Хр</t>
  </si>
  <si>
    <t xml:space="preserve">     - Мэргэжлийн анхан шатны</t>
  </si>
  <si>
    <t>Бц</t>
  </si>
  <si>
    <t xml:space="preserve">       primary vocational training</t>
  </si>
  <si>
    <t>Өл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</si>
  <si>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</si>
  <si>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Өг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</si>
  <si>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</si>
  <si>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Хш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</si>
  <si>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</si>
  <si>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Хт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</si>
  <si>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</si>
  <si>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Цн</t>
  </si>
  <si>
    <t>Тө</t>
  </si>
  <si>
    <t>Бу</t>
  </si>
  <si>
    <t>Эбу</t>
  </si>
  <si>
    <t>Цр</t>
  </si>
  <si>
    <t>Хөдөлмөрийн хэлтэс</t>
  </si>
  <si>
    <t>5.2. Øèíýýð áèé áîëãîñîí àæëûí áàéðíû ìýäýý</t>
  </si>
  <si>
    <t>¯¿íýýñ: Ýäèéí çàñãèéí ¿éë àæèëëàãààíû ñàëáàðààð</t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</si>
  <si>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</si>
  <si>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</si>
  <si>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</si>
  <si>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</si>
  <si>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</si>
  <si>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</si>
  <si>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Çî÷èä áóóäàë, çîîãèéí ãàçàð</t>
  </si>
  <si>
    <t xml:space="preserve">Мэдээлэл холбоо </t>
  </si>
  <si>
    <t>Мэргэжлийн шинжлэх ухаан болон техникийн үйл ажиллагаа</t>
  </si>
  <si>
    <t xml:space="preserve">Ñàíõ¿¿ãèéí ã¿éëãýý õèéõ ¿éë àæèëëàãàà </t>
  </si>
  <si>
    <t>Захиргааны болон дэмжлэг үзүүлжх үйл ажиллагаа</t>
  </si>
  <si>
    <t>Òºðèéí óäèðäëàãà, áàòëàí õàìãààëàõ, àëáàí æóðìûí øààðäëàãà</t>
  </si>
  <si>
    <t>Áîëîâñðîë</t>
  </si>
  <si>
    <t>Ýð¿¿ë ìýíä, íèéãìèéí õàëàìæ</t>
  </si>
  <si>
    <t>Íèéãýì áèå õ¿íä ¿ç¿¿ëýõ áóñàä ¿éë÷èëãýý</t>
  </si>
  <si>
    <t>Ихтамир</t>
  </si>
  <si>
    <t>Хангай</t>
  </si>
  <si>
    <t>Өндөр-Улаан</t>
  </si>
  <si>
    <t>Цэцэрлэг</t>
  </si>
  <si>
    <t>Хотонт</t>
  </si>
  <si>
    <t>Цэнхэр</t>
  </si>
  <si>
    <t>Цахир</t>
  </si>
  <si>
    <t>Эх сурвалж: Хөдөлмөрийн хэлтэс</t>
  </si>
  <si>
    <t>6.2 Ãîë íýðèéí áàðààíû ¿íý</t>
  </si>
  <si>
    <t>6.2 Price of selected goods</t>
  </si>
  <si>
    <t>Áàðààíû íýð</t>
  </si>
  <si>
    <t>Õýìæèõ íýãæ</t>
  </si>
  <si>
    <t>2015.08.01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</si>
  <si>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</si>
  <si>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</si>
  <si>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</si>
  <si>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</si>
  <si>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</si>
  <si>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</si>
  <si>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</si>
  <si>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</si>
  <si>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</si>
  <si>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øèð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</si>
  <si>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</si>
  <si>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</si>
  <si>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</si>
  <si>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</si>
  <si>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</si>
  <si>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</si>
  <si>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</si>
  <si>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</si>
  <si>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</si>
  <si>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</si>
  <si>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</si>
  <si>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</si>
  <si>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</si>
  <si>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</si>
  <si>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</si>
  <si>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</si>
  <si>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</si>
  <si>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</si>
  <si>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</si>
  <si>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</si>
  <si>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</si>
  <si>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</si>
  <si>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</si>
  <si>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</si>
  <si>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</si>
  <si>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</si>
  <si>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</si>
  <si>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</si>
  <si>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</si>
  <si>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</si>
  <si>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</si>
  <si>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</si>
  <si>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</si>
  <si>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</si>
  <si>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</si>
  <si>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</si>
  <si>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</si>
  <si>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</si>
  <si>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</si>
  <si>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</si>
  <si>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</si>
  <si>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</si>
  <si>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</si>
  <si>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</si>
  <si>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</si>
  <si>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</si>
  <si>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</si>
  <si>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</si>
  <si>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</si>
  <si>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</si>
  <si>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</si>
  <si>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</si>
  <si>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</si>
  <si>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</si>
  <si>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</si>
  <si>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</si>
  <si>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</si>
  <si>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</si>
  <si>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</si>
  <si>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</si>
  <si>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</si>
  <si>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</si>
  <si>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</si>
  <si>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</si>
  <si>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</si>
  <si>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</si>
  <si>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</si>
  <si>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</si>
  <si>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</si>
  <si>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</si>
  <si>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</si>
  <si>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</si>
  <si>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</si>
  <si>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</si>
  <si>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</si>
  <si>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</si>
  <si>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</si>
  <si>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</si>
  <si>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</si>
  <si>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</si>
  <si>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</si>
  <si>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</si>
  <si>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</si>
  <si>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</si>
  <si>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</si>
  <si>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</si>
  <si>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</si>
  <si>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2010.XII</t>
  </si>
  <si>
    <t>2014.XII</t>
  </si>
  <si>
    <t>2015.VI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</si>
  <si>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</si>
  <si>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</si>
  <si>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</si>
  <si>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</si>
  <si>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</si>
  <si>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</si>
  <si>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</si>
  <si>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</si>
  <si>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</si>
  <si>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</si>
  <si>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</si>
  <si>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</si>
  <si>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</si>
  <si>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</si>
  <si>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</si>
  <si>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</si>
  <si>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</si>
  <si>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</si>
  <si>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</si>
  <si>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</si>
  <si>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</si>
  <si>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</si>
  <si>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</si>
  <si>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</si>
  <si>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</si>
  <si>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</si>
  <si>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</si>
  <si>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</si>
  <si>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</si>
  <si>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</si>
  <si>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</si>
  <si>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</si>
  <si>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</si>
  <si>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</si>
  <si>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</si>
  <si>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</si>
  <si>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</si>
  <si>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</si>
  <si>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</si>
  <si>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</si>
  <si>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</si>
  <si>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</si>
  <si>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</si>
  <si>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</si>
  <si>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</si>
  <si>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</si>
  <si>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</si>
  <si>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</si>
  <si>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</si>
  <si>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</si>
  <si>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</si>
  <si>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</si>
  <si>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</si>
  <si>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</si>
  <si>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</si>
  <si>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</si>
  <si>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</si>
  <si>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</si>
  <si>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</si>
  <si>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</si>
  <si>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</si>
  <si>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</si>
  <si>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</si>
  <si>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</si>
  <si>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</si>
  <si>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</si>
  <si>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</si>
  <si>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</si>
  <si>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</si>
  <si>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</si>
  <si>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</si>
  <si>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</si>
  <si>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</si>
  <si>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</si>
  <si>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</si>
  <si>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</si>
  <si>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</si>
  <si>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</si>
  <si>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</si>
  <si>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</si>
  <si>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</si>
  <si>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</si>
  <si>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</si>
  <si>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</si>
  <si>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</si>
  <si>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</si>
  <si>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</si>
  <si>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</si>
  <si>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</si>
  <si>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</si>
  <si>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</si>
  <si>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</si>
  <si>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</si>
  <si>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</si>
  <si>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</si>
  <si>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</si>
  <si>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</si>
  <si>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</si>
  <si>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</si>
  <si>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</si>
  <si>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</si>
  <si>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</si>
  <si>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</si>
  <si>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</si>
  <si>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</si>
  <si>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</si>
  <si>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</si>
  <si>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</si>
  <si>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</si>
  <si>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</si>
  <si>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</si>
  <si>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</si>
  <si>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</si>
  <si>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</si>
  <si>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</si>
  <si>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</si>
  <si>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</si>
  <si>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</si>
  <si>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</si>
  <si>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</si>
  <si>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</si>
  <si>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</si>
  <si>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</si>
  <si>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</si>
  <si>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</si>
  <si>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</si>
  <si>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</si>
  <si>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</si>
  <si>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</si>
  <si>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</si>
  <si>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</si>
  <si>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</si>
  <si>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</si>
  <si>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</si>
  <si>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</si>
  <si>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</si>
  <si>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</si>
  <si>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</si>
  <si>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</si>
  <si>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</si>
  <si>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</si>
  <si>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</si>
  <si>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</si>
  <si>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</si>
  <si>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</si>
  <si>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</si>
  <si>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</si>
  <si>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</si>
  <si>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</si>
  <si>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</si>
  <si>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</si>
  <si>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</si>
  <si>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</si>
  <si>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</si>
  <si>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</si>
  <si>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2014 IV</t>
  </si>
  <si>
    <t>2014 V</t>
  </si>
  <si>
    <t>2014 VI</t>
  </si>
  <si>
    <t>2015 IV</t>
  </si>
  <si>
    <t>2015 V</t>
  </si>
  <si>
    <t>2015 VI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</si>
  <si>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</si>
  <si>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</si>
  <si>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</si>
  <si>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</si>
  <si>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</si>
  <si>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</si>
  <si>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</si>
  <si>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</si>
  <si>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</si>
  <si>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2012 îíû ìºí</t>
  </si>
  <si>
    <t>ªíãºðñºí îíû ìºí</t>
  </si>
  <si>
    <t>July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</si>
  <si>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</si>
  <si>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</si>
  <si>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</si>
  <si>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</si>
  <si>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</si>
  <si>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</si>
  <si>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</si>
  <si>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</si>
  <si>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</si>
  <si>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</si>
  <si>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</si>
  <si>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</si>
  <si>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</si>
  <si>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</si>
  <si>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</si>
  <si>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</si>
  <si>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</si>
  <si>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</si>
  <si>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</si>
  <si>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</si>
  <si>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</si>
  <si>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</si>
  <si>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</si>
  <si>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</si>
  <si>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</si>
  <si>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</si>
  <si>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</si>
  <si>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</si>
  <si>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</si>
  <si>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</si>
  <si>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</si>
  <si>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</si>
  <si>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</si>
  <si>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</si>
  <si>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</si>
  <si>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</si>
  <si>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</si>
  <si>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</si>
  <si>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</si>
  <si>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</si>
  <si>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</si>
  <si>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</si>
  <si>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</si>
  <si>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</si>
  <si>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</si>
  <si>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</si>
  <si>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</si>
  <si>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</si>
  <si>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</si>
  <si>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</si>
  <si>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</si>
  <si>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</si>
  <si>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</si>
  <si>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</si>
  <si>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</si>
  <si>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</si>
  <si>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</si>
  <si>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</si>
  <si>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</si>
  <si>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</si>
  <si>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</si>
  <si>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</si>
  <si>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</si>
  <si>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</si>
  <si>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</si>
  <si>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</si>
  <si>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</si>
  <si>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</si>
  <si>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</si>
  <si>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</si>
  <si>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</si>
  <si>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</si>
  <si>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</si>
  <si>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</si>
  <si>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</si>
  <si>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</si>
  <si>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</si>
  <si>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</si>
  <si>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</si>
  <si>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</si>
  <si>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</si>
  <si>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</si>
  <si>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</si>
  <si>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</si>
  <si>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</si>
  <si>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</si>
  <si>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</si>
  <si>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</si>
  <si>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</si>
  <si>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</si>
  <si>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</si>
  <si>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</si>
  <si>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</si>
  <si>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</si>
  <si>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</si>
  <si>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</si>
  <si>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</si>
  <si>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</si>
  <si>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</si>
  <si>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</si>
  <si>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</si>
  <si>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</si>
  <si>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</si>
  <si>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</si>
  <si>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</si>
  <si>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 xml:space="preserve">¿¿íýýñ: 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</si>
  <si>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</si>
  <si>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</si>
  <si>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</si>
  <si>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</si>
  <si>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</si>
  <si>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</si>
  <si>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</si>
  <si>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</si>
  <si>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</si>
  <si>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</si>
  <si>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</si>
  <si>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</si>
  <si>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</si>
  <si>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</si>
  <si>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</si>
  <si>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</si>
  <si>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</si>
  <si>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</si>
  <si>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</si>
  <si>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Төрийн банкны салбар /Батцэнгэл сум/</t>
  </si>
  <si>
    <t>45 айлын орон сууц /Эрдэнэбулган сум/</t>
  </si>
  <si>
    <t>80 хүүхдийн дотуур байр /Цэцэрлэг сум/</t>
  </si>
  <si>
    <t>Цагдаагийн кубон /Цэцэрлэг сум/</t>
  </si>
  <si>
    <t>6.1 км зам засвар /Булган сум/</t>
  </si>
  <si>
    <t>Гүүрний засвар /Эрдэнэбулган сум/</t>
  </si>
  <si>
    <t>Зам засвар арчлалт /Тариат сум/</t>
  </si>
  <si>
    <t>Нийтийн ахуйн үйлчилгээний төвийн засвар /Эрдэнэбулган сум/</t>
  </si>
  <si>
    <t>Сумын төвийн шинэчлэл төсөл /Тариат сум/</t>
  </si>
  <si>
    <t>20 айлын орон сууц /Эрдэнэбулган сум/</t>
  </si>
  <si>
    <t xml:space="preserve">         /ºññºí ä¿íãýýð, ìÿí.òºã/</t>
  </si>
  <si>
    <t>2000/1999</t>
  </si>
  <si>
    <t>2000 II</t>
  </si>
  <si>
    <t>2001 II</t>
  </si>
  <si>
    <t xml:space="preserve">  Construction &amp; installation work- total</t>
  </si>
  <si>
    <t xml:space="preserve">  Of which: construction work</t>
  </si>
  <si>
    <t xml:space="preserve">  Road repair</t>
  </si>
  <si>
    <t>11. ÁÀÐÈËÃÛÍ ÑÀËÁÀÐ</t>
  </si>
  <si>
    <t xml:space="preserve"> 11. CONSTRUCTION</t>
  </si>
  <si>
    <t>Үзүүлэлт</t>
  </si>
  <si>
    <t>2014 I-VII</t>
  </si>
  <si>
    <t>2015 I-VII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</si>
  <si>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</si>
  <si>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</si>
  <si>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</si>
  <si>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a. Áàðèëãà îáüåêòîîð    By the construction objects</t>
  </si>
  <si>
    <t xml:space="preserve">                           б. Áàðèëãà îáüåêòîîð    By the construction objects</t>
  </si>
  <si>
    <t>Гэгээн өргөө хотхон /Эрдэнэбулган сум/</t>
  </si>
  <si>
    <t xml:space="preserve">Эрүүл мэнпийн төв /Эрдэнэбулган сум/ </t>
  </si>
  <si>
    <t xml:space="preserve">Спорт зал /Өндөр-Улаан сум/ </t>
  </si>
  <si>
    <t xml:space="preserve">150 ортой цэцэрлэг /Эрдэнэбулган сум/ </t>
  </si>
  <si>
    <t>Хатуу хучилттай зам /Эрдэнэбулган сум /</t>
  </si>
  <si>
    <t xml:space="preserve">Халзан бүргэдэй солонготын даваа хүртэлх зам /Тариатсум/ </t>
  </si>
  <si>
    <t xml:space="preserve">Хүүхдийн цэцэрлэг /Эрдэнэбулган сум/ </t>
  </si>
  <si>
    <t xml:space="preserve">320 хүүхдийн сургууль /Төвшрүүлэх сум/ </t>
  </si>
  <si>
    <t xml:space="preserve">Худалдааны төв /Тариат сум/ </t>
  </si>
  <si>
    <t xml:space="preserve">320 хүүхдийн сургууль /Хангай сум/ </t>
  </si>
  <si>
    <t>Ахуйн үйлчилгээний барилга /Цэцэрлэг сум/</t>
  </si>
  <si>
    <t xml:space="preserve">   CONSTRUCTION</t>
  </si>
  <si>
    <t>Íèéò áàðèëãà óãñðàëò, èõ çàñâàð</t>
  </si>
  <si>
    <t>Çàì çàñâàð àð÷ëàëò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</si>
  <si>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</si>
  <si>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</si>
  <si>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</si>
  <si>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</si>
  <si>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I-VII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</si>
  <si>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</si>
  <si>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</si>
  <si>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</si>
  <si>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</si>
  <si>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</si>
  <si>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</si>
  <si>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</si>
  <si>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</si>
  <si>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</si>
  <si>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</si>
  <si>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</si>
  <si>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</si>
  <si>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</si>
  <si>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</si>
  <si>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</si>
  <si>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</si>
  <si>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</si>
  <si>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</si>
  <si>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</si>
  <si>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</si>
  <si>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</si>
  <si>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</si>
  <si>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</si>
  <si>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</si>
  <si>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</si>
  <si>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</si>
  <si>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</si>
  <si>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</si>
  <si>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</si>
  <si>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</si>
  <si>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</si>
  <si>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</si>
  <si>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</si>
  <si>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</si>
  <si>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</si>
  <si>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</si>
  <si>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</si>
  <si>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</si>
  <si>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</si>
  <si>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</si>
  <si>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 xml:space="preserve">     </t>
  </si>
  <si>
    <t xml:space="preserve">  </t>
  </si>
  <si>
    <t xml:space="preserve">                                  12.1. ÒÝÝÂÝÐ ÕÎËÁÎÎÍÛ ÑÀËÁÀÐ</t>
  </si>
  <si>
    <t xml:space="preserve">           ¯ç¿¿ëýëò¿¿ä</t>
  </si>
  <si>
    <t>õýìæèõ</t>
  </si>
  <si>
    <t xml:space="preserve">                                  12.1. TRANSPORT AND COMMUNICATION</t>
  </si>
  <si>
    <t xml:space="preserve">            Indicators</t>
  </si>
  <si>
    <r>
      <t xml:space="preserve">  Ã¿éöýòãýë / </t>
    </r>
    <r>
      <rPr>
        <i/>
        <sz val="8"/>
        <rFont val="Arial Mon"/>
        <family val="2"/>
      </rPr>
      <t>Åxecution</t>
    </r>
  </si>
  <si>
    <t>ìÿí.õ¿í.êì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</si>
  <si>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</si>
  <si>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>ìÿí.õ¿í</t>
  </si>
  <si>
    <t>ñàðûí</t>
  </si>
  <si>
    <t xml:space="preserve">Çîð÷èã÷ ýðãýëò </t>
  </si>
  <si>
    <t>Passenger turnover</t>
  </si>
  <si>
    <t>thous.per.km</t>
  </si>
  <si>
    <t>ìÿí.òí.êì</t>
  </si>
  <si>
    <t xml:space="preserve">Çîð÷èã÷èä </t>
  </si>
  <si>
    <t>Carried passengers</t>
  </si>
  <si>
    <t>thous.person</t>
  </si>
  <si>
    <t>ìÿí.òí</t>
  </si>
  <si>
    <t xml:space="preserve"> Íèéò à÷àà ýðãýëò </t>
  </si>
  <si>
    <t>Freight turhover</t>
  </si>
  <si>
    <t>thous.t.km</t>
  </si>
  <si>
    <t xml:space="preserve">Òýýñýí à÷àà </t>
  </si>
  <si>
    <t>Carried freight</t>
  </si>
  <si>
    <t>thous.t</t>
  </si>
  <si>
    <t xml:space="preserve">Îðëîãî </t>
  </si>
  <si>
    <t>Revenue</t>
  </si>
  <si>
    <t xml:space="preserve"> - Үүнээс  хувиараа хөдөлмөр эрхлэгчдийн</t>
  </si>
  <si>
    <t>Out of which: self employed persons</t>
  </si>
  <si>
    <t xml:space="preserve"> - À÷àà ýðãýëò </t>
  </si>
  <si>
    <t>Freight turnover</t>
  </si>
  <si>
    <t xml:space="preserve">  -Òýýñýí à÷àà </t>
  </si>
  <si>
    <t xml:space="preserve">   - Îðëîãî á¿ãä  </t>
  </si>
  <si>
    <t>Revenue - total</t>
  </si>
  <si>
    <t xml:space="preserve"> Õîëáîîíû íèéò îðëîãî </t>
  </si>
  <si>
    <t>Revenue of communication</t>
  </si>
  <si>
    <t>¿¿íýýñ õ¿í àìààñ</t>
  </si>
  <si>
    <t xml:space="preserve">Of which: income from individuals </t>
  </si>
  <si>
    <t xml:space="preserve"> Èëãýýëò   </t>
  </si>
  <si>
    <t>Parcel</t>
  </si>
  <si>
    <t xml:space="preserve">Õýâëýë,õóäàëäàà </t>
  </si>
  <si>
    <t>Sale of newspaper</t>
  </si>
  <si>
    <t>Øóóäàíãèéí õàéðöàã</t>
  </si>
  <si>
    <t>Post boxes</t>
  </si>
  <si>
    <t>¯íýò öààñ</t>
  </si>
  <si>
    <t>Securities</t>
  </si>
  <si>
    <t xml:space="preserve">Òåëåôîí öýã </t>
  </si>
  <si>
    <t>Number telephones</t>
  </si>
  <si>
    <t>piece</t>
  </si>
  <si>
    <t>Êàáåëèéí òåëåâèç</t>
  </si>
  <si>
    <t>Wired radio outlets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</si>
</sst>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 * #,##0_ ;_ * \-#,##0_ ;_ * &quot;-&quot;??_ ;_ @_ "/>
    <numFmt numFmtId="172" formatCode="[$-10409]0;\(0\)"/>
    <numFmt numFmtId="173" formatCode="_-* #,##0.00_р_._-;\-* #,##0.00_р_._-;_-* &quot;-&quot;??_р_._-;_-@_-"/>
    <numFmt numFmtId="174" formatCode="_-* #,##0.0_р_._-;\-* #,##0.0_р_._-;_-* &quot;-&quot;??_р_._-;_-@_-"/>
    <numFmt numFmtId="175" formatCode="_(* #,##0.0_);_(* \(#,##0.0\);_(* &quot;-&quot;??_);_(@_)"/>
    <numFmt numFmtId="176" formatCode="0.0_)"/>
    <numFmt numFmtId="177" formatCode="##########0.0"/>
    <numFmt numFmtId="178" formatCode="0.0000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Dutch Mon"/>
      <family val="0"/>
    </font>
    <font>
      <sz val="8"/>
      <name val="Arial Mon"/>
      <family val="2"/>
    </font>
    <font>
      <i/>
      <sz val="8"/>
      <name val="Arial Mon"/>
      <family val="2"/>
    </font>
    <font>
      <sz val="8"/>
      <name val="Arial"/>
      <family val="2"/>
    </font>
    <font>
      <b/>
      <sz val="8"/>
      <name val="Arial Mon"/>
      <family val="2"/>
    </font>
    <font>
      <sz val="7"/>
      <name val="Arial Mon"/>
      <family val="2"/>
    </font>
    <font>
      <b/>
      <sz val="10"/>
      <name val="Arial Mon"/>
      <family val="2"/>
    </font>
    <font>
      <b/>
      <sz val="7"/>
      <name val="Arial Mon"/>
      <family val="2"/>
    </font>
    <font>
      <sz val="9"/>
      <name val="Arial Mon"/>
      <family val="2"/>
    </font>
    <font>
      <b/>
      <i/>
      <sz val="8"/>
      <name val="Arial Mon"/>
      <family val="2"/>
    </font>
    <font>
      <i/>
      <sz val="7"/>
      <name val="Arial Mon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Mon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vertAlign val="superscript"/>
      <sz val="10"/>
      <name val="Arial Mon"/>
      <family val="2"/>
    </font>
    <font>
      <i/>
      <sz val="10"/>
      <name val="Arial Mon"/>
      <family val="2"/>
    </font>
    <font>
      <i/>
      <vertAlign val="superscript"/>
      <sz val="10"/>
      <name val="Arial Mon"/>
      <family val="2"/>
    </font>
    <font>
      <b/>
      <i/>
      <sz val="10"/>
      <name val="Arial Mon"/>
      <family val="2"/>
    </font>
    <font>
      <i/>
      <sz val="10"/>
      <name val="Times New Roman Mon"/>
      <family val="1"/>
    </font>
    <font>
      <b/>
      <sz val="9"/>
      <name val="Arial Mon"/>
      <family val="2"/>
    </font>
    <font>
      <b/>
      <i/>
      <sz val="9"/>
      <name val="Arial Mon"/>
      <family val="2"/>
    </font>
    <font>
      <sz val="8"/>
      <name val="Times New Roman Mon"/>
      <family val="1"/>
    </font>
    <font>
      <i/>
      <sz val="9"/>
      <name val="Arial Mon"/>
      <family val="2"/>
    </font>
    <font>
      <sz val="7"/>
      <name val="Times New Roman Mon"/>
      <family val="1"/>
    </font>
    <font>
      <sz val="7"/>
      <name val="Dutch Mon"/>
      <family val="0"/>
    </font>
    <font>
      <b/>
      <sz val="8"/>
      <name val="Times New Roman Mon"/>
      <family val="1"/>
    </font>
    <font>
      <i/>
      <sz val="8"/>
      <name val="Times New Roman Mon"/>
      <family val="1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vertAlign val="superscript"/>
      <sz val="8"/>
      <name val="Arial"/>
      <family val="2"/>
    </font>
    <font>
      <vertAlign val="subscript"/>
      <sz val="8"/>
      <name val="Arial Mon"/>
      <family val="2"/>
    </font>
    <font>
      <sz val="8"/>
      <name val="Dutch Mon"/>
      <family val="0"/>
    </font>
    <font>
      <i/>
      <sz val="6"/>
      <name val="Arial Mon"/>
      <family val="2"/>
    </font>
    <font>
      <b/>
      <i/>
      <sz val="7"/>
      <name val="Arial Mon"/>
      <family val="2"/>
    </font>
    <font>
      <b/>
      <i/>
      <sz val="6"/>
      <name val="Arial Mon"/>
      <family val="2"/>
    </font>
    <font>
      <sz val="6"/>
      <name val="Arial Mon"/>
      <family val="2"/>
    </font>
    <font>
      <b/>
      <sz val="7"/>
      <name val="Times New Roman Mon"/>
      <family val="1"/>
    </font>
    <font>
      <b/>
      <i/>
      <sz val="9"/>
      <name val="Arial"/>
      <family val="2"/>
    </font>
    <font>
      <b/>
      <sz val="12"/>
      <name val="Arial Mon"/>
      <family val="2"/>
    </font>
    <font>
      <sz val="12"/>
      <name val="Arial Mon"/>
      <family val="2"/>
    </font>
    <font>
      <sz val="10"/>
      <name val="Arial BSB"/>
      <family val="0"/>
    </font>
    <font>
      <sz val="10"/>
      <name val="Courier"/>
      <family val="3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i/>
      <sz val="8"/>
      <name val="Dutch Mo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8"/>
      <color indexed="8"/>
      <name val="Arial"/>
      <family val="2"/>
    </font>
    <font>
      <b/>
      <sz val="7"/>
      <color indexed="8"/>
      <name val="Arial Mon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8"/>
      <color indexed="36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b/>
      <sz val="10"/>
      <color indexed="8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8"/>
      <color rgb="FF000000"/>
      <name val="Arial"/>
      <family val="2"/>
    </font>
    <font>
      <b/>
      <sz val="7"/>
      <color theme="1"/>
      <name val="Arial Mon"/>
      <family val="2"/>
    </font>
    <font>
      <sz val="10"/>
      <color rgb="FF000000"/>
      <name val="Arial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  <font>
      <b/>
      <sz val="10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4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12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202" applyFont="1" applyBorder="1">
      <alignment/>
      <protection/>
    </xf>
    <xf numFmtId="0" fontId="3" fillId="0" borderId="0" xfId="202" applyFont="1">
      <alignment/>
      <protection/>
    </xf>
    <xf numFmtId="0" fontId="6" fillId="0" borderId="0" xfId="202" applyFont="1">
      <alignment/>
      <protection/>
    </xf>
    <xf numFmtId="0" fontId="3" fillId="0" borderId="10" xfId="202" applyFont="1" applyBorder="1">
      <alignment/>
      <protection/>
    </xf>
    <xf numFmtId="0" fontId="3" fillId="0" borderId="12" xfId="202" applyFont="1" applyBorder="1">
      <alignment/>
      <protection/>
    </xf>
    <xf numFmtId="0" fontId="4" fillId="0" borderId="11" xfId="202" applyFont="1" applyBorder="1">
      <alignment/>
      <protection/>
    </xf>
    <xf numFmtId="165" fontId="3" fillId="0" borderId="0" xfId="202" applyNumberFormat="1" applyFont="1" applyBorder="1">
      <alignment/>
      <protection/>
    </xf>
    <xf numFmtId="165" fontId="3" fillId="0" borderId="0" xfId="202" applyNumberFormat="1" applyFont="1">
      <alignment/>
      <protection/>
    </xf>
    <xf numFmtId="0" fontId="4" fillId="0" borderId="12" xfId="202" applyFont="1" applyBorder="1">
      <alignment/>
      <protection/>
    </xf>
    <xf numFmtId="0" fontId="4" fillId="0" borderId="13" xfId="202" applyFont="1" applyBorder="1">
      <alignment/>
      <protection/>
    </xf>
    <xf numFmtId="0" fontId="4" fillId="0" borderId="0" xfId="202" applyFont="1" applyBorder="1">
      <alignment/>
      <protection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202" applyFont="1" applyBorder="1" applyAlignment="1">
      <alignment horizontal="center"/>
      <protection/>
    </xf>
    <xf numFmtId="0" fontId="3" fillId="0" borderId="12" xfId="202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4" fillId="0" borderId="12" xfId="202" applyFont="1" applyBorder="1" applyAlignment="1">
      <alignment horizontal="center"/>
      <protection/>
    </xf>
    <xf numFmtId="0" fontId="4" fillId="0" borderId="18" xfId="202" applyFont="1" applyBorder="1" applyAlignment="1">
      <alignment horizontal="center"/>
      <protection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20" xfId="202" applyFont="1" applyBorder="1">
      <alignment/>
      <protection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202" applyFont="1" applyAlignment="1">
      <alignment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0" xfId="202" applyFont="1" applyBorder="1" applyAlignment="1">
      <alignment horizontal="center"/>
      <protection/>
    </xf>
    <xf numFmtId="0" fontId="4" fillId="0" borderId="11" xfId="202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left"/>
    </xf>
    <xf numFmtId="0" fontId="3" fillId="0" borderId="22" xfId="202" applyFont="1" applyBorder="1">
      <alignment/>
      <protection/>
    </xf>
    <xf numFmtId="0" fontId="12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0" xfId="202" applyFont="1" applyAlignment="1">
      <alignment vertical="center" wrapText="1"/>
      <protection/>
    </xf>
    <xf numFmtId="0" fontId="7" fillId="0" borderId="0" xfId="202" applyFont="1">
      <alignment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202" applyFont="1">
      <alignment/>
      <protection/>
    </xf>
    <xf numFmtId="0" fontId="11" fillId="0" borderId="0" xfId="202" applyFont="1">
      <alignment/>
      <protection/>
    </xf>
    <xf numFmtId="0" fontId="4" fillId="0" borderId="0" xfId="202" applyFont="1" applyAlignment="1">
      <alignment horizontal="left"/>
      <protection/>
    </xf>
    <xf numFmtId="0" fontId="3" fillId="0" borderId="23" xfId="202" applyFont="1" applyBorder="1">
      <alignment/>
      <protection/>
    </xf>
    <xf numFmtId="0" fontId="3" fillId="0" borderId="16" xfId="202" applyFont="1" applyBorder="1">
      <alignment/>
      <protection/>
    </xf>
    <xf numFmtId="0" fontId="3" fillId="0" borderId="17" xfId="202" applyFont="1" applyBorder="1">
      <alignment/>
      <protection/>
    </xf>
    <xf numFmtId="0" fontId="3" fillId="0" borderId="15" xfId="202" applyFont="1" applyBorder="1">
      <alignment/>
      <protection/>
    </xf>
    <xf numFmtId="0" fontId="3" fillId="0" borderId="21" xfId="202" applyFont="1" applyBorder="1">
      <alignment/>
      <protection/>
    </xf>
    <xf numFmtId="0" fontId="3" fillId="0" borderId="11" xfId="202" applyFont="1" applyBorder="1">
      <alignment/>
      <protection/>
    </xf>
    <xf numFmtId="0" fontId="3" fillId="0" borderId="18" xfId="202" applyFont="1" applyBorder="1">
      <alignment/>
      <protection/>
    </xf>
    <xf numFmtId="0" fontId="3" fillId="0" borderId="18" xfId="202" applyFont="1" applyBorder="1" applyAlignment="1">
      <alignment horizontal="center" vertical="center"/>
      <protection/>
    </xf>
    <xf numFmtId="0" fontId="3" fillId="0" borderId="16" xfId="202" applyFont="1" applyBorder="1" applyAlignment="1">
      <alignment horizontal="left" vertical="center"/>
      <protection/>
    </xf>
    <xf numFmtId="0" fontId="3" fillId="0" borderId="14" xfId="202" applyFont="1" applyBorder="1" applyAlignment="1">
      <alignment vertical="center"/>
      <protection/>
    </xf>
    <xf numFmtId="0" fontId="3" fillId="0" borderId="16" xfId="202" applyFont="1" applyBorder="1" applyAlignment="1">
      <alignment vertical="center"/>
      <protection/>
    </xf>
    <xf numFmtId="0" fontId="10" fillId="0" borderId="14" xfId="202" applyFont="1" applyBorder="1" applyAlignment="1">
      <alignment horizontal="center" wrapText="1"/>
      <protection/>
    </xf>
    <xf numFmtId="0" fontId="3" fillId="0" borderId="24" xfId="202" applyFont="1" applyBorder="1">
      <alignment/>
      <protection/>
    </xf>
    <xf numFmtId="0" fontId="3" fillId="0" borderId="19" xfId="202" applyFont="1" applyBorder="1">
      <alignment/>
      <protection/>
    </xf>
    <xf numFmtId="0" fontId="4" fillId="0" borderId="19" xfId="202" applyFont="1" applyBorder="1" applyAlignment="1">
      <alignment horizontal="center" vertical="center"/>
      <protection/>
    </xf>
    <xf numFmtId="0" fontId="3" fillId="0" borderId="10" xfId="202" applyFont="1" applyBorder="1" applyAlignment="1">
      <alignment vertical="center"/>
      <protection/>
    </xf>
    <xf numFmtId="0" fontId="3" fillId="0" borderId="13" xfId="202" applyFont="1" applyBorder="1" applyAlignment="1">
      <alignment vertical="center"/>
      <protection/>
    </xf>
    <xf numFmtId="165" fontId="3" fillId="0" borderId="18" xfId="202" applyNumberFormat="1" applyFont="1" applyBorder="1" applyAlignment="1">
      <alignment horizontal="right"/>
      <protection/>
    </xf>
    <xf numFmtId="165" fontId="3" fillId="0" borderId="16" xfId="202" applyNumberFormat="1" applyFont="1" applyBorder="1">
      <alignment/>
      <protection/>
    </xf>
    <xf numFmtId="165" fontId="3" fillId="0" borderId="0" xfId="202" applyNumberFormat="1" applyFont="1" applyFill="1" applyBorder="1">
      <alignment/>
      <protection/>
    </xf>
    <xf numFmtId="0" fontId="4" fillId="0" borderId="11" xfId="0" applyFont="1" applyBorder="1" applyAlignment="1">
      <alignment/>
    </xf>
    <xf numFmtId="0" fontId="4" fillId="0" borderId="11" xfId="202" applyFont="1" applyBorder="1" applyAlignment="1">
      <alignment horizontal="left"/>
      <protection/>
    </xf>
    <xf numFmtId="1" fontId="3" fillId="0" borderId="0" xfId="202" applyNumberFormat="1" applyFont="1" applyBorder="1">
      <alignment/>
      <protection/>
    </xf>
    <xf numFmtId="0" fontId="4" fillId="0" borderId="24" xfId="202" applyFont="1" applyBorder="1" applyAlignment="1">
      <alignment horizontal="left"/>
      <protection/>
    </xf>
    <xf numFmtId="165" fontId="3" fillId="0" borderId="19" xfId="202" applyNumberFormat="1" applyFont="1" applyBorder="1" applyAlignment="1">
      <alignment horizontal="right"/>
      <protection/>
    </xf>
    <xf numFmtId="165" fontId="3" fillId="0" borderId="10" xfId="202" applyNumberFormat="1" applyFont="1" applyBorder="1">
      <alignment/>
      <protection/>
    </xf>
    <xf numFmtId="0" fontId="4" fillId="0" borderId="0" xfId="0" applyFont="1" applyBorder="1" applyAlignment="1">
      <alignment horizontal="center"/>
    </xf>
    <xf numFmtId="0" fontId="3" fillId="0" borderId="19" xfId="202" applyFont="1" applyBorder="1" applyAlignment="1">
      <alignment vertical="center"/>
      <protection/>
    </xf>
    <xf numFmtId="165" fontId="3" fillId="0" borderId="18" xfId="202" applyNumberFormat="1" applyFont="1" applyBorder="1">
      <alignment/>
      <protection/>
    </xf>
    <xf numFmtId="1" fontId="3" fillId="0" borderId="18" xfId="202" applyNumberFormat="1" applyFont="1" applyBorder="1">
      <alignment/>
      <protection/>
    </xf>
    <xf numFmtId="165" fontId="3" fillId="0" borderId="19" xfId="202" applyNumberFormat="1" applyFont="1" applyBorder="1">
      <alignment/>
      <protection/>
    </xf>
    <xf numFmtId="0" fontId="3" fillId="33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6" fillId="33" borderId="0" xfId="202" applyFont="1" applyFill="1">
      <alignment/>
      <protection/>
    </xf>
    <xf numFmtId="0" fontId="3" fillId="33" borderId="0" xfId="202" applyFont="1" applyFill="1" applyBorder="1">
      <alignment/>
      <protection/>
    </xf>
    <xf numFmtId="0" fontId="3" fillId="33" borderId="23" xfId="202" applyFont="1" applyFill="1" applyBorder="1" applyAlignment="1">
      <alignment horizontal="center" vertical="center"/>
      <protection/>
    </xf>
    <xf numFmtId="165" fontId="3" fillId="33" borderId="14" xfId="202" applyNumberFormat="1" applyFont="1" applyFill="1" applyBorder="1" applyAlignment="1">
      <alignment horizontal="right"/>
      <protection/>
    </xf>
    <xf numFmtId="165" fontId="3" fillId="33" borderId="12" xfId="202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1" fontId="3" fillId="33" borderId="12" xfId="202" applyNumberFormat="1" applyFont="1" applyFill="1" applyBorder="1" applyAlignment="1">
      <alignment horizontal="right"/>
      <protection/>
    </xf>
    <xf numFmtId="165" fontId="3" fillId="33" borderId="13" xfId="202" applyNumberFormat="1" applyFont="1" applyFill="1" applyBorder="1" applyAlignment="1">
      <alignment horizontal="right"/>
      <protection/>
    </xf>
    <xf numFmtId="165" fontId="3" fillId="33" borderId="0" xfId="0" applyNumberFormat="1" applyFont="1" applyFill="1" applyAlignment="1">
      <alignment/>
    </xf>
    <xf numFmtId="0" fontId="13" fillId="0" borderId="0" xfId="206" applyFont="1" applyFill="1" applyBorder="1">
      <alignment/>
      <protection/>
    </xf>
    <xf numFmtId="0" fontId="13" fillId="0" borderId="0" xfId="206" applyFont="1" applyFill="1">
      <alignment/>
      <protection/>
    </xf>
    <xf numFmtId="0" fontId="13" fillId="0" borderId="0" xfId="20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206" applyFont="1" applyFill="1" applyBorder="1" applyAlignment="1">
      <alignment horizontal="left"/>
      <protection/>
    </xf>
    <xf numFmtId="14" fontId="13" fillId="0" borderId="0" xfId="206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5" fillId="0" borderId="0" xfId="206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3" fillId="0" borderId="10" xfId="206" applyFont="1" applyFill="1" applyBorder="1">
      <alignment/>
      <protection/>
    </xf>
    <xf numFmtId="14" fontId="13" fillId="0" borderId="10" xfId="206" applyNumberFormat="1" applyFont="1" applyFill="1" applyBorder="1">
      <alignment/>
      <protection/>
    </xf>
    <xf numFmtId="0" fontId="13" fillId="0" borderId="10" xfId="206" applyFont="1" applyFill="1" applyBorder="1" applyAlignment="1">
      <alignment horizontal="left"/>
      <protection/>
    </xf>
    <xf numFmtId="0" fontId="13" fillId="0" borderId="16" xfId="206" applyFont="1" applyFill="1" applyBorder="1">
      <alignment/>
      <protection/>
    </xf>
    <xf numFmtId="0" fontId="13" fillId="0" borderId="17" xfId="206" applyFont="1" applyFill="1" applyBorder="1">
      <alignment/>
      <protection/>
    </xf>
    <xf numFmtId="0" fontId="13" fillId="0" borderId="15" xfId="206" applyFont="1" applyFill="1" applyBorder="1" applyAlignment="1">
      <alignment horizontal="center" vertical="center" wrapText="1"/>
      <protection/>
    </xf>
    <xf numFmtId="0" fontId="13" fillId="0" borderId="0" xfId="206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206" applyFont="1" applyFill="1" applyBorder="1" applyAlignment="1">
      <alignment horizontal="center" vertical="center"/>
      <protection/>
    </xf>
    <xf numFmtId="0" fontId="16" fillId="0" borderId="18" xfId="206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206" applyFont="1" applyFill="1" applyBorder="1" applyAlignment="1">
      <alignment horizontal="center"/>
      <protection/>
    </xf>
    <xf numFmtId="0" fontId="13" fillId="0" borderId="18" xfId="206" applyFont="1" applyFill="1" applyBorder="1" applyAlignment="1">
      <alignment horizontal="center"/>
      <protection/>
    </xf>
    <xf numFmtId="0" fontId="13" fillId="0" borderId="14" xfId="206" applyFont="1" applyFill="1" applyBorder="1" applyAlignment="1">
      <alignment horizontal="center"/>
      <protection/>
    </xf>
    <xf numFmtId="0" fontId="13" fillId="0" borderId="16" xfId="206" applyFont="1" applyFill="1" applyBorder="1" applyAlignment="1">
      <alignment horizontal="center"/>
      <protection/>
    </xf>
    <xf numFmtId="0" fontId="13" fillId="0" borderId="17" xfId="206" applyFont="1" applyFill="1" applyBorder="1" applyAlignment="1">
      <alignment horizontal="center"/>
      <protection/>
    </xf>
    <xf numFmtId="0" fontId="13" fillId="0" borderId="16" xfId="206" applyFont="1" applyFill="1" applyBorder="1" applyAlignment="1">
      <alignment horizontal="left"/>
      <protection/>
    </xf>
    <xf numFmtId="0" fontId="13" fillId="0" borderId="19" xfId="206" applyFont="1" applyFill="1" applyBorder="1">
      <alignment/>
      <protection/>
    </xf>
    <xf numFmtId="0" fontId="16" fillId="0" borderId="13" xfId="206" applyFont="1" applyFill="1" applyBorder="1" applyAlignment="1">
      <alignment horizontal="center"/>
      <protection/>
    </xf>
    <xf numFmtId="0" fontId="16" fillId="0" borderId="10" xfId="206" applyFont="1" applyFill="1" applyBorder="1" applyAlignment="1">
      <alignment horizontal="center"/>
      <protection/>
    </xf>
    <xf numFmtId="0" fontId="16" fillId="0" borderId="24" xfId="206" applyFont="1" applyFill="1" applyBorder="1" applyAlignment="1">
      <alignment horizontal="center"/>
      <protection/>
    </xf>
    <xf numFmtId="0" fontId="16" fillId="0" borderId="19" xfId="206" applyFont="1" applyFill="1" applyBorder="1" applyAlignment="1">
      <alignment horizontal="center"/>
      <protection/>
    </xf>
    <xf numFmtId="0" fontId="16" fillId="0" borderId="10" xfId="206" applyFont="1" applyFill="1" applyBorder="1" applyAlignment="1">
      <alignment horizontal="left"/>
      <protection/>
    </xf>
    <xf numFmtId="0" fontId="16" fillId="0" borderId="0" xfId="206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left"/>
    </xf>
    <xf numFmtId="165" fontId="13" fillId="0" borderId="0" xfId="206" applyNumberFormat="1" applyFont="1" applyFill="1" applyBorder="1" applyAlignment="1">
      <alignment horizontal="right"/>
      <protection/>
    </xf>
    <xf numFmtId="165" fontId="13" fillId="0" borderId="0" xfId="206" applyNumberFormat="1" applyFont="1" applyFill="1" applyBorder="1">
      <alignment/>
      <protection/>
    </xf>
    <xf numFmtId="165" fontId="13" fillId="0" borderId="0" xfId="0" applyNumberFormat="1" applyFont="1" applyFill="1" applyBorder="1" applyAlignment="1">
      <alignment/>
    </xf>
    <xf numFmtId="165" fontId="13" fillId="0" borderId="16" xfId="206" applyNumberFormat="1" applyFont="1" applyFill="1" applyBorder="1">
      <alignment/>
      <protection/>
    </xf>
    <xf numFmtId="165" fontId="13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left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65" fontId="13" fillId="0" borderId="0" xfId="206" applyNumberFormat="1" applyFont="1" applyFill="1">
      <alignment/>
      <protection/>
    </xf>
    <xf numFmtId="165" fontId="13" fillId="0" borderId="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5" fontId="15" fillId="0" borderId="0" xfId="206" applyNumberFormat="1" applyFont="1" applyFill="1" applyBorder="1" applyAlignment="1">
      <alignment horizontal="right"/>
      <protection/>
    </xf>
    <xf numFmtId="165" fontId="15" fillId="0" borderId="10" xfId="206" applyNumberFormat="1" applyFont="1" applyFill="1" applyBorder="1">
      <alignment/>
      <protection/>
    </xf>
    <xf numFmtId="165" fontId="15" fillId="0" borderId="0" xfId="206" applyNumberFormat="1" applyFont="1" applyFill="1" applyBorder="1">
      <alignment/>
      <protection/>
    </xf>
    <xf numFmtId="165" fontId="13" fillId="0" borderId="10" xfId="206" applyNumberFormat="1" applyFont="1" applyFill="1" applyBorder="1" applyAlignment="1">
      <alignment/>
      <protection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/>
    </xf>
    <xf numFmtId="165" fontId="15" fillId="0" borderId="10" xfId="206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10" xfId="206" applyFont="1" applyFill="1" applyBorder="1">
      <alignment/>
      <protection/>
    </xf>
    <xf numFmtId="165" fontId="13" fillId="0" borderId="15" xfId="206" applyNumberFormat="1" applyFont="1" applyFill="1" applyBorder="1" applyAlignment="1">
      <alignment horizontal="right"/>
      <protection/>
    </xf>
    <xf numFmtId="165" fontId="13" fillId="0" borderId="10" xfId="206" applyNumberFormat="1" applyFont="1" applyFill="1" applyBorder="1" applyAlignment="1">
      <alignment horizontal="right"/>
      <protection/>
    </xf>
    <xf numFmtId="165" fontId="13" fillId="0" borderId="10" xfId="206" applyNumberFormat="1" applyFont="1" applyFill="1" applyBorder="1">
      <alignment/>
      <protection/>
    </xf>
    <xf numFmtId="165" fontId="13" fillId="0" borderId="15" xfId="206" applyNumberFormat="1" applyFont="1" applyFill="1" applyBorder="1">
      <alignment/>
      <protection/>
    </xf>
    <xf numFmtId="165" fontId="13" fillId="0" borderId="15" xfId="0" applyNumberFormat="1" applyFont="1" applyFill="1" applyBorder="1" applyAlignment="1">
      <alignment/>
    </xf>
    <xf numFmtId="165" fontId="15" fillId="0" borderId="15" xfId="206" applyNumberFormat="1" applyFont="1" applyFill="1" applyBorder="1" applyAlignment="1">
      <alignment horizontal="right"/>
      <protection/>
    </xf>
    <xf numFmtId="0" fontId="13" fillId="0" borderId="0" xfId="206" applyFont="1" applyFill="1" applyAlignment="1">
      <alignment horizontal="left"/>
      <protection/>
    </xf>
    <xf numFmtId="0" fontId="17" fillId="0" borderId="0" xfId="0" applyFont="1" applyFill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1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20" xfId="0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165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165" fontId="13" fillId="0" borderId="0" xfId="0" applyNumberFormat="1" applyFont="1" applyAlignment="1">
      <alignment/>
    </xf>
    <xf numFmtId="0" fontId="5" fillId="33" borderId="20" xfId="0" applyFont="1" applyFill="1" applyBorder="1" applyAlignment="1">
      <alignment/>
    </xf>
    <xf numFmtId="165" fontId="3" fillId="0" borderId="13" xfId="202" applyNumberFormat="1" applyFont="1" applyBorder="1" applyAlignment="1">
      <alignment horizontal="right"/>
      <protection/>
    </xf>
    <xf numFmtId="165" fontId="17" fillId="0" borderId="0" xfId="206" applyNumberFormat="1" applyFont="1" applyFill="1" applyBorder="1">
      <alignment/>
      <protection/>
    </xf>
    <xf numFmtId="0" fontId="1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202" applyFont="1" applyBorder="1" applyAlignment="1">
      <alignment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165" fontId="6" fillId="0" borderId="0" xfId="202" applyNumberFormat="1" applyFont="1">
      <alignment/>
      <protection/>
    </xf>
    <xf numFmtId="165" fontId="5" fillId="0" borderId="0" xfId="202" applyNumberFormat="1" applyFont="1" applyBorder="1">
      <alignment/>
      <protection/>
    </xf>
    <xf numFmtId="0" fontId="5" fillId="0" borderId="0" xfId="202" applyFont="1" applyBorder="1">
      <alignment/>
      <protection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3" fillId="0" borderId="13" xfId="202" applyFont="1" applyBorder="1">
      <alignment/>
      <protection/>
    </xf>
    <xf numFmtId="0" fontId="4" fillId="0" borderId="24" xfId="202" applyFont="1" applyBorder="1">
      <alignment/>
      <protection/>
    </xf>
    <xf numFmtId="0" fontId="3" fillId="0" borderId="24" xfId="0" applyFont="1" applyBorder="1" applyAlignment="1">
      <alignment/>
    </xf>
    <xf numFmtId="165" fontId="5" fillId="0" borderId="10" xfId="206" applyNumberFormat="1" applyFont="1" applyFill="1" applyBorder="1">
      <alignment/>
      <protection/>
    </xf>
    <xf numFmtId="0" fontId="13" fillId="0" borderId="15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165" fontId="18" fillId="0" borderId="10" xfId="206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4" fontId="0" fillId="0" borderId="0" xfId="42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206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4" fontId="0" fillId="0" borderId="16" xfId="42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4" fontId="0" fillId="0" borderId="10" xfId="42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65" fontId="19" fillId="0" borderId="16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19" fillId="0" borderId="12" xfId="0" applyNumberFormat="1" applyFont="1" applyFill="1" applyBorder="1" applyAlignment="1">
      <alignment/>
    </xf>
    <xf numFmtId="165" fontId="19" fillId="0" borderId="18" xfId="0" applyNumberFormat="1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11" xfId="206" applyNumberFormat="1" applyFont="1" applyFill="1" applyBorder="1">
      <alignment/>
      <protection/>
    </xf>
    <xf numFmtId="165" fontId="0" fillId="0" borderId="18" xfId="206" applyNumberFormat="1" applyFont="1" applyFill="1" applyBorder="1">
      <alignment/>
      <protection/>
    </xf>
    <xf numFmtId="165" fontId="0" fillId="0" borderId="10" xfId="206" applyNumberFormat="1" applyFont="1" applyFill="1" applyBorder="1">
      <alignment/>
      <protection/>
    </xf>
    <xf numFmtId="165" fontId="0" fillId="0" borderId="10" xfId="0" applyNumberFormat="1" applyFont="1" applyFill="1" applyBorder="1" applyAlignment="1">
      <alignment/>
    </xf>
    <xf numFmtId="165" fontId="0" fillId="0" borderId="24" xfId="206" applyNumberFormat="1" applyFont="1" applyFill="1" applyBorder="1">
      <alignment/>
      <protection/>
    </xf>
    <xf numFmtId="165" fontId="0" fillId="0" borderId="13" xfId="0" applyNumberFormat="1" applyFont="1" applyFill="1" applyBorder="1" applyAlignment="1">
      <alignment/>
    </xf>
    <xf numFmtId="166" fontId="0" fillId="0" borderId="24" xfId="42" applyNumberFormat="1" applyFont="1" applyFill="1" applyBorder="1" applyAlignment="1">
      <alignment/>
    </xf>
    <xf numFmtId="0" fontId="5" fillId="0" borderId="0" xfId="206" applyFont="1" applyFill="1">
      <alignment/>
      <protection/>
    </xf>
    <xf numFmtId="0" fontId="0" fillId="0" borderId="0" xfId="206" applyFont="1" applyFill="1">
      <alignment/>
      <protection/>
    </xf>
    <xf numFmtId="1" fontId="17" fillId="0" borderId="10" xfId="0" applyNumberFormat="1" applyFont="1" applyFill="1" applyBorder="1" applyAlignment="1">
      <alignment/>
    </xf>
    <xf numFmtId="165" fontId="13" fillId="0" borderId="2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65" fontId="18" fillId="0" borderId="20" xfId="0" applyNumberFormat="1" applyFont="1" applyFill="1" applyBorder="1" applyAlignment="1">
      <alignment/>
    </xf>
    <xf numFmtId="165" fontId="13" fillId="0" borderId="14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Alignment="1">
      <alignment/>
    </xf>
    <xf numFmtId="165" fontId="5" fillId="0" borderId="15" xfId="206" applyNumberFormat="1" applyFont="1" applyFill="1" applyBorder="1">
      <alignment/>
      <protection/>
    </xf>
    <xf numFmtId="165" fontId="5" fillId="0" borderId="0" xfId="206" applyNumberFormat="1" applyFont="1" applyFill="1" applyBorder="1">
      <alignment/>
      <protection/>
    </xf>
    <xf numFmtId="165" fontId="5" fillId="0" borderId="0" xfId="206" applyNumberFormat="1" applyFont="1" applyFill="1" applyBorder="1" applyAlignment="1">
      <alignment horizontal="right"/>
      <protection/>
    </xf>
    <xf numFmtId="165" fontId="18" fillId="0" borderId="0" xfId="206" applyNumberFormat="1" applyFont="1" applyFill="1" applyBorder="1" applyAlignment="1">
      <alignment horizontal="right"/>
      <protection/>
    </xf>
    <xf numFmtId="165" fontId="18" fillId="0" borderId="0" xfId="206" applyNumberFormat="1" applyFont="1" applyFill="1" applyBorder="1">
      <alignment/>
      <protection/>
    </xf>
    <xf numFmtId="0" fontId="0" fillId="0" borderId="0" xfId="0" applyFont="1" applyFill="1" applyAlignment="1">
      <alignment wrapText="1"/>
    </xf>
    <xf numFmtId="165" fontId="7" fillId="0" borderId="0" xfId="0" applyNumberFormat="1" applyFont="1" applyBorder="1" applyAlignment="1">
      <alignment/>
    </xf>
    <xf numFmtId="165" fontId="5" fillId="0" borderId="15" xfId="206" applyNumberFormat="1" applyFont="1" applyFill="1" applyBorder="1" applyAlignment="1">
      <alignment horizontal="right"/>
      <protection/>
    </xf>
    <xf numFmtId="165" fontId="17" fillId="0" borderId="15" xfId="206" applyNumberFormat="1" applyFont="1" applyFill="1" applyBorder="1">
      <alignment/>
      <protection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8" fillId="0" borderId="22" xfId="0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165" fontId="5" fillId="0" borderId="24" xfId="0" applyNumberFormat="1" applyFont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0" fontId="13" fillId="0" borderId="0" xfId="206" applyFont="1">
      <alignment/>
      <protection/>
    </xf>
    <xf numFmtId="165" fontId="5" fillId="0" borderId="0" xfId="206" applyNumberFormat="1" applyFont="1">
      <alignment/>
      <protection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5" fontId="24" fillId="0" borderId="1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165" fontId="17" fillId="0" borderId="13" xfId="0" applyNumberFormat="1" applyFont="1" applyFill="1" applyBorder="1" applyAlignment="1">
      <alignment/>
    </xf>
    <xf numFmtId="165" fontId="17" fillId="0" borderId="24" xfId="0" applyNumberFormat="1" applyFont="1" applyFill="1" applyBorder="1" applyAlignment="1">
      <alignment/>
    </xf>
    <xf numFmtId="165" fontId="17" fillId="0" borderId="13" xfId="0" applyNumberFormat="1" applyFont="1" applyFill="1" applyBorder="1" applyAlignment="1">
      <alignment/>
    </xf>
    <xf numFmtId="165" fontId="17" fillId="0" borderId="24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5" fontId="17" fillId="0" borderId="0" xfId="0" applyNumberFormat="1" applyFont="1" applyFill="1" applyAlignment="1">
      <alignment/>
    </xf>
    <xf numFmtId="165" fontId="17" fillId="0" borderId="0" xfId="0" applyNumberFormat="1" applyFont="1" applyFill="1" applyBorder="1" applyAlignment="1">
      <alignment/>
    </xf>
    <xf numFmtId="165" fontId="17" fillId="0" borderId="16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165" fontId="17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24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24" fillId="0" borderId="16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165" fontId="17" fillId="0" borderId="10" xfId="206" applyNumberFormat="1" applyFont="1" applyFill="1" applyBorder="1">
      <alignment/>
      <protection/>
    </xf>
    <xf numFmtId="165" fontId="26" fillId="0" borderId="10" xfId="206" applyNumberFormat="1" applyFont="1" applyFill="1" applyBorder="1">
      <alignment/>
      <protection/>
    </xf>
    <xf numFmtId="165" fontId="18" fillId="0" borderId="15" xfId="206" applyNumberFormat="1" applyFont="1" applyFill="1" applyBorder="1">
      <alignment/>
      <protection/>
    </xf>
    <xf numFmtId="165" fontId="15" fillId="0" borderId="15" xfId="206" applyNumberFormat="1" applyFont="1" applyFill="1" applyBorder="1">
      <alignment/>
      <protection/>
    </xf>
    <xf numFmtId="0" fontId="3" fillId="0" borderId="23" xfId="202" applyFont="1" applyFill="1" applyBorder="1" applyAlignment="1">
      <alignment horizontal="center" vertical="center"/>
      <protection/>
    </xf>
    <xf numFmtId="165" fontId="5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65" fontId="5" fillId="0" borderId="10" xfId="206" applyNumberFormat="1" applyFont="1" applyFill="1" applyBorder="1" applyAlignment="1">
      <alignment horizontal="right"/>
      <protection/>
    </xf>
    <xf numFmtId="166" fontId="5" fillId="0" borderId="0" xfId="42" applyNumberFormat="1" applyFont="1" applyFill="1" applyBorder="1" applyAlignment="1">
      <alignment/>
    </xf>
    <xf numFmtId="0" fontId="128" fillId="0" borderId="0" xfId="0" applyFont="1" applyFill="1" applyBorder="1" applyAlignment="1">
      <alignment/>
    </xf>
    <xf numFmtId="0" fontId="129" fillId="0" borderId="0" xfId="0" applyFont="1" applyFill="1" applyBorder="1" applyAlignment="1">
      <alignment horizontal="left"/>
    </xf>
    <xf numFmtId="165" fontId="128" fillId="0" borderId="0" xfId="206" applyNumberFormat="1" applyFont="1" applyFill="1" applyBorder="1" applyAlignment="1">
      <alignment horizontal="right"/>
      <protection/>
    </xf>
    <xf numFmtId="165" fontId="128" fillId="0" borderId="0" xfId="206" applyNumberFormat="1" applyFont="1" applyFill="1" applyBorder="1">
      <alignment/>
      <protection/>
    </xf>
    <xf numFmtId="165" fontId="128" fillId="0" borderId="0" xfId="0" applyNumberFormat="1" applyFont="1" applyFill="1" applyBorder="1" applyAlignment="1">
      <alignment/>
    </xf>
    <xf numFmtId="165" fontId="128" fillId="0" borderId="0" xfId="0" applyNumberFormat="1" applyFont="1" applyFill="1" applyBorder="1" applyAlignment="1">
      <alignment/>
    </xf>
    <xf numFmtId="0" fontId="128" fillId="0" borderId="0" xfId="0" applyFont="1" applyFill="1" applyAlignment="1">
      <alignment/>
    </xf>
    <xf numFmtId="0" fontId="129" fillId="0" borderId="0" xfId="0" applyFont="1" applyFill="1" applyAlignment="1">
      <alignment horizontal="left"/>
    </xf>
    <xf numFmtId="0" fontId="128" fillId="0" borderId="0" xfId="206" applyFont="1" applyFill="1" applyBorder="1">
      <alignment/>
      <protection/>
    </xf>
    <xf numFmtId="165" fontId="128" fillId="0" borderId="0" xfId="0" applyNumberFormat="1" applyFont="1" applyFill="1" applyAlignment="1">
      <alignment/>
    </xf>
    <xf numFmtId="0" fontId="128" fillId="0" borderId="0" xfId="0" applyFont="1" applyFill="1" applyAlignment="1">
      <alignment horizontal="left"/>
    </xf>
    <xf numFmtId="165" fontId="128" fillId="0" borderId="0" xfId="206" applyNumberFormat="1" applyFont="1" applyFill="1">
      <alignment/>
      <protection/>
    </xf>
    <xf numFmtId="165" fontId="128" fillId="0" borderId="0" xfId="0" applyNumberFormat="1" applyFont="1" applyFill="1" applyBorder="1" applyAlignment="1">
      <alignment horizontal="right"/>
    </xf>
    <xf numFmtId="165" fontId="22" fillId="0" borderId="10" xfId="206" applyNumberFormat="1" applyFont="1" applyFill="1" applyBorder="1">
      <alignment/>
      <protection/>
    </xf>
    <xf numFmtId="0" fontId="3" fillId="0" borderId="0" xfId="203" applyFont="1" applyBorder="1">
      <alignment/>
      <protection/>
    </xf>
    <xf numFmtId="0" fontId="11" fillId="0" borderId="0" xfId="203" applyFont="1" applyBorder="1">
      <alignment/>
      <protection/>
    </xf>
    <xf numFmtId="0" fontId="8" fillId="0" borderId="0" xfId="203" applyFont="1" applyBorder="1">
      <alignment/>
      <protection/>
    </xf>
    <xf numFmtId="0" fontId="3" fillId="0" borderId="0" xfId="203" applyFont="1">
      <alignment/>
      <protection/>
    </xf>
    <xf numFmtId="14" fontId="3" fillId="0" borderId="0" xfId="203" applyNumberFormat="1" applyFont="1" applyBorder="1">
      <alignment/>
      <protection/>
    </xf>
    <xf numFmtId="14" fontId="3" fillId="0" borderId="0" xfId="203" applyNumberFormat="1" applyFont="1">
      <alignment/>
      <protection/>
    </xf>
    <xf numFmtId="0" fontId="3" fillId="0" borderId="16" xfId="203" applyFont="1" applyBorder="1">
      <alignment/>
      <protection/>
    </xf>
    <xf numFmtId="0" fontId="3" fillId="0" borderId="23" xfId="203" applyFont="1" applyBorder="1">
      <alignment/>
      <protection/>
    </xf>
    <xf numFmtId="0" fontId="21" fillId="0" borderId="23" xfId="203" applyFont="1" applyBorder="1">
      <alignment/>
      <protection/>
    </xf>
    <xf numFmtId="0" fontId="21" fillId="0" borderId="16" xfId="203" applyFont="1" applyBorder="1">
      <alignment/>
      <protection/>
    </xf>
    <xf numFmtId="0" fontId="21" fillId="0" borderId="17" xfId="203" applyFont="1" applyBorder="1">
      <alignment/>
      <protection/>
    </xf>
    <xf numFmtId="0" fontId="21" fillId="0" borderId="15" xfId="203" applyFont="1" applyBorder="1">
      <alignment/>
      <protection/>
    </xf>
    <xf numFmtId="0" fontId="21" fillId="0" borderId="14" xfId="203" applyFont="1" applyBorder="1">
      <alignment/>
      <protection/>
    </xf>
    <xf numFmtId="0" fontId="3" fillId="0" borderId="11" xfId="203" applyFont="1" applyBorder="1">
      <alignment/>
      <protection/>
    </xf>
    <xf numFmtId="0" fontId="28" fillId="0" borderId="11" xfId="203" applyFont="1" applyBorder="1">
      <alignment/>
      <protection/>
    </xf>
    <xf numFmtId="0" fontId="28" fillId="0" borderId="0" xfId="203" applyFont="1" applyBorder="1">
      <alignment/>
      <protection/>
    </xf>
    <xf numFmtId="0" fontId="21" fillId="0" borderId="18" xfId="203" applyFont="1" applyBorder="1">
      <alignment/>
      <protection/>
    </xf>
    <xf numFmtId="0" fontId="21" fillId="0" borderId="12" xfId="203" applyFont="1" applyBorder="1">
      <alignment/>
      <protection/>
    </xf>
    <xf numFmtId="0" fontId="21" fillId="0" borderId="0" xfId="203" applyFont="1" applyBorder="1">
      <alignment/>
      <protection/>
    </xf>
    <xf numFmtId="0" fontId="21" fillId="0" borderId="11" xfId="203" applyFont="1" applyBorder="1" applyAlignment="1">
      <alignment horizontal="center"/>
      <protection/>
    </xf>
    <xf numFmtId="0" fontId="21" fillId="0" borderId="0" xfId="203" applyFont="1" applyBorder="1" applyAlignment="1">
      <alignment horizontal="center"/>
      <protection/>
    </xf>
    <xf numFmtId="0" fontId="21" fillId="0" borderId="22" xfId="203" applyFont="1" applyBorder="1">
      <alignment/>
      <protection/>
    </xf>
    <xf numFmtId="0" fontId="28" fillId="0" borderId="21" xfId="203" applyFont="1" applyBorder="1">
      <alignment/>
      <protection/>
    </xf>
    <xf numFmtId="0" fontId="28" fillId="0" borderId="18" xfId="203" applyFont="1" applyBorder="1">
      <alignment/>
      <protection/>
    </xf>
    <xf numFmtId="0" fontId="21" fillId="0" borderId="11" xfId="203" applyFont="1" applyBorder="1">
      <alignment/>
      <protection/>
    </xf>
    <xf numFmtId="0" fontId="28" fillId="0" borderId="12" xfId="203" applyFont="1" applyBorder="1">
      <alignment/>
      <protection/>
    </xf>
    <xf numFmtId="0" fontId="21" fillId="0" borderId="10" xfId="203" applyFont="1" applyBorder="1">
      <alignment/>
      <protection/>
    </xf>
    <xf numFmtId="0" fontId="21" fillId="0" borderId="24" xfId="203" applyFont="1" applyBorder="1">
      <alignment/>
      <protection/>
    </xf>
    <xf numFmtId="0" fontId="21" fillId="0" borderId="13" xfId="203" applyFont="1" applyBorder="1">
      <alignment/>
      <protection/>
    </xf>
    <xf numFmtId="0" fontId="28" fillId="0" borderId="13" xfId="203" applyFont="1" applyBorder="1">
      <alignment/>
      <protection/>
    </xf>
    <xf numFmtId="0" fontId="28" fillId="0" borderId="10" xfId="203" applyFont="1" applyBorder="1">
      <alignment/>
      <protection/>
    </xf>
    <xf numFmtId="0" fontId="28" fillId="0" borderId="0" xfId="0" applyFont="1" applyAlignment="1">
      <alignment horizontal="left"/>
    </xf>
    <xf numFmtId="165" fontId="0" fillId="0" borderId="0" xfId="203" applyNumberFormat="1" applyFont="1" applyBorder="1" applyAlignment="1">
      <alignment horizontal="right"/>
      <protection/>
    </xf>
    <xf numFmtId="165" fontId="21" fillId="0" borderId="0" xfId="203" applyNumberFormat="1" applyFont="1">
      <alignment/>
      <protection/>
    </xf>
    <xf numFmtId="0" fontId="21" fillId="0" borderId="0" xfId="203" applyFont="1">
      <alignment/>
      <protection/>
    </xf>
    <xf numFmtId="0" fontId="0" fillId="0" borderId="0" xfId="203" applyFont="1" applyBorder="1" applyAlignment="1">
      <alignment horizontal="right"/>
      <protection/>
    </xf>
    <xf numFmtId="0" fontId="21" fillId="0" borderId="10" xfId="0" applyFont="1" applyBorder="1" applyAlignment="1">
      <alignment/>
    </xf>
    <xf numFmtId="165" fontId="0" fillId="0" borderId="10" xfId="203" applyNumberFormat="1" applyFont="1" applyBorder="1" applyAlignment="1">
      <alignment horizontal="right"/>
      <protection/>
    </xf>
    <xf numFmtId="0" fontId="0" fillId="0" borderId="10" xfId="203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30" fillId="0" borderId="16" xfId="0" applyFont="1" applyBorder="1" applyAlignment="1">
      <alignment horizontal="center"/>
    </xf>
    <xf numFmtId="165" fontId="19" fillId="0" borderId="16" xfId="203" applyNumberFormat="1" applyFont="1" applyBorder="1" applyAlignment="1">
      <alignment horizontal="right"/>
      <protection/>
    </xf>
    <xf numFmtId="165" fontId="19" fillId="0" borderId="0" xfId="203" applyNumberFormat="1" applyFont="1" applyBorder="1" applyAlignment="1">
      <alignment horizontal="right"/>
      <protection/>
    </xf>
    <xf numFmtId="0" fontId="19" fillId="0" borderId="0" xfId="203" applyFont="1" applyBorder="1" applyAlignment="1">
      <alignment horizontal="right"/>
      <protection/>
    </xf>
    <xf numFmtId="165" fontId="19" fillId="0" borderId="15" xfId="203" applyNumberFormat="1" applyFont="1" applyBorder="1" applyAlignment="1">
      <alignment horizontal="right"/>
      <protection/>
    </xf>
    <xf numFmtId="0" fontId="19" fillId="0" borderId="15" xfId="203" applyFont="1" applyBorder="1" applyAlignment="1">
      <alignment horizontal="right"/>
      <protection/>
    </xf>
    <xf numFmtId="0" fontId="130" fillId="0" borderId="0" xfId="139" applyFont="1">
      <alignment/>
      <protection/>
    </xf>
    <xf numFmtId="0" fontId="131" fillId="0" borderId="0" xfId="139" applyFont="1">
      <alignment/>
      <protection/>
    </xf>
    <xf numFmtId="0" fontId="131" fillId="0" borderId="15" xfId="65" applyFont="1" applyBorder="1" applyAlignment="1">
      <alignment vertical="center" wrapText="1"/>
      <protection/>
    </xf>
    <xf numFmtId="0" fontId="131" fillId="0" borderId="20" xfId="65" applyFont="1" applyBorder="1" applyAlignment="1">
      <alignment vertical="center" wrapText="1"/>
      <protection/>
    </xf>
    <xf numFmtId="0" fontId="131" fillId="0" borderId="20" xfId="65" applyFont="1" applyBorder="1" applyAlignment="1">
      <alignment horizontal="center" wrapText="1"/>
      <protection/>
    </xf>
    <xf numFmtId="0" fontId="132" fillId="0" borderId="20" xfId="65" applyFont="1" applyBorder="1" applyAlignment="1">
      <alignment horizontal="center" wrapText="1"/>
      <protection/>
    </xf>
    <xf numFmtId="0" fontId="131" fillId="0" borderId="15" xfId="65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133" fillId="0" borderId="0" xfId="0" applyNumberFormat="1" applyFont="1" applyFill="1" applyBorder="1" applyAlignment="1">
      <alignment vertical="center" readingOrder="1"/>
    </xf>
    <xf numFmtId="0" fontId="133" fillId="0" borderId="0" xfId="132" applyNumberFormat="1" applyFont="1" applyFill="1" applyBorder="1" applyAlignment="1">
      <alignment horizontal="right" vertical="center" wrapText="1" readingOrder="1"/>
      <protection/>
    </xf>
    <xf numFmtId="0" fontId="134" fillId="0" borderId="15" xfId="196" applyFont="1" applyBorder="1" applyAlignment="1">
      <alignment wrapText="1"/>
      <protection/>
    </xf>
    <xf numFmtId="0" fontId="130" fillId="0" borderId="15" xfId="196" applyFont="1" applyBorder="1">
      <alignment/>
      <protection/>
    </xf>
    <xf numFmtId="0" fontId="130" fillId="0" borderId="15" xfId="158" applyFont="1" applyBorder="1">
      <alignment/>
      <protection/>
    </xf>
    <xf numFmtId="0" fontId="132" fillId="0" borderId="0" xfId="196" applyFont="1" applyBorder="1">
      <alignment/>
      <protection/>
    </xf>
    <xf numFmtId="172" fontId="135" fillId="0" borderId="0" xfId="0" applyNumberFormat="1" applyFont="1" applyFill="1" applyBorder="1" applyAlignment="1">
      <alignment horizontal="right" vertical="center" wrapText="1" readingOrder="1"/>
    </xf>
    <xf numFmtId="172" fontId="135" fillId="0" borderId="25" xfId="0" applyNumberFormat="1" applyFont="1" applyFill="1" applyBorder="1" applyAlignment="1">
      <alignment horizontal="right" vertical="center" wrapText="1" readingOrder="1"/>
    </xf>
    <xf numFmtId="171" fontId="132" fillId="0" borderId="0" xfId="44" applyNumberFormat="1" applyFont="1" applyBorder="1" applyAlignment="1">
      <alignment/>
    </xf>
    <xf numFmtId="172" fontId="135" fillId="0" borderId="26" xfId="0" applyNumberFormat="1" applyFont="1" applyFill="1" applyBorder="1" applyAlignment="1">
      <alignment horizontal="right" vertical="center" wrapText="1" readingOrder="1"/>
    </xf>
    <xf numFmtId="0" fontId="132" fillId="0" borderId="0" xfId="158" applyFont="1" applyBorder="1">
      <alignment/>
      <protection/>
    </xf>
    <xf numFmtId="0" fontId="136" fillId="0" borderId="0" xfId="158" applyFont="1" applyBorder="1">
      <alignment/>
      <protection/>
    </xf>
    <xf numFmtId="0" fontId="132" fillId="0" borderId="0" xfId="196" applyFont="1" applyFill="1" applyBorder="1">
      <alignment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1" fillId="0" borderId="15" xfId="207" applyFont="1" applyBorder="1">
      <alignment/>
      <protection/>
    </xf>
    <xf numFmtId="0" fontId="31" fillId="0" borderId="15" xfId="207" applyFont="1" applyBorder="1">
      <alignment/>
      <protection/>
    </xf>
    <xf numFmtId="0" fontId="2" fillId="0" borderId="0" xfId="197">
      <alignment/>
      <protection/>
    </xf>
    <xf numFmtId="0" fontId="32" fillId="0" borderId="0" xfId="197" applyFont="1" applyAlignment="1">
      <alignment/>
      <protection/>
    </xf>
    <xf numFmtId="0" fontId="3" fillId="0" borderId="0" xfId="197" applyFont="1" applyAlignment="1">
      <alignment/>
      <protection/>
    </xf>
    <xf numFmtId="0" fontId="3" fillId="0" borderId="0" xfId="197" applyFont="1">
      <alignment/>
      <protection/>
    </xf>
    <xf numFmtId="0" fontId="33" fillId="0" borderId="0" xfId="197" applyFont="1" applyAlignment="1">
      <alignment/>
      <protection/>
    </xf>
    <xf numFmtId="0" fontId="3" fillId="0" borderId="0" xfId="197" applyFont="1" applyBorder="1">
      <alignment/>
      <protection/>
    </xf>
    <xf numFmtId="0" fontId="10" fillId="0" borderId="21" xfId="197" applyFont="1" applyBorder="1">
      <alignment/>
      <protection/>
    </xf>
    <xf numFmtId="0" fontId="10" fillId="0" borderId="20" xfId="197" applyFont="1" applyBorder="1">
      <alignment/>
      <protection/>
    </xf>
    <xf numFmtId="0" fontId="10" fillId="0" borderId="15" xfId="197" applyFont="1" applyBorder="1" applyAlignment="1">
      <alignment horizontal="center"/>
      <protection/>
    </xf>
    <xf numFmtId="0" fontId="10" fillId="0" borderId="22" xfId="197" applyFont="1" applyBorder="1" applyAlignment="1">
      <alignment horizontal="center"/>
      <protection/>
    </xf>
    <xf numFmtId="0" fontId="4" fillId="0" borderId="0" xfId="197" applyFont="1" applyAlignment="1">
      <alignment horizontal="left"/>
      <protection/>
    </xf>
    <xf numFmtId="165" fontId="3" fillId="0" borderId="0" xfId="197" applyNumberFormat="1" applyFont="1">
      <alignment/>
      <protection/>
    </xf>
    <xf numFmtId="0" fontId="4" fillId="0" borderId="0" xfId="197" applyFont="1">
      <alignment/>
      <protection/>
    </xf>
    <xf numFmtId="165" fontId="3" fillId="0" borderId="0" xfId="197" applyNumberFormat="1" applyFont="1" applyAlignment="1">
      <alignment horizontal="right"/>
      <protection/>
    </xf>
    <xf numFmtId="0" fontId="3" fillId="0" borderId="0" xfId="197" applyFont="1" applyAlignment="1">
      <alignment wrapText="1"/>
      <protection/>
    </xf>
    <xf numFmtId="0" fontId="4" fillId="0" borderId="0" xfId="197" applyFont="1" applyAlignment="1">
      <alignment vertical="center"/>
      <protection/>
    </xf>
    <xf numFmtId="0" fontId="3" fillId="0" borderId="0" xfId="197" applyFont="1" applyAlignment="1">
      <alignment vertical="center" wrapText="1"/>
      <protection/>
    </xf>
    <xf numFmtId="0" fontId="10" fillId="0" borderId="0" xfId="197" applyFont="1" applyAlignment="1">
      <alignment vertical="center" wrapText="1"/>
      <protection/>
    </xf>
    <xf numFmtId="0" fontId="4" fillId="0" borderId="0" xfId="197" applyFont="1" applyAlignment="1">
      <alignment vertical="center" wrapText="1"/>
      <protection/>
    </xf>
    <xf numFmtId="0" fontId="3" fillId="0" borderId="0" xfId="197" applyFont="1" applyFill="1" applyBorder="1">
      <alignment/>
      <protection/>
    </xf>
    <xf numFmtId="1" fontId="3" fillId="0" borderId="0" xfId="169" applyNumberFormat="1" applyFont="1" applyFill="1" applyBorder="1" applyAlignment="1">
      <alignment/>
      <protection/>
    </xf>
    <xf numFmtId="1" fontId="3" fillId="0" borderId="0" xfId="197" applyNumberFormat="1" applyFont="1">
      <alignment/>
      <protection/>
    </xf>
    <xf numFmtId="0" fontId="10" fillId="0" borderId="0" xfId="197" applyFont="1" applyBorder="1">
      <alignment/>
      <protection/>
    </xf>
    <xf numFmtId="0" fontId="4" fillId="0" borderId="0" xfId="197" applyFont="1" applyBorder="1">
      <alignment/>
      <protection/>
    </xf>
    <xf numFmtId="1" fontId="3" fillId="0" borderId="0" xfId="197" applyNumberFormat="1" applyFont="1" applyBorder="1">
      <alignment/>
      <protection/>
    </xf>
    <xf numFmtId="0" fontId="3" fillId="0" borderId="10" xfId="197" applyFont="1" applyBorder="1">
      <alignment/>
      <protection/>
    </xf>
    <xf numFmtId="0" fontId="4" fillId="0" borderId="10" xfId="197" applyFont="1" applyBorder="1">
      <alignment/>
      <protection/>
    </xf>
    <xf numFmtId="0" fontId="10" fillId="0" borderId="0" xfId="197" applyFont="1">
      <alignment/>
      <protection/>
    </xf>
    <xf numFmtId="14" fontId="3" fillId="0" borderId="0" xfId="197" applyNumberFormat="1" applyFont="1" applyAlignment="1">
      <alignment horizontal="center"/>
      <protection/>
    </xf>
    <xf numFmtId="0" fontId="3" fillId="0" borderId="0" xfId="197" applyFont="1" applyAlignment="1">
      <alignment horizontal="center"/>
      <protection/>
    </xf>
    <xf numFmtId="0" fontId="21" fillId="0" borderId="0" xfId="63" applyFont="1">
      <alignment/>
      <protection/>
    </xf>
    <xf numFmtId="0" fontId="3" fillId="0" borderId="0" xfId="63" applyFont="1">
      <alignment/>
      <protection/>
    </xf>
    <xf numFmtId="0" fontId="8" fillId="0" borderId="0" xfId="63" applyFont="1">
      <alignment/>
      <protection/>
    </xf>
    <xf numFmtId="0" fontId="0" fillId="0" borderId="0" xfId="63" applyFont="1">
      <alignment/>
      <protection/>
    </xf>
    <xf numFmtId="0" fontId="6" fillId="0" borderId="0" xfId="63" applyFont="1">
      <alignment/>
      <protection/>
    </xf>
    <xf numFmtId="0" fontId="11" fillId="0" borderId="0" xfId="63" applyFont="1">
      <alignment/>
      <protection/>
    </xf>
    <xf numFmtId="0" fontId="10" fillId="0" borderId="0" xfId="63" applyFont="1" applyBorder="1" applyAlignment="1">
      <alignment horizontal="center" vertical="center" wrapText="1"/>
      <protection/>
    </xf>
    <xf numFmtId="0" fontId="10" fillId="0" borderId="11" xfId="63" applyFont="1" applyBorder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>
      <alignment/>
      <protection/>
    </xf>
    <xf numFmtId="0" fontId="6" fillId="0" borderId="15" xfId="63" applyFont="1" applyBorder="1">
      <alignment/>
      <protection/>
    </xf>
    <xf numFmtId="0" fontId="36" fillId="0" borderId="0" xfId="63" applyFont="1">
      <alignment/>
      <protection/>
    </xf>
    <xf numFmtId="0" fontId="6" fillId="0" borderId="0" xfId="63" applyFont="1" applyAlignment="1">
      <alignment/>
      <protection/>
    </xf>
    <xf numFmtId="0" fontId="8" fillId="0" borderId="0" xfId="63" applyFont="1" applyAlignment="1">
      <alignment/>
      <protection/>
    </xf>
    <xf numFmtId="0" fontId="37" fillId="0" borderId="0" xfId="63" applyFont="1">
      <alignment/>
      <protection/>
    </xf>
    <xf numFmtId="0" fontId="2" fillId="0" borderId="0" xfId="63">
      <alignment/>
      <protection/>
    </xf>
    <xf numFmtId="0" fontId="11" fillId="0" borderId="10" xfId="63" applyFont="1" applyBorder="1" applyAlignment="1">
      <alignment/>
      <protection/>
    </xf>
    <xf numFmtId="0" fontId="30" fillId="0" borderId="10" xfId="63" applyFont="1" applyBorder="1" applyAlignment="1">
      <alignment/>
      <protection/>
    </xf>
    <xf numFmtId="0" fontId="36" fillId="0" borderId="0" xfId="63" applyFont="1" applyBorder="1">
      <alignment/>
      <protection/>
    </xf>
    <xf numFmtId="0" fontId="21" fillId="0" borderId="10" xfId="63" applyFont="1" applyBorder="1" applyAlignment="1">
      <alignment horizontal="center"/>
      <protection/>
    </xf>
    <xf numFmtId="0" fontId="21" fillId="0" borderId="20" xfId="63" applyFont="1" applyBorder="1" applyAlignment="1">
      <alignment horizontal="center" vertical="center" wrapText="1"/>
      <protection/>
    </xf>
    <xf numFmtId="0" fontId="21" fillId="0" borderId="22" xfId="63" applyFont="1" applyBorder="1" applyAlignment="1">
      <alignment horizontal="center" vertical="center" wrapText="1"/>
      <protection/>
    </xf>
    <xf numFmtId="0" fontId="2" fillId="0" borderId="0" xfId="63" applyFont="1">
      <alignment/>
      <protection/>
    </xf>
    <xf numFmtId="1" fontId="8" fillId="0" borderId="0" xfId="63" applyNumberFormat="1" applyFont="1" applyAlignment="1">
      <alignment horizontal="center"/>
      <protection/>
    </xf>
    <xf numFmtId="0" fontId="28" fillId="0" borderId="0" xfId="63" applyFont="1">
      <alignment/>
      <protection/>
    </xf>
    <xf numFmtId="1" fontId="21" fillId="0" borderId="0" xfId="63" applyNumberFormat="1" applyFont="1" applyBorder="1" applyAlignment="1">
      <alignment horizontal="center"/>
      <protection/>
    </xf>
    <xf numFmtId="0" fontId="21" fillId="0" borderId="0" xfId="63" applyFont="1" applyBorder="1" applyAlignment="1">
      <alignment horizontal="center"/>
      <protection/>
    </xf>
    <xf numFmtId="0" fontId="34" fillId="0" borderId="0" xfId="63" applyFont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0" fontId="21" fillId="0" borderId="10" xfId="63" applyFont="1" applyBorder="1">
      <alignment/>
      <protection/>
    </xf>
    <xf numFmtId="0" fontId="28" fillId="0" borderId="10" xfId="63" applyFont="1" applyBorder="1">
      <alignment/>
      <protection/>
    </xf>
    <xf numFmtId="1" fontId="21" fillId="0" borderId="10" xfId="63" applyNumberFormat="1" applyFont="1" applyBorder="1" applyAlignment="1">
      <alignment horizontal="center"/>
      <protection/>
    </xf>
    <xf numFmtId="0" fontId="7" fillId="0" borderId="0" xfId="63" applyFont="1">
      <alignment/>
      <protection/>
    </xf>
    <xf numFmtId="1" fontId="7" fillId="0" borderId="0" xfId="63" applyNumberFormat="1" applyFont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7" fillId="0" borderId="0" xfId="63" applyFont="1" applyBorder="1">
      <alignment/>
      <protection/>
    </xf>
    <xf numFmtId="0" fontId="7" fillId="0" borderId="0" xfId="63" applyFont="1" applyAlignment="1">
      <alignment/>
      <protection/>
    </xf>
    <xf numFmtId="0" fontId="12" fillId="0" borderId="0" xfId="63" applyFont="1" applyAlignment="1">
      <alignment/>
      <protection/>
    </xf>
    <xf numFmtId="0" fontId="34" fillId="0" borderId="0" xfId="63" applyFont="1" applyAlignment="1">
      <alignment horizontal="center"/>
      <protection/>
    </xf>
    <xf numFmtId="0" fontId="36" fillId="0" borderId="0" xfId="63" applyFont="1" applyAlignment="1">
      <alignment horizontal="center"/>
      <protection/>
    </xf>
    <xf numFmtId="0" fontId="32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4" fillId="0" borderId="18" xfId="63" applyFont="1" applyBorder="1">
      <alignment/>
      <protection/>
    </xf>
    <xf numFmtId="0" fontId="3" fillId="0" borderId="0" xfId="63" applyFont="1" applyBorder="1">
      <alignment/>
      <protection/>
    </xf>
    <xf numFmtId="0" fontId="3" fillId="0" borderId="11" xfId="63" applyFont="1" applyBorder="1">
      <alignment/>
      <protection/>
    </xf>
    <xf numFmtId="0" fontId="4" fillId="0" borderId="11" xfId="63" applyFont="1" applyBorder="1">
      <alignment/>
      <protection/>
    </xf>
    <xf numFmtId="0" fontId="3" fillId="0" borderId="18" xfId="63" applyFont="1" applyBorder="1">
      <alignment/>
      <protection/>
    </xf>
    <xf numFmtId="0" fontId="4" fillId="0" borderId="0" xfId="63" applyFont="1" applyBorder="1">
      <alignment/>
      <protection/>
    </xf>
    <xf numFmtId="0" fontId="3" fillId="0" borderId="19" xfId="63" applyFont="1" applyBorder="1">
      <alignment/>
      <protection/>
    </xf>
    <xf numFmtId="0" fontId="3" fillId="0" borderId="10" xfId="63" applyFont="1" applyBorder="1">
      <alignment/>
      <protection/>
    </xf>
    <xf numFmtId="165" fontId="3" fillId="0" borderId="0" xfId="63" applyNumberFormat="1" applyFont="1" applyBorder="1">
      <alignment/>
      <protection/>
    </xf>
    <xf numFmtId="165" fontId="7" fillId="0" borderId="0" xfId="63" applyNumberFormat="1" applyFont="1">
      <alignment/>
      <protection/>
    </xf>
    <xf numFmtId="165" fontId="7" fillId="0" borderId="0" xfId="63" applyNumberFormat="1" applyFont="1" applyBorder="1">
      <alignment/>
      <protection/>
    </xf>
    <xf numFmtId="165" fontId="3" fillId="0" borderId="10" xfId="63" applyNumberFormat="1" applyFont="1" applyBorder="1">
      <alignment/>
      <protection/>
    </xf>
    <xf numFmtId="0" fontId="21" fillId="0" borderId="0" xfId="63" applyFont="1" applyBorder="1">
      <alignment/>
      <protection/>
    </xf>
    <xf numFmtId="0" fontId="3" fillId="0" borderId="24" xfId="63" applyFont="1" applyBorder="1">
      <alignment/>
      <protection/>
    </xf>
    <xf numFmtId="0" fontId="38" fillId="0" borderId="0" xfId="63" applyFont="1" applyAlignment="1">
      <alignment/>
      <protection/>
    </xf>
    <xf numFmtId="0" fontId="39" fillId="0" borderId="0" xfId="63" applyFont="1" applyAlignment="1">
      <alignment/>
      <protection/>
    </xf>
    <xf numFmtId="0" fontId="30" fillId="0" borderId="0" xfId="63" applyFont="1" applyAlignment="1">
      <alignment/>
      <protection/>
    </xf>
    <xf numFmtId="0" fontId="38" fillId="0" borderId="10" xfId="63" applyFont="1" applyBorder="1" applyAlignment="1">
      <alignment/>
      <protection/>
    </xf>
    <xf numFmtId="0" fontId="39" fillId="0" borderId="10" xfId="63" applyFont="1" applyBorder="1" applyAlignment="1">
      <alignment/>
      <protection/>
    </xf>
    <xf numFmtId="0" fontId="38" fillId="0" borderId="0" xfId="63" applyFont="1" applyBorder="1" applyAlignment="1">
      <alignment/>
      <protection/>
    </xf>
    <xf numFmtId="0" fontId="39" fillId="0" borderId="0" xfId="63" applyFont="1" applyBorder="1" applyAlignment="1">
      <alignment/>
      <protection/>
    </xf>
    <xf numFmtId="0" fontId="10" fillId="0" borderId="0" xfId="63" applyFont="1" applyAlignment="1">
      <alignment/>
      <protection/>
    </xf>
    <xf numFmtId="0" fontId="34" fillId="0" borderId="14" xfId="63" applyFont="1" applyBorder="1">
      <alignment/>
      <protection/>
    </xf>
    <xf numFmtId="0" fontId="34" fillId="0" borderId="23" xfId="63" applyFont="1" applyBorder="1" applyAlignment="1">
      <alignment/>
      <protection/>
    </xf>
    <xf numFmtId="0" fontId="34" fillId="0" borderId="17" xfId="63" applyFont="1" applyBorder="1" applyAlignment="1">
      <alignment/>
      <protection/>
    </xf>
    <xf numFmtId="0" fontId="33" fillId="0" borderId="0" xfId="63" applyFont="1" applyAlignment="1">
      <alignment/>
      <protection/>
    </xf>
    <xf numFmtId="0" fontId="34" fillId="0" borderId="13" xfId="63" applyFont="1" applyBorder="1">
      <alignment/>
      <protection/>
    </xf>
    <xf numFmtId="0" fontId="34" fillId="0" borderId="20" xfId="63" applyFont="1" applyBorder="1" applyAlignment="1">
      <alignment horizontal="center"/>
      <protection/>
    </xf>
    <xf numFmtId="0" fontId="34" fillId="0" borderId="13" xfId="63" applyFont="1" applyBorder="1" applyAlignment="1">
      <alignment horizontal="center"/>
      <protection/>
    </xf>
    <xf numFmtId="0" fontId="34" fillId="0" borderId="0" xfId="63" applyFont="1" applyBorder="1">
      <alignment/>
      <protection/>
    </xf>
    <xf numFmtId="0" fontId="34" fillId="0" borderId="0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165" fontId="34" fillId="0" borderId="0" xfId="63" applyNumberFormat="1" applyFont="1">
      <alignment/>
      <protection/>
    </xf>
    <xf numFmtId="165" fontId="34" fillId="0" borderId="0" xfId="63" applyNumberFormat="1" applyFont="1" applyBorder="1">
      <alignment/>
      <protection/>
    </xf>
    <xf numFmtId="0" fontId="2" fillId="0" borderId="0" xfId="63" applyBorder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/>
      <protection/>
    </xf>
    <xf numFmtId="0" fontId="11" fillId="0" borderId="0" xfId="63" applyFont="1" applyBorder="1" applyAlignment="1">
      <alignment/>
      <protection/>
    </xf>
    <xf numFmtId="0" fontId="3" fillId="0" borderId="17" xfId="63" applyFont="1" applyBorder="1" applyAlignment="1">
      <alignment horizontal="left" vertical="justify"/>
      <protection/>
    </xf>
    <xf numFmtId="0" fontId="3" fillId="0" borderId="16" xfId="63" applyFont="1" applyBorder="1">
      <alignment/>
      <protection/>
    </xf>
    <xf numFmtId="0" fontId="3" fillId="0" borderId="14" xfId="63" applyFont="1" applyBorder="1">
      <alignment/>
      <protection/>
    </xf>
    <xf numFmtId="0" fontId="3" fillId="0" borderId="18" xfId="63" applyFont="1" applyBorder="1" applyAlignment="1">
      <alignment horizontal="left" vertical="justify"/>
      <protection/>
    </xf>
    <xf numFmtId="0" fontId="3" fillId="0" borderId="12" xfId="63" applyFont="1" applyBorder="1">
      <alignment/>
      <protection/>
    </xf>
    <xf numFmtId="0" fontId="7" fillId="0" borderId="23" xfId="63" applyFont="1" applyBorder="1" applyAlignment="1">
      <alignment horizontal="center"/>
      <protection/>
    </xf>
    <xf numFmtId="0" fontId="3" fillId="0" borderId="23" xfId="63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4" fillId="0" borderId="12" xfId="63" applyFont="1" applyBorder="1" applyAlignment="1">
      <alignment horizontal="left" vertical="justify"/>
      <protection/>
    </xf>
    <xf numFmtId="0" fontId="4" fillId="0" borderId="12" xfId="63" applyFont="1" applyBorder="1">
      <alignment/>
      <protection/>
    </xf>
    <xf numFmtId="0" fontId="3" fillId="0" borderId="15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/>
      <protection/>
    </xf>
    <xf numFmtId="0" fontId="3" fillId="0" borderId="23" xfId="63" applyFont="1" applyBorder="1">
      <alignment/>
      <protection/>
    </xf>
    <xf numFmtId="0" fontId="3" fillId="0" borderId="19" xfId="63" applyFont="1" applyBorder="1" applyAlignment="1">
      <alignment horizontal="left" vertical="justify"/>
      <protection/>
    </xf>
    <xf numFmtId="0" fontId="3" fillId="0" borderId="13" xfId="63" applyFont="1" applyBorder="1">
      <alignment/>
      <protection/>
    </xf>
    <xf numFmtId="0" fontId="3" fillId="0" borderId="13" xfId="63" applyFont="1" applyBorder="1" applyAlignment="1">
      <alignment horizontal="center"/>
      <protection/>
    </xf>
    <xf numFmtId="0" fontId="3" fillId="0" borderId="0" xfId="63" applyFont="1" applyBorder="1" applyAlignment="1">
      <alignment horizontal="left" vertical="justify"/>
      <protection/>
    </xf>
    <xf numFmtId="165" fontId="17" fillId="0" borderId="0" xfId="63" applyNumberFormat="1" applyFont="1">
      <alignment/>
      <protection/>
    </xf>
    <xf numFmtId="165" fontId="3" fillId="0" borderId="0" xfId="63" applyNumberFormat="1" applyFont="1">
      <alignment/>
      <protection/>
    </xf>
    <xf numFmtId="0" fontId="4" fillId="0" borderId="24" xfId="63" applyFont="1" applyBorder="1" applyAlignment="1">
      <alignment horizontal="left" vertical="justify"/>
      <protection/>
    </xf>
    <xf numFmtId="0" fontId="4" fillId="0" borderId="13" xfId="63" applyFont="1" applyBorder="1">
      <alignment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0" fontId="6" fillId="0" borderId="24" xfId="63" applyFont="1" applyBorder="1">
      <alignment/>
      <protection/>
    </xf>
    <xf numFmtId="165" fontId="17" fillId="0" borderId="10" xfId="63" applyNumberFormat="1" applyFont="1" applyBorder="1">
      <alignment/>
      <protection/>
    </xf>
    <xf numFmtId="0" fontId="3" fillId="0" borderId="0" xfId="63" applyFont="1" applyAlignment="1">
      <alignment wrapText="1"/>
      <protection/>
    </xf>
    <xf numFmtId="0" fontId="4" fillId="0" borderId="0" xfId="63" applyFont="1" applyAlignment="1">
      <alignment horizontal="left"/>
      <protection/>
    </xf>
    <xf numFmtId="0" fontId="4" fillId="0" borderId="0" xfId="63" applyFont="1" applyAlignment="1">
      <alignment/>
      <protection/>
    </xf>
    <xf numFmtId="1" fontId="3" fillId="0" borderId="0" xfId="63" applyNumberFormat="1" applyFont="1">
      <alignment/>
      <protection/>
    </xf>
    <xf numFmtId="165" fontId="7" fillId="0" borderId="10" xfId="63" applyNumberFormat="1" applyFont="1" applyBorder="1">
      <alignment/>
      <protection/>
    </xf>
    <xf numFmtId="0" fontId="3" fillId="0" borderId="22" xfId="63" applyFont="1" applyBorder="1">
      <alignment/>
      <protection/>
    </xf>
    <xf numFmtId="0" fontId="3" fillId="0" borderId="20" xfId="63" applyFont="1" applyBorder="1">
      <alignment/>
      <protection/>
    </xf>
    <xf numFmtId="165" fontId="7" fillId="0" borderId="15" xfId="63" applyNumberFormat="1" applyFont="1" applyBorder="1">
      <alignment/>
      <protection/>
    </xf>
    <xf numFmtId="165" fontId="3" fillId="0" borderId="15" xfId="63" applyNumberFormat="1" applyFont="1" applyBorder="1">
      <alignment/>
      <protection/>
    </xf>
    <xf numFmtId="0" fontId="6" fillId="0" borderId="0" xfId="63" applyFont="1" applyBorder="1">
      <alignment/>
      <protection/>
    </xf>
    <xf numFmtId="165" fontId="3" fillId="0" borderId="16" xfId="63" applyNumberFormat="1" applyFont="1" applyBorder="1">
      <alignment/>
      <protection/>
    </xf>
    <xf numFmtId="165" fontId="4" fillId="0" borderId="0" xfId="63" applyNumberFormat="1" applyFont="1" applyBorder="1">
      <alignment/>
      <protection/>
    </xf>
    <xf numFmtId="165" fontId="4" fillId="0" borderId="0" xfId="63" applyNumberFormat="1" applyFont="1" applyBorder="1" applyAlignment="1">
      <alignment horizontal="left"/>
      <protection/>
    </xf>
    <xf numFmtId="0" fontId="4" fillId="0" borderId="10" xfId="63" applyFont="1" applyBorder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6" fillId="0" borderId="0" xfId="63" applyFont="1" applyBorder="1" applyAlignment="1">
      <alignment horizontal="center" vertical="justify"/>
      <protection/>
    </xf>
    <xf numFmtId="0" fontId="6" fillId="0" borderId="10" xfId="63" applyFont="1" applyBorder="1">
      <alignment/>
      <protection/>
    </xf>
    <xf numFmtId="165" fontId="36" fillId="0" borderId="0" xfId="63" applyNumberFormat="1" applyFont="1" applyBorder="1">
      <alignment/>
      <protection/>
    </xf>
    <xf numFmtId="1" fontId="3" fillId="0" borderId="0" xfId="63" applyNumberFormat="1" applyFont="1" applyBorder="1" applyAlignment="1">
      <alignment horizontal="center"/>
      <protection/>
    </xf>
    <xf numFmtId="0" fontId="5" fillId="0" borderId="0" xfId="63" applyFont="1">
      <alignment/>
      <protection/>
    </xf>
    <xf numFmtId="0" fontId="5" fillId="0" borderId="0" xfId="63" applyFont="1" applyBorder="1">
      <alignment/>
      <protection/>
    </xf>
    <xf numFmtId="0" fontId="18" fillId="0" borderId="0" xfId="63" applyFont="1">
      <alignment/>
      <protection/>
    </xf>
    <xf numFmtId="0" fontId="5" fillId="0" borderId="11" xfId="63" applyFont="1" applyBorder="1">
      <alignment/>
      <protection/>
    </xf>
    <xf numFmtId="165" fontId="5" fillId="0" borderId="0" xfId="63" applyNumberFormat="1" applyFont="1">
      <alignment/>
      <protection/>
    </xf>
    <xf numFmtId="165" fontId="5" fillId="0" borderId="0" xfId="63" applyNumberFormat="1" applyFont="1" applyBorder="1">
      <alignment/>
      <protection/>
    </xf>
    <xf numFmtId="0" fontId="18" fillId="0" borderId="10" xfId="63" applyFont="1" applyBorder="1">
      <alignment/>
      <protection/>
    </xf>
    <xf numFmtId="0" fontId="5" fillId="0" borderId="24" xfId="63" applyFont="1" applyBorder="1">
      <alignment/>
      <protection/>
    </xf>
    <xf numFmtId="0" fontId="5" fillId="0" borderId="10" xfId="63" applyFont="1" applyBorder="1">
      <alignment/>
      <protection/>
    </xf>
    <xf numFmtId="0" fontId="5" fillId="0" borderId="23" xfId="63" applyFont="1" applyBorder="1">
      <alignment/>
      <protection/>
    </xf>
    <xf numFmtId="165" fontId="5" fillId="0" borderId="10" xfId="63" applyNumberFormat="1" applyFont="1" applyBorder="1">
      <alignment/>
      <protection/>
    </xf>
    <xf numFmtId="0" fontId="33" fillId="0" borderId="0" xfId="63" applyFont="1" applyBorder="1" applyAlignment="1">
      <alignment/>
      <protection/>
    </xf>
    <xf numFmtId="0" fontId="7" fillId="0" borderId="10" xfId="63" applyFont="1" applyBorder="1">
      <alignment/>
      <protection/>
    </xf>
    <xf numFmtId="0" fontId="12" fillId="0" borderId="10" xfId="63" applyFont="1" applyBorder="1" applyAlignment="1">
      <alignment/>
      <protection/>
    </xf>
    <xf numFmtId="0" fontId="3" fillId="0" borderId="16" xfId="63" applyFont="1" applyBorder="1" applyAlignment="1">
      <alignment horizontal="left"/>
      <protection/>
    </xf>
    <xf numFmtId="0" fontId="3" fillId="0" borderId="0" xfId="63" applyFont="1" applyBorder="1" applyAlignment="1">
      <alignment horizontal="left"/>
      <protection/>
    </xf>
    <xf numFmtId="0" fontId="44" fillId="0" borderId="0" xfId="63" applyFont="1">
      <alignment/>
      <protection/>
    </xf>
    <xf numFmtId="0" fontId="7" fillId="0" borderId="11" xfId="63" applyFont="1" applyBorder="1" applyAlignment="1">
      <alignment/>
      <protection/>
    </xf>
    <xf numFmtId="0" fontId="45" fillId="0" borderId="0" xfId="63" applyFont="1" applyAlignment="1">
      <alignment/>
      <protection/>
    </xf>
    <xf numFmtId="0" fontId="12" fillId="0" borderId="0" xfId="63" applyFont="1">
      <alignment/>
      <protection/>
    </xf>
    <xf numFmtId="165" fontId="7" fillId="0" borderId="11" xfId="63" applyNumberFormat="1" applyFont="1" applyBorder="1">
      <alignment/>
      <protection/>
    </xf>
    <xf numFmtId="0" fontId="45" fillId="0" borderId="0" xfId="63" applyFont="1">
      <alignment/>
      <protection/>
    </xf>
    <xf numFmtId="165" fontId="2" fillId="0" borderId="0" xfId="63" applyNumberFormat="1">
      <alignment/>
      <protection/>
    </xf>
    <xf numFmtId="0" fontId="9" fillId="0" borderId="0" xfId="63" applyFont="1">
      <alignment/>
      <protection/>
    </xf>
    <xf numFmtId="0" fontId="9" fillId="0" borderId="11" xfId="63" applyFont="1" applyBorder="1">
      <alignment/>
      <protection/>
    </xf>
    <xf numFmtId="165" fontId="9" fillId="0" borderId="0" xfId="63" applyNumberFormat="1" applyFont="1">
      <alignment/>
      <protection/>
    </xf>
    <xf numFmtId="165" fontId="7" fillId="0" borderId="0" xfId="63" applyNumberFormat="1" applyFont="1" applyAlignment="1">
      <alignment/>
      <protection/>
    </xf>
    <xf numFmtId="165" fontId="9" fillId="0" borderId="11" xfId="63" applyNumberFormat="1" applyFont="1" applyBorder="1">
      <alignment/>
      <protection/>
    </xf>
    <xf numFmtId="174" fontId="7" fillId="0" borderId="0" xfId="45" applyNumberFormat="1" applyFont="1" applyAlignment="1">
      <alignment/>
    </xf>
    <xf numFmtId="1" fontId="7" fillId="0" borderId="0" xfId="63" applyNumberFormat="1" applyFont="1">
      <alignment/>
      <protection/>
    </xf>
    <xf numFmtId="16" fontId="3" fillId="0" borderId="0" xfId="63" applyNumberFormat="1" applyFont="1">
      <alignment/>
      <protection/>
    </xf>
    <xf numFmtId="17" fontId="3" fillId="0" borderId="0" xfId="63" applyNumberFormat="1" applyFont="1">
      <alignment/>
      <protection/>
    </xf>
    <xf numFmtId="0" fontId="11" fillId="0" borderId="10" xfId="63" applyFont="1" applyBorder="1">
      <alignment/>
      <protection/>
    </xf>
    <xf numFmtId="0" fontId="46" fillId="0" borderId="10" xfId="63" applyFont="1" applyBorder="1">
      <alignment/>
      <protection/>
    </xf>
    <xf numFmtId="0" fontId="9" fillId="0" borderId="10" xfId="63" applyFont="1" applyBorder="1">
      <alignment/>
      <protection/>
    </xf>
    <xf numFmtId="0" fontId="9" fillId="0" borderId="24" xfId="63" applyFont="1" applyBorder="1">
      <alignment/>
      <protection/>
    </xf>
    <xf numFmtId="165" fontId="9" fillId="0" borderId="10" xfId="63" applyNumberFormat="1" applyFont="1" applyBorder="1">
      <alignment/>
      <protection/>
    </xf>
    <xf numFmtId="0" fontId="47" fillId="0" borderId="10" xfId="63" applyFont="1" applyBorder="1">
      <alignment/>
      <protection/>
    </xf>
    <xf numFmtId="0" fontId="48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48" fillId="0" borderId="0" xfId="63" applyFont="1" applyAlignment="1">
      <alignment horizontal="center"/>
      <protection/>
    </xf>
    <xf numFmtId="0" fontId="32" fillId="0" borderId="0" xfId="63" applyFont="1" applyAlignment="1">
      <alignment horizontal="left"/>
      <protection/>
    </xf>
    <xf numFmtId="0" fontId="32" fillId="0" borderId="0" xfId="63" applyFont="1">
      <alignment/>
      <protection/>
    </xf>
    <xf numFmtId="0" fontId="33" fillId="0" borderId="0" xfId="63" applyFont="1">
      <alignment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textRotation="90" wrapText="1"/>
      <protection/>
    </xf>
    <xf numFmtId="0" fontId="3" fillId="0" borderId="16" xfId="63" applyFont="1" applyBorder="1" applyAlignment="1">
      <alignment horizontal="center" vertical="center" textRotation="90" wrapText="1"/>
      <protection/>
    </xf>
    <xf numFmtId="0" fontId="3" fillId="0" borderId="22" xfId="63" applyFont="1" applyBorder="1" applyAlignment="1">
      <alignment horizontal="center" vertical="center" textRotation="90" wrapText="1"/>
      <protection/>
    </xf>
    <xf numFmtId="0" fontId="3" fillId="0" borderId="21" xfId="63" applyFont="1" applyBorder="1" applyAlignment="1">
      <alignment horizontal="center" vertical="center" textRotation="90" wrapText="1"/>
      <protection/>
    </xf>
    <xf numFmtId="0" fontId="3" fillId="0" borderId="20" xfId="63" applyFont="1" applyBorder="1" applyAlignment="1">
      <alignment horizontal="center" vertical="center" textRotation="90" wrapText="1"/>
      <protection/>
    </xf>
    <xf numFmtId="0" fontId="7" fillId="0" borderId="0" xfId="63" applyFont="1" applyBorder="1" applyAlignment="1">
      <alignment horizontal="center" vertical="center" textRotation="90" wrapText="1"/>
      <protection/>
    </xf>
    <xf numFmtId="0" fontId="7" fillId="0" borderId="0" xfId="63" applyFont="1" applyAlignment="1">
      <alignment horizontal="center" vertical="center" textRotation="90" wrapText="1"/>
      <protection/>
    </xf>
    <xf numFmtId="0" fontId="12" fillId="0" borderId="0" xfId="63" applyFont="1" applyAlignment="1">
      <alignment horizontal="left"/>
      <protection/>
    </xf>
    <xf numFmtId="0" fontId="7" fillId="0" borderId="16" xfId="63" applyFont="1" applyBorder="1" applyAlignment="1">
      <alignment horizontal="left" indent="1"/>
      <protection/>
    </xf>
    <xf numFmtId="1" fontId="7" fillId="0" borderId="16" xfId="63" applyNumberFormat="1" applyFont="1" applyBorder="1" applyAlignment="1">
      <alignment horizontal="left" indent="1"/>
      <protection/>
    </xf>
    <xf numFmtId="165" fontId="7" fillId="0" borderId="0" xfId="63" applyNumberFormat="1" applyFont="1" applyBorder="1" applyAlignment="1">
      <alignment horizontal="center"/>
      <protection/>
    </xf>
    <xf numFmtId="1" fontId="7" fillId="0" borderId="0" xfId="63" applyNumberFormat="1" applyFont="1" applyBorder="1" applyAlignment="1">
      <alignment horizontal="center"/>
      <protection/>
    </xf>
    <xf numFmtId="165" fontId="7" fillId="0" borderId="0" xfId="63" applyNumberFormat="1" applyFont="1" applyBorder="1" applyAlignment="1">
      <alignment horizontal="left" indent="1"/>
      <protection/>
    </xf>
    <xf numFmtId="1" fontId="7" fillId="0" borderId="0" xfId="63" applyNumberFormat="1" applyFont="1" applyBorder="1" applyAlignment="1">
      <alignment horizontal="left" indent="1"/>
      <protection/>
    </xf>
    <xf numFmtId="0" fontId="7" fillId="0" borderId="0" xfId="63" applyFont="1" applyBorder="1" applyAlignment="1">
      <alignment horizontal="left" indent="1"/>
      <protection/>
    </xf>
    <xf numFmtId="0" fontId="7" fillId="0" borderId="0" xfId="63" applyFont="1" applyAlignment="1">
      <alignment horizontal="left" indent="1"/>
      <protection/>
    </xf>
    <xf numFmtId="0" fontId="7" fillId="0" borderId="10" xfId="63" applyFont="1" applyBorder="1" applyAlignment="1">
      <alignment horizontal="left" indent="1"/>
      <protection/>
    </xf>
    <xf numFmtId="1" fontId="7" fillId="0" borderId="0" xfId="63" applyNumberFormat="1" applyFont="1" applyBorder="1">
      <alignment/>
      <protection/>
    </xf>
    <xf numFmtId="0" fontId="46" fillId="0" borderId="10" xfId="63" applyFont="1" applyBorder="1" applyAlignment="1">
      <alignment horizontal="center"/>
      <protection/>
    </xf>
    <xf numFmtId="0" fontId="9" fillId="0" borderId="10" xfId="63" applyFont="1" applyBorder="1" applyAlignment="1">
      <alignment horizontal="center"/>
      <protection/>
    </xf>
    <xf numFmtId="165" fontId="9" fillId="0" borderId="10" xfId="63" applyNumberFormat="1" applyFont="1" applyBorder="1" applyAlignment="1">
      <alignment horizontal="center"/>
      <protection/>
    </xf>
    <xf numFmtId="1" fontId="7" fillId="0" borderId="10" xfId="63" applyNumberFormat="1" applyFont="1" applyBorder="1" applyAlignment="1">
      <alignment horizontal="center"/>
      <protection/>
    </xf>
    <xf numFmtId="0" fontId="46" fillId="0" borderId="15" xfId="63" applyFont="1" applyBorder="1" applyAlignment="1">
      <alignment horizontal="center"/>
      <protection/>
    </xf>
    <xf numFmtId="0" fontId="9" fillId="0" borderId="15" xfId="63" applyFont="1" applyBorder="1" applyAlignment="1">
      <alignment horizontal="center"/>
      <protection/>
    </xf>
    <xf numFmtId="165" fontId="9" fillId="0" borderId="15" xfId="63" applyNumberFormat="1" applyFont="1" applyBorder="1" applyAlignment="1">
      <alignment horizontal="center"/>
      <protection/>
    </xf>
    <xf numFmtId="1" fontId="9" fillId="0" borderId="15" xfId="63" applyNumberFormat="1" applyFont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165" fontId="9" fillId="0" borderId="0" xfId="63" applyNumberFormat="1" applyFont="1" applyBorder="1" applyAlignment="1">
      <alignment horizontal="center"/>
      <protection/>
    </xf>
    <xf numFmtId="0" fontId="7" fillId="0" borderId="0" xfId="63" applyFont="1" applyBorder="1" applyAlignment="1">
      <alignment/>
      <protection/>
    </xf>
    <xf numFmtId="165" fontId="7" fillId="0" borderId="0" xfId="63" applyNumberFormat="1" applyFont="1" applyAlignment="1">
      <alignment horizontal="center"/>
      <protection/>
    </xf>
    <xf numFmtId="0" fontId="4" fillId="0" borderId="24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textRotation="90" wrapText="1"/>
      <protection/>
    </xf>
    <xf numFmtId="0" fontId="3" fillId="0" borderId="24" xfId="63" applyFont="1" applyBorder="1" applyAlignment="1">
      <alignment horizontal="center" vertical="center" textRotation="90" wrapText="1"/>
      <protection/>
    </xf>
    <xf numFmtId="0" fontId="3" fillId="0" borderId="23" xfId="63" applyFont="1" applyBorder="1" applyAlignment="1">
      <alignment horizontal="center" vertical="center" textRotation="90" wrapText="1"/>
      <protection/>
    </xf>
    <xf numFmtId="0" fontId="36" fillId="0" borderId="0" xfId="63" applyFont="1" applyAlignment="1">
      <alignment vertical="justify" textRotation="90"/>
      <protection/>
    </xf>
    <xf numFmtId="0" fontId="11" fillId="0" borderId="10" xfId="63" applyFont="1" applyBorder="1" applyAlignment="1">
      <alignment horizontal="center"/>
      <protection/>
    </xf>
    <xf numFmtId="165" fontId="6" fillId="0" borderId="10" xfId="63" applyNumberFormat="1" applyFont="1" applyBorder="1">
      <alignment/>
      <protection/>
    </xf>
    <xf numFmtId="0" fontId="49" fillId="0" borderId="0" xfId="63" applyFont="1">
      <alignment/>
      <protection/>
    </xf>
    <xf numFmtId="0" fontId="17" fillId="0" borderId="0" xfId="63" applyFont="1">
      <alignment/>
      <protection/>
    </xf>
    <xf numFmtId="0" fontId="26" fillId="0" borderId="0" xfId="63" applyFont="1">
      <alignment/>
      <protection/>
    </xf>
    <xf numFmtId="0" fontId="7" fillId="0" borderId="0" xfId="63" applyFont="1" applyAlignment="1">
      <alignment textRotation="90"/>
      <protection/>
    </xf>
    <xf numFmtId="14" fontId="7" fillId="0" borderId="0" xfId="63" applyNumberFormat="1" applyFont="1">
      <alignment/>
      <protection/>
    </xf>
    <xf numFmtId="1" fontId="3" fillId="0" borderId="0" xfId="63" applyNumberFormat="1" applyFont="1" applyBorder="1" applyAlignment="1">
      <alignment/>
      <protection/>
    </xf>
    <xf numFmtId="0" fontId="5" fillId="0" borderId="16" xfId="63" applyFont="1" applyBorder="1">
      <alignment/>
      <protection/>
    </xf>
    <xf numFmtId="1" fontId="5" fillId="0" borderId="0" xfId="63" applyNumberFormat="1" applyFont="1" applyBorder="1">
      <alignment/>
      <protection/>
    </xf>
    <xf numFmtId="1" fontId="6" fillId="0" borderId="10" xfId="63" applyNumberFormat="1" applyFont="1" applyBorder="1">
      <alignment/>
      <protection/>
    </xf>
    <xf numFmtId="1" fontId="5" fillId="0" borderId="10" xfId="63" applyNumberFormat="1" applyFont="1" applyBorder="1">
      <alignment/>
      <protection/>
    </xf>
    <xf numFmtId="0" fontId="26" fillId="0" borderId="0" xfId="63" applyFont="1" applyAlignment="1">
      <alignment textRotation="45"/>
      <protection/>
    </xf>
    <xf numFmtId="0" fontId="26" fillId="0" borderId="0" xfId="63" applyFont="1" applyAlignment="1">
      <alignment textRotation="135"/>
      <protection/>
    </xf>
    <xf numFmtId="0" fontId="26" fillId="0" borderId="0" xfId="63" applyFont="1" applyBorder="1">
      <alignment/>
      <protection/>
    </xf>
    <xf numFmtId="14" fontId="26" fillId="0" borderId="0" xfId="63" applyNumberFormat="1" applyFont="1" applyBorder="1">
      <alignment/>
      <protection/>
    </xf>
    <xf numFmtId="14" fontId="26" fillId="0" borderId="0" xfId="63" applyNumberFormat="1" applyFont="1">
      <alignment/>
      <protection/>
    </xf>
    <xf numFmtId="0" fontId="26" fillId="0" borderId="0" xfId="63" applyFont="1" applyBorder="1" applyAlignment="1">
      <alignment/>
      <protection/>
    </xf>
    <xf numFmtId="0" fontId="26" fillId="0" borderId="14" xfId="63" applyFont="1" applyBorder="1">
      <alignment/>
      <protection/>
    </xf>
    <xf numFmtId="0" fontId="26" fillId="0" borderId="23" xfId="63" applyFont="1" applyBorder="1">
      <alignment/>
      <protection/>
    </xf>
    <xf numFmtId="0" fontId="26" fillId="0" borderId="22" xfId="63" applyFont="1" applyBorder="1">
      <alignment/>
      <protection/>
    </xf>
    <xf numFmtId="0" fontId="26" fillId="0" borderId="15" xfId="63" applyFont="1" applyBorder="1">
      <alignment/>
      <protection/>
    </xf>
    <xf numFmtId="0" fontId="26" fillId="0" borderId="21" xfId="63" applyFont="1" applyBorder="1">
      <alignment/>
      <protection/>
    </xf>
    <xf numFmtId="0" fontId="26" fillId="0" borderId="0" xfId="63" applyFont="1" applyBorder="1" applyAlignment="1">
      <alignment horizontal="center"/>
      <protection/>
    </xf>
    <xf numFmtId="0" fontId="26" fillId="0" borderId="12" xfId="63" applyFont="1" applyBorder="1" applyAlignment="1">
      <alignment horizontal="center"/>
      <protection/>
    </xf>
    <xf numFmtId="0" fontId="26" fillId="0" borderId="12" xfId="63" applyFont="1" applyBorder="1">
      <alignment/>
      <protection/>
    </xf>
    <xf numFmtId="0" fontId="26" fillId="0" borderId="17" xfId="63" applyFont="1" applyBorder="1">
      <alignment/>
      <protection/>
    </xf>
    <xf numFmtId="0" fontId="26" fillId="0" borderId="11" xfId="63" applyFont="1" applyBorder="1">
      <alignment/>
      <protection/>
    </xf>
    <xf numFmtId="0" fontId="26" fillId="0" borderId="18" xfId="63" applyFont="1" applyBorder="1">
      <alignment/>
      <protection/>
    </xf>
    <xf numFmtId="0" fontId="26" fillId="0" borderId="24" xfId="63" applyFont="1" applyBorder="1">
      <alignment/>
      <protection/>
    </xf>
    <xf numFmtId="0" fontId="26" fillId="0" borderId="19" xfId="63" applyFont="1" applyBorder="1">
      <alignment/>
      <protection/>
    </xf>
    <xf numFmtId="0" fontId="26" fillId="0" borderId="0" xfId="63" applyFont="1" applyBorder="1" applyAlignment="1">
      <alignment horizontal="left"/>
      <protection/>
    </xf>
    <xf numFmtId="0" fontId="26" fillId="0" borderId="13" xfId="63" applyFont="1" applyBorder="1">
      <alignment/>
      <protection/>
    </xf>
    <xf numFmtId="0" fontId="26" fillId="0" borderId="20" xfId="63" applyFont="1" applyBorder="1">
      <alignment/>
      <protection/>
    </xf>
    <xf numFmtId="1" fontId="26" fillId="0" borderId="0" xfId="63" applyNumberFormat="1" applyFont="1" applyBorder="1" applyAlignment="1">
      <alignment/>
      <protection/>
    </xf>
    <xf numFmtId="165" fontId="26" fillId="0" borderId="0" xfId="63" applyNumberFormat="1" applyFont="1">
      <alignment/>
      <protection/>
    </xf>
    <xf numFmtId="0" fontId="26" fillId="0" borderId="16" xfId="63" applyFont="1" applyBorder="1">
      <alignment/>
      <protection/>
    </xf>
    <xf numFmtId="1" fontId="26" fillId="0" borderId="0" xfId="63" applyNumberFormat="1" applyFont="1" applyBorder="1">
      <alignment/>
      <protection/>
    </xf>
    <xf numFmtId="0" fontId="26" fillId="0" borderId="10" xfId="63" applyFont="1" applyBorder="1">
      <alignment/>
      <protection/>
    </xf>
    <xf numFmtId="165" fontId="26" fillId="0" borderId="10" xfId="63" applyNumberFormat="1" applyFont="1" applyBorder="1">
      <alignment/>
      <protection/>
    </xf>
    <xf numFmtId="0" fontId="26" fillId="0" borderId="0" xfId="63" applyFont="1" applyAlignment="1">
      <alignment horizontal="center"/>
      <protection/>
    </xf>
    <xf numFmtId="165" fontId="32" fillId="0" borderId="0" xfId="63" applyNumberFormat="1" applyFont="1">
      <alignment/>
      <protection/>
    </xf>
    <xf numFmtId="165" fontId="6" fillId="0" borderId="0" xfId="63" applyNumberFormat="1" applyFont="1">
      <alignment/>
      <protection/>
    </xf>
    <xf numFmtId="165" fontId="33" fillId="0" borderId="0" xfId="63" applyNumberFormat="1" applyFont="1">
      <alignment/>
      <protection/>
    </xf>
    <xf numFmtId="165" fontId="10" fillId="0" borderId="0" xfId="63" applyNumberFormat="1" applyFont="1">
      <alignment/>
      <protection/>
    </xf>
    <xf numFmtId="0" fontId="7" fillId="0" borderId="15" xfId="63" applyFont="1" applyBorder="1">
      <alignment/>
      <protection/>
    </xf>
    <xf numFmtId="165" fontId="3" fillId="0" borderId="20" xfId="63" applyNumberFormat="1" applyFont="1" applyBorder="1" applyAlignment="1">
      <alignment horizontal="center" vertical="center" textRotation="90" wrapText="1"/>
      <protection/>
    </xf>
    <xf numFmtId="165" fontId="3" fillId="0" borderId="20" xfId="63" applyNumberFormat="1" applyFont="1" applyBorder="1" applyAlignment="1">
      <alignment vertical="center" textRotation="90" wrapText="1"/>
      <protection/>
    </xf>
    <xf numFmtId="165" fontId="3" fillId="0" borderId="22" xfId="63" applyNumberFormat="1" applyFont="1" applyBorder="1" applyAlignment="1">
      <alignment horizontal="center" vertical="center" textRotation="90" wrapText="1"/>
      <protection/>
    </xf>
    <xf numFmtId="0" fontId="3" fillId="0" borderId="22" xfId="63" applyFont="1" applyBorder="1" applyAlignment="1">
      <alignment horizontal="center" vertical="center" textRotation="90"/>
      <protection/>
    </xf>
    <xf numFmtId="1" fontId="3" fillId="0" borderId="0" xfId="63" applyNumberFormat="1" applyFont="1" applyBorder="1">
      <alignment/>
      <protection/>
    </xf>
    <xf numFmtId="165" fontId="3" fillId="0" borderId="0" xfId="63" applyNumberFormat="1" applyFont="1" applyBorder="1" applyAlignment="1">
      <alignment horizontal="left"/>
      <protection/>
    </xf>
    <xf numFmtId="1" fontId="3" fillId="0" borderId="0" xfId="63" applyNumberFormat="1" applyFont="1" applyBorder="1" applyAlignment="1">
      <alignment horizontal="right"/>
      <protection/>
    </xf>
    <xf numFmtId="0" fontId="7" fillId="0" borderId="16" xfId="63" applyFont="1" applyBorder="1">
      <alignment/>
      <protection/>
    </xf>
    <xf numFmtId="0" fontId="18" fillId="0" borderId="0" xfId="63" applyFont="1" applyAlignment="1">
      <alignment horizontal="center"/>
      <protection/>
    </xf>
    <xf numFmtId="0" fontId="17" fillId="0" borderId="0" xfId="63" applyFont="1" applyAlignment="1">
      <alignment/>
      <protection/>
    </xf>
    <xf numFmtId="0" fontId="15" fillId="0" borderId="0" xfId="63" applyFont="1">
      <alignment/>
      <protection/>
    </xf>
    <xf numFmtId="0" fontId="18" fillId="0" borderId="0" xfId="63" applyFont="1" applyAlignment="1">
      <alignment/>
      <protection/>
    </xf>
    <xf numFmtId="0" fontId="17" fillId="0" borderId="0" xfId="63" applyFont="1" applyBorder="1">
      <alignment/>
      <protection/>
    </xf>
    <xf numFmtId="0" fontId="17" fillId="0" borderId="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50" fillId="0" borderId="0" xfId="63" applyFont="1">
      <alignment/>
      <protection/>
    </xf>
    <xf numFmtId="0" fontId="23" fillId="0" borderId="0" xfId="63" applyFont="1" applyAlignment="1">
      <alignment/>
      <protection/>
    </xf>
    <xf numFmtId="0" fontId="22" fillId="0" borderId="0" xfId="63" applyFont="1" applyAlignment="1">
      <alignment/>
      <protection/>
    </xf>
    <xf numFmtId="0" fontId="18" fillId="0" borderId="0" xfId="63" applyFont="1" applyBorder="1">
      <alignment/>
      <protection/>
    </xf>
    <xf numFmtId="0" fontId="14" fillId="0" borderId="0" xfId="63" applyFont="1" applyBorder="1" applyAlignment="1">
      <alignment horizontal="center"/>
      <protection/>
    </xf>
    <xf numFmtId="0" fontId="23" fillId="0" borderId="0" xfId="63" applyFont="1" applyBorder="1" applyAlignment="1">
      <alignment/>
      <protection/>
    </xf>
    <xf numFmtId="0" fontId="14" fillId="0" borderId="0" xfId="63" applyFont="1" applyBorder="1" applyAlignment="1">
      <alignment/>
      <protection/>
    </xf>
    <xf numFmtId="0" fontId="18" fillId="0" borderId="0" xfId="63" applyFont="1" applyBorder="1" applyAlignment="1">
      <alignment/>
      <protection/>
    </xf>
    <xf numFmtId="0" fontId="5" fillId="0" borderId="0" xfId="63" applyFont="1" applyAlignment="1">
      <alignment/>
      <protection/>
    </xf>
    <xf numFmtId="0" fontId="50" fillId="0" borderId="0" xfId="63" applyFont="1" applyAlignment="1">
      <alignment/>
      <protection/>
    </xf>
    <xf numFmtId="0" fontId="17" fillId="0" borderId="10" xfId="63" applyFont="1" applyBorder="1">
      <alignment/>
      <protection/>
    </xf>
    <xf numFmtId="0" fontId="17" fillId="0" borderId="16" xfId="63" applyFont="1" applyBorder="1">
      <alignment/>
      <protection/>
    </xf>
    <xf numFmtId="0" fontId="14" fillId="0" borderId="16" xfId="63" applyFont="1" applyBorder="1" applyAlignment="1">
      <alignment/>
      <protection/>
    </xf>
    <xf numFmtId="0" fontId="17" fillId="0" borderId="16" xfId="63" applyFont="1" applyBorder="1" applyAlignment="1">
      <alignment/>
      <protection/>
    </xf>
    <xf numFmtId="0" fontId="17" fillId="0" borderId="17" xfId="63" applyFont="1" applyBorder="1" applyAlignment="1">
      <alignment/>
      <protection/>
    </xf>
    <xf numFmtId="0" fontId="17" fillId="0" borderId="23" xfId="63" applyFont="1" applyBorder="1" applyAlignment="1">
      <alignment/>
      <protection/>
    </xf>
    <xf numFmtId="0" fontId="17" fillId="0" borderId="14" xfId="63" applyFont="1" applyBorder="1" applyAlignment="1">
      <alignment horizontal="center"/>
      <protection/>
    </xf>
    <xf numFmtId="0" fontId="14" fillId="0" borderId="10" xfId="63" applyFont="1" applyBorder="1" applyAlignment="1">
      <alignment/>
      <protection/>
    </xf>
    <xf numFmtId="0" fontId="17" fillId="0" borderId="10" xfId="63" applyFont="1" applyBorder="1" applyAlignment="1">
      <alignment/>
      <protection/>
    </xf>
    <xf numFmtId="0" fontId="17" fillId="0" borderId="19" xfId="63" applyFont="1" applyBorder="1">
      <alignment/>
      <protection/>
    </xf>
    <xf numFmtId="0" fontId="17" fillId="0" borderId="24" xfId="63" applyFont="1" applyBorder="1">
      <alignment/>
      <protection/>
    </xf>
    <xf numFmtId="0" fontId="17" fillId="0" borderId="13" xfId="63" applyFont="1" applyBorder="1" applyAlignment="1">
      <alignment horizontal="center"/>
      <protection/>
    </xf>
    <xf numFmtId="0" fontId="17" fillId="0" borderId="10" xfId="63" applyFont="1" applyBorder="1" applyAlignment="1">
      <alignment horizontal="center"/>
      <protection/>
    </xf>
    <xf numFmtId="0" fontId="17" fillId="0" borderId="23" xfId="63" applyFont="1" applyBorder="1">
      <alignment/>
      <protection/>
    </xf>
    <xf numFmtId="0" fontId="17" fillId="0" borderId="14" xfId="63" applyFont="1" applyBorder="1">
      <alignment/>
      <protection/>
    </xf>
    <xf numFmtId="0" fontId="24" fillId="0" borderId="0" xfId="63" applyFont="1" applyBorder="1" applyAlignment="1">
      <alignment horizontal="center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16" xfId="63" applyFont="1" applyBorder="1" applyAlignment="1">
      <alignment horizontal="right"/>
      <protection/>
    </xf>
    <xf numFmtId="0" fontId="17" fillId="0" borderId="13" xfId="63" applyFont="1" applyBorder="1">
      <alignment/>
      <protection/>
    </xf>
    <xf numFmtId="0" fontId="24" fillId="0" borderId="24" xfId="63" applyFont="1" applyBorder="1">
      <alignment/>
      <protection/>
    </xf>
    <xf numFmtId="0" fontId="22" fillId="0" borderId="0" xfId="63" applyFont="1">
      <alignment/>
      <protection/>
    </xf>
    <xf numFmtId="0" fontId="22" fillId="0" borderId="0" xfId="63" applyFont="1" applyBorder="1" applyAlignment="1">
      <alignment horizontal="center"/>
      <protection/>
    </xf>
    <xf numFmtId="0" fontId="25" fillId="0" borderId="0" xfId="63" applyFont="1">
      <alignment/>
      <protection/>
    </xf>
    <xf numFmtId="0" fontId="22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0" fontId="22" fillId="0" borderId="0" xfId="63" applyFont="1" applyAlignment="1">
      <alignment horizontal="right"/>
      <protection/>
    </xf>
    <xf numFmtId="0" fontId="17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left"/>
      <protection/>
    </xf>
    <xf numFmtId="165" fontId="17" fillId="0" borderId="0" xfId="63" applyNumberFormat="1" applyFont="1" applyBorder="1">
      <alignment/>
      <protection/>
    </xf>
    <xf numFmtId="0" fontId="24" fillId="0" borderId="0" xfId="63" applyFont="1" applyAlignment="1">
      <alignment horizontal="center"/>
      <protection/>
    </xf>
    <xf numFmtId="0" fontId="25" fillId="0" borderId="0" xfId="63" applyFont="1" applyBorder="1" applyAlignment="1">
      <alignment horizontal="center"/>
      <protection/>
    </xf>
    <xf numFmtId="165" fontId="22" fillId="0" borderId="0" xfId="63" applyNumberFormat="1" applyFont="1" applyBorder="1">
      <alignment/>
      <protection/>
    </xf>
    <xf numFmtId="0" fontId="24" fillId="0" borderId="10" xfId="63" applyFont="1" applyBorder="1" applyAlignment="1">
      <alignment horizontal="center"/>
      <protection/>
    </xf>
    <xf numFmtId="0" fontId="17" fillId="0" borderId="10" xfId="63" applyFont="1" applyBorder="1" applyAlignment="1">
      <alignment horizontal="right"/>
      <protection/>
    </xf>
    <xf numFmtId="0" fontId="17" fillId="0" borderId="0" xfId="63" applyFont="1" applyBorder="1" applyAlignment="1">
      <alignment horizontal="right"/>
      <protection/>
    </xf>
    <xf numFmtId="0" fontId="14" fillId="0" borderId="0" xfId="63" applyFont="1" applyAlignment="1">
      <alignment/>
      <protection/>
    </xf>
    <xf numFmtId="0" fontId="17" fillId="0" borderId="14" xfId="63" applyFont="1" applyBorder="1" applyAlignment="1">
      <alignment horizontal="center" vertical="center"/>
      <protection/>
    </xf>
    <xf numFmtId="0" fontId="17" fillId="0" borderId="11" xfId="63" applyFont="1" applyBorder="1">
      <alignment/>
      <protection/>
    </xf>
    <xf numFmtId="0" fontId="24" fillId="0" borderId="11" xfId="63" applyFont="1" applyBorder="1">
      <alignment/>
      <protection/>
    </xf>
    <xf numFmtId="0" fontId="17" fillId="0" borderId="23" xfId="63" applyFont="1" applyBorder="1" applyAlignment="1">
      <alignment horizontal="center"/>
      <protection/>
    </xf>
    <xf numFmtId="0" fontId="17" fillId="0" borderId="13" xfId="63" applyFont="1" applyBorder="1" applyAlignment="1">
      <alignment horizontal="center" vertical="center"/>
      <protection/>
    </xf>
    <xf numFmtId="0" fontId="24" fillId="0" borderId="24" xfId="63" applyFont="1" applyBorder="1" applyAlignment="1">
      <alignment horizontal="center"/>
      <protection/>
    </xf>
    <xf numFmtId="0" fontId="24" fillId="0" borderId="0" xfId="63" applyFont="1" applyAlignment="1">
      <alignment horizontal="left"/>
      <protection/>
    </xf>
    <xf numFmtId="0" fontId="22" fillId="0" borderId="10" xfId="63" applyFont="1" applyBorder="1">
      <alignment/>
      <protection/>
    </xf>
    <xf numFmtId="0" fontId="25" fillId="0" borderId="10" xfId="63" applyFont="1" applyBorder="1" applyAlignment="1">
      <alignment horizontal="center"/>
      <protection/>
    </xf>
    <xf numFmtId="165" fontId="22" fillId="0" borderId="10" xfId="63" applyNumberFormat="1" applyFont="1" applyBorder="1">
      <alignment/>
      <protection/>
    </xf>
    <xf numFmtId="0" fontId="22" fillId="0" borderId="10" xfId="63" applyFont="1" applyBorder="1" applyAlignment="1">
      <alignment horizontal="right"/>
      <protection/>
    </xf>
    <xf numFmtId="0" fontId="51" fillId="0" borderId="0" xfId="63" applyFont="1">
      <alignment/>
      <protection/>
    </xf>
    <xf numFmtId="0" fontId="52" fillId="0" borderId="0" xfId="63" applyFont="1">
      <alignment/>
      <protection/>
    </xf>
    <xf numFmtId="0" fontId="5" fillId="0" borderId="16" xfId="63" applyFont="1" applyBorder="1" applyProtection="1">
      <alignment/>
      <protection/>
    </xf>
    <xf numFmtId="0" fontId="9" fillId="0" borderId="16" xfId="63" applyFont="1" applyBorder="1" applyAlignment="1">
      <alignment horizontal="center"/>
      <protection/>
    </xf>
    <xf numFmtId="0" fontId="5" fillId="0" borderId="0" xfId="63" applyFont="1" applyBorder="1" applyProtection="1">
      <alignment/>
      <protection/>
    </xf>
    <xf numFmtId="0" fontId="5" fillId="0" borderId="0" xfId="63" applyFont="1" applyFill="1" applyBorder="1" applyProtection="1">
      <alignment/>
      <protection/>
    </xf>
    <xf numFmtId="0" fontId="5" fillId="0" borderId="10" xfId="63" applyFont="1" applyBorder="1" applyProtection="1">
      <alignment/>
      <protection/>
    </xf>
    <xf numFmtId="0" fontId="7" fillId="0" borderId="10" xfId="63" applyFont="1" applyBorder="1" applyAlignment="1">
      <alignment horizontal="center"/>
      <protection/>
    </xf>
    <xf numFmtId="0" fontId="6" fillId="0" borderId="10" xfId="63" applyFont="1" applyBorder="1" applyProtection="1">
      <alignment/>
      <protection/>
    </xf>
    <xf numFmtId="1" fontId="9" fillId="0" borderId="10" xfId="63" applyNumberFormat="1" applyFont="1" applyBorder="1" applyAlignment="1">
      <alignment horizontal="center"/>
      <protection/>
    </xf>
    <xf numFmtId="0" fontId="18" fillId="0" borderId="15" xfId="63" applyFont="1" applyBorder="1" applyAlignment="1">
      <alignment horizontal="center"/>
      <protection/>
    </xf>
    <xf numFmtId="1" fontId="9" fillId="0" borderId="0" xfId="63" applyNumberFormat="1" applyFont="1" applyBorder="1" applyAlignment="1">
      <alignment horizontal="center"/>
      <protection/>
    </xf>
    <xf numFmtId="0" fontId="3" fillId="0" borderId="0" xfId="63" applyFont="1" applyAlignment="1">
      <alignment horizontal="center" vertical="center" shrinkToFit="1"/>
      <protection/>
    </xf>
    <xf numFmtId="0" fontId="3" fillId="0" borderId="0" xfId="63" applyFont="1" applyBorder="1" applyAlignment="1">
      <alignment horizontal="center" vertical="center" shrinkToFit="1"/>
      <protection/>
    </xf>
    <xf numFmtId="2" fontId="3" fillId="0" borderId="20" xfId="63" applyNumberFormat="1" applyFont="1" applyBorder="1" applyAlignment="1">
      <alignment horizontal="center" vertical="center"/>
      <protection/>
    </xf>
    <xf numFmtId="0" fontId="44" fillId="0" borderId="20" xfId="63" applyFont="1" applyBorder="1">
      <alignment/>
      <protection/>
    </xf>
    <xf numFmtId="0" fontId="3" fillId="0" borderId="20" xfId="63" applyFont="1" applyBorder="1" applyAlignment="1">
      <alignment horizontal="center" wrapText="1"/>
      <protection/>
    </xf>
    <xf numFmtId="0" fontId="44" fillId="0" borderId="22" xfId="63" applyFont="1" applyBorder="1">
      <alignment/>
      <protection/>
    </xf>
    <xf numFmtId="0" fontId="44" fillId="0" borderId="0" xfId="63" applyFont="1" applyBorder="1">
      <alignment/>
      <protection/>
    </xf>
    <xf numFmtId="175" fontId="3" fillId="0" borderId="0" xfId="47" applyNumberFormat="1" applyFont="1" applyBorder="1" applyAlignment="1">
      <alignment horizontal="center" vertical="center"/>
    </xf>
    <xf numFmtId="165" fontId="3" fillId="0" borderId="0" xfId="63" applyNumberFormat="1" applyFont="1" applyBorder="1" applyAlignment="1">
      <alignment horizontal="center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10" xfId="63" applyFont="1" applyBorder="1" applyAlignment="1">
      <alignment horizontal="center"/>
      <protection/>
    </xf>
    <xf numFmtId="0" fontId="3" fillId="0" borderId="27" xfId="63" applyFont="1" applyBorder="1" applyAlignment="1">
      <alignment horizontal="center"/>
      <protection/>
    </xf>
    <xf numFmtId="165" fontId="3" fillId="0" borderId="10" xfId="63" applyNumberFormat="1" applyFont="1" applyBorder="1" applyAlignment="1">
      <alignment horizontal="center"/>
      <protection/>
    </xf>
    <xf numFmtId="0" fontId="3" fillId="0" borderId="27" xfId="63" applyFont="1" applyBorder="1">
      <alignment/>
      <protection/>
    </xf>
    <xf numFmtId="165" fontId="3" fillId="0" borderId="27" xfId="63" applyNumberFormat="1" applyFont="1" applyBorder="1" applyAlignment="1">
      <alignment horizontal="center"/>
      <protection/>
    </xf>
    <xf numFmtId="0" fontId="32" fillId="0" borderId="0" xfId="204" applyFont="1" applyBorder="1" applyAlignment="1">
      <alignment horizontal="left"/>
      <protection/>
    </xf>
    <xf numFmtId="0" fontId="9" fillId="0" borderId="0" xfId="204" applyFont="1" applyBorder="1" applyAlignment="1">
      <alignment horizontal="left"/>
      <protection/>
    </xf>
    <xf numFmtId="0" fontId="32" fillId="0" borderId="0" xfId="204" applyFont="1" applyBorder="1" applyAlignment="1">
      <alignment horizontal="center" vertical="center"/>
      <protection/>
    </xf>
    <xf numFmtId="0" fontId="55" fillId="0" borderId="0" xfId="204" applyFont="1" applyBorder="1" applyAlignment="1">
      <alignment horizontal="center"/>
      <protection/>
    </xf>
    <xf numFmtId="0" fontId="3" fillId="0" borderId="14" xfId="63" applyFont="1" applyBorder="1" applyAlignment="1">
      <alignment horizontal="center"/>
      <protection/>
    </xf>
    <xf numFmtId="0" fontId="3" fillId="0" borderId="24" xfId="63" applyFont="1" applyBorder="1" applyAlignment="1">
      <alignment horizontal="center"/>
      <protection/>
    </xf>
    <xf numFmtId="176" fontId="56" fillId="0" borderId="0" xfId="201" applyNumberFormat="1" applyFont="1" applyBorder="1" applyAlignment="1">
      <alignment/>
      <protection/>
    </xf>
    <xf numFmtId="177" fontId="6" fillId="0" borderId="16" xfId="63" applyNumberFormat="1" applyFont="1" applyBorder="1" applyAlignment="1">
      <alignment horizontal="center"/>
      <protection/>
    </xf>
    <xf numFmtId="0" fontId="9" fillId="0" borderId="0" xfId="63" applyFont="1" applyAlignment="1">
      <alignment/>
      <protection/>
    </xf>
    <xf numFmtId="177" fontId="3" fillId="0" borderId="0" xfId="63" applyNumberFormat="1" applyFont="1" applyBorder="1" applyAlignment="1">
      <alignment horizontal="center"/>
      <protection/>
    </xf>
    <xf numFmtId="0" fontId="137" fillId="0" borderId="0" xfId="63" applyFont="1">
      <alignment/>
      <protection/>
    </xf>
    <xf numFmtId="176" fontId="57" fillId="0" borderId="0" xfId="201" applyNumberFormat="1" applyFont="1" applyBorder="1" applyAlignment="1">
      <alignment/>
      <protection/>
    </xf>
    <xf numFmtId="0" fontId="138" fillId="0" borderId="0" xfId="63" applyFont="1">
      <alignment/>
      <protection/>
    </xf>
    <xf numFmtId="0" fontId="58" fillId="0" borderId="0" xfId="63" applyFont="1" applyAlignment="1">
      <alignment/>
      <protection/>
    </xf>
    <xf numFmtId="177" fontId="21" fillId="0" borderId="0" xfId="63" applyNumberFormat="1" applyFont="1">
      <alignment/>
      <protection/>
    </xf>
    <xf numFmtId="176" fontId="58" fillId="0" borderId="0" xfId="201" applyNumberFormat="1" applyFont="1" applyBorder="1" applyAlignment="1">
      <alignment/>
      <protection/>
    </xf>
    <xf numFmtId="0" fontId="2" fillId="0" borderId="0" xfId="63" applyAlignment="1">
      <alignment horizontal="left"/>
      <protection/>
    </xf>
    <xf numFmtId="175" fontId="58" fillId="0" borderId="0" xfId="47" applyNumberFormat="1" applyFont="1" applyBorder="1" applyAlignment="1">
      <alignment/>
    </xf>
    <xf numFmtId="0" fontId="138" fillId="0" borderId="0" xfId="63" applyFont="1" applyAlignment="1">
      <alignment/>
      <protection/>
    </xf>
    <xf numFmtId="0" fontId="58" fillId="0" borderId="0" xfId="63" applyFont="1" applyBorder="1" applyAlignment="1">
      <alignment horizontal="left" wrapText="1" shrinkToFit="1"/>
      <protection/>
    </xf>
    <xf numFmtId="0" fontId="6" fillId="0" borderId="0" xfId="63" applyFont="1" applyAlignment="1">
      <alignment wrapText="1"/>
      <protection/>
    </xf>
    <xf numFmtId="0" fontId="6" fillId="0" borderId="0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59" fillId="0" borderId="0" xfId="63" applyFont="1" applyFill="1" applyBorder="1" applyAlignment="1">
      <alignment horizontal="left"/>
      <protection/>
    </xf>
    <xf numFmtId="0" fontId="58" fillId="0" borderId="0" xfId="63" applyFont="1" applyAlignment="1">
      <alignment horizontal="left"/>
      <protection/>
    </xf>
    <xf numFmtId="0" fontId="59" fillId="0" borderId="0" xfId="63" applyFont="1" applyFill="1" applyBorder="1">
      <alignment/>
      <protection/>
    </xf>
    <xf numFmtId="0" fontId="60" fillId="0" borderId="0" xfId="63" applyFont="1" applyFill="1" applyBorder="1">
      <alignment/>
      <protection/>
    </xf>
    <xf numFmtId="0" fontId="58" fillId="0" borderId="0" xfId="63" applyFont="1" applyAlignment="1">
      <alignment wrapText="1"/>
      <protection/>
    </xf>
    <xf numFmtId="0" fontId="60" fillId="0" borderId="0" xfId="63" applyFont="1" applyFill="1" applyBorder="1" applyAlignment="1">
      <alignment horizontal="left"/>
      <protection/>
    </xf>
    <xf numFmtId="0" fontId="60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top"/>
      <protection/>
    </xf>
    <xf numFmtId="0" fontId="61" fillId="0" borderId="0" xfId="7" applyFont="1" applyAlignment="1">
      <alignment wrapText="1"/>
    </xf>
    <xf numFmtId="0" fontId="60" fillId="0" borderId="0" xfId="5" applyFont="1" applyFill="1" applyBorder="1" applyAlignment="1">
      <alignment/>
    </xf>
    <xf numFmtId="0" fontId="62" fillId="0" borderId="0" xfId="5" applyFont="1" applyAlignment="1">
      <alignment wrapText="1"/>
    </xf>
    <xf numFmtId="0" fontId="60" fillId="0" borderId="0" xfId="63" applyFont="1" applyFill="1" applyBorder="1" applyAlignment="1">
      <alignment/>
      <protection/>
    </xf>
    <xf numFmtId="0" fontId="58" fillId="0" borderId="0" xfId="63" applyFont="1" applyBorder="1" applyAlignment="1">
      <alignment wrapText="1"/>
      <protection/>
    </xf>
    <xf numFmtId="0" fontId="60" fillId="0" borderId="27" xfId="63" applyFont="1" applyFill="1" applyBorder="1" applyAlignment="1">
      <alignment vertical="top"/>
      <protection/>
    </xf>
    <xf numFmtId="0" fontId="2" fillId="0" borderId="27" xfId="63" applyBorder="1">
      <alignment/>
      <protection/>
    </xf>
    <xf numFmtId="177" fontId="3" fillId="0" borderId="27" xfId="63" applyNumberFormat="1" applyFont="1" applyBorder="1" applyAlignment="1">
      <alignment horizontal="center"/>
      <protection/>
    </xf>
    <xf numFmtId="177" fontId="3" fillId="0" borderId="0" xfId="63" applyNumberFormat="1" applyFont="1" applyAlignment="1">
      <alignment horizontal="center"/>
      <protection/>
    </xf>
    <xf numFmtId="0" fontId="58" fillId="0" borderId="0" xfId="63" applyFont="1" applyAlignment="1">
      <alignment horizontal="left" wrapText="1"/>
      <protection/>
    </xf>
    <xf numFmtId="0" fontId="137" fillId="0" borderId="0" xfId="63" applyFont="1" applyAlignment="1">
      <alignment wrapText="1"/>
      <protection/>
    </xf>
    <xf numFmtId="0" fontId="64" fillId="0" borderId="0" xfId="63" applyFont="1" applyAlignment="1">
      <alignment horizontal="left" wrapText="1"/>
      <protection/>
    </xf>
    <xf numFmtId="0" fontId="137" fillId="0" borderId="27" xfId="63" applyFont="1" applyBorder="1">
      <alignment/>
      <protection/>
    </xf>
    <xf numFmtId="0" fontId="58" fillId="0" borderId="27" xfId="63" applyFont="1" applyBorder="1" applyAlignment="1">
      <alignment/>
      <protection/>
    </xf>
    <xf numFmtId="0" fontId="7" fillId="0" borderId="17" xfId="63" applyFont="1" applyBorder="1">
      <alignment/>
      <protection/>
    </xf>
    <xf numFmtId="0" fontId="7" fillId="0" borderId="18" xfId="63" applyFont="1" applyBorder="1">
      <alignment/>
      <protection/>
    </xf>
    <xf numFmtId="0" fontId="4" fillId="0" borderId="11" xfId="63" applyFont="1" applyBorder="1" applyAlignment="1">
      <alignment horizontal="center"/>
      <protection/>
    </xf>
    <xf numFmtId="0" fontId="36" fillId="0" borderId="0" xfId="63" applyFont="1" applyBorder="1" applyAlignment="1">
      <alignment/>
      <protection/>
    </xf>
    <xf numFmtId="0" fontId="3" fillId="0" borderId="10" xfId="63" applyFont="1" applyBorder="1" applyAlignment="1">
      <alignment/>
      <protection/>
    </xf>
    <xf numFmtId="0" fontId="7" fillId="0" borderId="23" xfId="63" applyFont="1" applyBorder="1">
      <alignment/>
      <protection/>
    </xf>
    <xf numFmtId="0" fontId="3" fillId="0" borderId="14" xfId="63" applyFont="1" applyBorder="1" applyAlignment="1">
      <alignment horizontal="center" vertical="center" shrinkToFit="1"/>
      <protection/>
    </xf>
    <xf numFmtId="0" fontId="7" fillId="0" borderId="11" xfId="63" applyFont="1" applyBorder="1">
      <alignment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12" fillId="0" borderId="24" xfId="63" applyFont="1" applyBorder="1">
      <alignment/>
      <protection/>
    </xf>
    <xf numFmtId="0" fontId="9" fillId="0" borderId="0" xfId="63" applyFont="1" applyAlignment="1">
      <alignment horizontal="left" indent="1"/>
      <protection/>
    </xf>
    <xf numFmtId="0" fontId="10" fillId="0" borderId="0" xfId="63" applyFont="1" applyAlignment="1">
      <alignment vertical="center"/>
      <protection/>
    </xf>
    <xf numFmtId="0" fontId="7" fillId="0" borderId="0" xfId="63" applyFont="1" applyAlignment="1">
      <alignment horizontal="left" wrapText="1" indent="1"/>
      <protection/>
    </xf>
    <xf numFmtId="0" fontId="3" fillId="0" borderId="0" xfId="63" applyFont="1" applyBorder="1" applyAlignment="1">
      <alignment shrinkToFit="1"/>
      <protection/>
    </xf>
    <xf numFmtId="0" fontId="3" fillId="0" borderId="0" xfId="63" applyFont="1" applyBorder="1" applyAlignment="1">
      <alignment vertical="center" shrinkToFit="1"/>
      <protection/>
    </xf>
    <xf numFmtId="0" fontId="7" fillId="0" borderId="0" xfId="63" applyFont="1" applyAlignment="1">
      <alignment horizontal="left" indent="3"/>
      <protection/>
    </xf>
    <xf numFmtId="0" fontId="10" fillId="0" borderId="0" xfId="63" applyFont="1" applyAlignment="1">
      <alignment vertical="center" wrapText="1"/>
      <protection/>
    </xf>
    <xf numFmtId="0" fontId="7" fillId="0" borderId="0" xfId="63" applyFont="1" applyAlignment="1">
      <alignment horizontal="left" vertical="center" wrapText="1" indent="3"/>
      <protection/>
    </xf>
    <xf numFmtId="0" fontId="12" fillId="0" borderId="0" xfId="63" applyFont="1" applyBorder="1" applyAlignment="1">
      <alignment horizontal="left" indent="1"/>
      <protection/>
    </xf>
    <xf numFmtId="0" fontId="12" fillId="0" borderId="0" xfId="63" applyFont="1" applyAlignment="1">
      <alignment horizontal="left" indent="1"/>
      <protection/>
    </xf>
    <xf numFmtId="0" fontId="10" fillId="0" borderId="10" xfId="63" applyFont="1" applyBorder="1">
      <alignment/>
      <protection/>
    </xf>
    <xf numFmtId="0" fontId="3" fillId="0" borderId="0" xfId="63" applyFont="1" applyAlignment="1">
      <alignment horizontal="left" indent="8"/>
      <protection/>
    </xf>
    <xf numFmtId="0" fontId="65" fillId="0" borderId="0" xfId="63" applyFont="1">
      <alignment/>
      <protection/>
    </xf>
    <xf numFmtId="165" fontId="10" fillId="0" borderId="0" xfId="63" applyNumberFormat="1" applyFont="1" applyBorder="1">
      <alignment/>
      <protection/>
    </xf>
    <xf numFmtId="0" fontId="66" fillId="0" borderId="0" xfId="63" applyFont="1" applyBorder="1" applyAlignment="1">
      <alignment/>
      <protection/>
    </xf>
    <xf numFmtId="0" fontId="67" fillId="0" borderId="0" xfId="63" applyFont="1">
      <alignment/>
      <protection/>
    </xf>
    <xf numFmtId="0" fontId="63" fillId="0" borderId="0" xfId="63" applyFont="1" applyBorder="1" applyAlignment="1">
      <alignment horizontal="left" indent="5"/>
      <protection/>
    </xf>
    <xf numFmtId="0" fontId="67" fillId="0" borderId="0" xfId="63" applyFont="1" applyBorder="1" applyAlignment="1">
      <alignment horizontal="left" indent="5"/>
      <protection/>
    </xf>
    <xf numFmtId="0" fontId="67" fillId="0" borderId="0" xfId="63" applyFont="1" applyBorder="1">
      <alignment/>
      <protection/>
    </xf>
    <xf numFmtId="0" fontId="68" fillId="0" borderId="0" xfId="63" applyFont="1" applyBorder="1" applyAlignment="1">
      <alignment/>
      <protection/>
    </xf>
    <xf numFmtId="0" fontId="63" fillId="0" borderId="0" xfId="63" applyFont="1">
      <alignment/>
      <protection/>
    </xf>
    <xf numFmtId="0" fontId="63" fillId="0" borderId="0" xfId="63" applyFont="1" applyBorder="1">
      <alignment/>
      <protection/>
    </xf>
    <xf numFmtId="0" fontId="70" fillId="0" borderId="0" xfId="63" applyFont="1" applyBorder="1">
      <alignment/>
      <protection/>
    </xf>
    <xf numFmtId="0" fontId="8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/>
      <protection/>
    </xf>
    <xf numFmtId="0" fontId="35" fillId="0" borderId="0" xfId="63" applyFont="1" applyBorder="1">
      <alignment/>
      <protection/>
    </xf>
    <xf numFmtId="0" fontId="4" fillId="0" borderId="12" xfId="63" applyFont="1" applyBorder="1" applyAlignment="1">
      <alignment horizontal="center"/>
      <protection/>
    </xf>
    <xf numFmtId="0" fontId="4" fillId="0" borderId="13" xfId="63" applyFont="1" applyBorder="1" applyAlignment="1">
      <alignment horizontal="center"/>
      <protection/>
    </xf>
    <xf numFmtId="0" fontId="32" fillId="0" borderId="0" xfId="63" applyFont="1" applyBorder="1" applyAlignment="1">
      <alignment/>
      <protection/>
    </xf>
    <xf numFmtId="0" fontId="32" fillId="0" borderId="0" xfId="63" applyFont="1" applyBorder="1">
      <alignment/>
      <protection/>
    </xf>
    <xf numFmtId="0" fontId="8" fillId="0" borderId="0" xfId="63" applyFont="1" applyBorder="1" applyAlignment="1">
      <alignment horizontal="left" vertical="center"/>
      <protection/>
    </xf>
    <xf numFmtId="165" fontId="32" fillId="0" borderId="14" xfId="63" applyNumberFormat="1" applyFont="1" applyBorder="1" applyAlignment="1">
      <alignment horizontal="right"/>
      <protection/>
    </xf>
    <xf numFmtId="1" fontId="32" fillId="0" borderId="23" xfId="63" applyNumberFormat="1" applyFont="1" applyBorder="1" applyAlignment="1">
      <alignment horizontal="right"/>
      <protection/>
    </xf>
    <xf numFmtId="0" fontId="65" fillId="0" borderId="0" xfId="63" applyFont="1" applyBorder="1">
      <alignment/>
      <protection/>
    </xf>
    <xf numFmtId="0" fontId="11" fillId="0" borderId="0" xfId="63" applyFont="1" applyBorder="1">
      <alignment/>
      <protection/>
    </xf>
    <xf numFmtId="0" fontId="38" fillId="0" borderId="0" xfId="63" applyFont="1">
      <alignment/>
      <protection/>
    </xf>
    <xf numFmtId="0" fontId="72" fillId="0" borderId="0" xfId="63" applyFont="1">
      <alignment/>
      <protection/>
    </xf>
    <xf numFmtId="165" fontId="32" fillId="0" borderId="12" xfId="63" applyNumberFormat="1" applyFont="1" applyBorder="1">
      <alignment/>
      <protection/>
    </xf>
    <xf numFmtId="1" fontId="32" fillId="0" borderId="11" xfId="63" applyNumberFormat="1" applyFont="1" applyBorder="1">
      <alignment/>
      <protection/>
    </xf>
    <xf numFmtId="0" fontId="32" fillId="0" borderId="11" xfId="63" applyFont="1" applyBorder="1">
      <alignment/>
      <protection/>
    </xf>
    <xf numFmtId="0" fontId="11" fillId="0" borderId="18" xfId="63" applyFont="1" applyBorder="1">
      <alignment/>
      <protection/>
    </xf>
    <xf numFmtId="165" fontId="10" fillId="0" borderId="12" xfId="63" applyNumberFormat="1" applyFont="1" applyBorder="1">
      <alignment/>
      <protection/>
    </xf>
    <xf numFmtId="0" fontId="10" fillId="0" borderId="11" xfId="63" applyFont="1" applyFill="1" applyBorder="1">
      <alignment/>
      <protection/>
    </xf>
    <xf numFmtId="1" fontId="10" fillId="0" borderId="11" xfId="63" applyNumberFormat="1" applyFont="1" applyFill="1" applyBorder="1">
      <alignment/>
      <protection/>
    </xf>
    <xf numFmtId="1" fontId="10" fillId="0" borderId="11" xfId="63" applyNumberFormat="1" applyFont="1" applyBorder="1">
      <alignment/>
      <protection/>
    </xf>
    <xf numFmtId="1" fontId="32" fillId="0" borderId="0" xfId="63" applyNumberFormat="1" applyFont="1">
      <alignment/>
      <protection/>
    </xf>
    <xf numFmtId="0" fontId="34" fillId="0" borderId="10" xfId="63" applyFont="1" applyBorder="1">
      <alignment/>
      <protection/>
    </xf>
    <xf numFmtId="0" fontId="65" fillId="0" borderId="10" xfId="63" applyFont="1" applyBorder="1">
      <alignment/>
      <protection/>
    </xf>
    <xf numFmtId="165" fontId="10" fillId="0" borderId="13" xfId="63" applyNumberFormat="1" applyFont="1" applyBorder="1">
      <alignment/>
      <protection/>
    </xf>
    <xf numFmtId="0" fontId="10" fillId="0" borderId="24" xfId="63" applyFont="1" applyBorder="1">
      <alignment/>
      <protection/>
    </xf>
    <xf numFmtId="165" fontId="65" fillId="0" borderId="0" xfId="63" applyNumberFormat="1" applyFont="1" applyBorder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horizontal="center"/>
      <protection/>
    </xf>
    <xf numFmtId="0" fontId="3" fillId="0" borderId="22" xfId="63" applyFont="1" applyBorder="1" applyAlignment="1">
      <alignment horizontal="center"/>
      <protection/>
    </xf>
    <xf numFmtId="0" fontId="3" fillId="0" borderId="0" xfId="63" applyFont="1" applyBorder="1">
      <alignment/>
      <protection/>
    </xf>
    <xf numFmtId="165" fontId="3" fillId="0" borderId="0" xfId="63" applyNumberFormat="1" applyFont="1">
      <alignment/>
      <protection/>
    </xf>
    <xf numFmtId="165" fontId="3" fillId="0" borderId="0" xfId="63" applyNumberFormat="1" applyFont="1" applyBorder="1">
      <alignment/>
      <protection/>
    </xf>
    <xf numFmtId="0" fontId="3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165" fontId="3" fillId="0" borderId="0" xfId="63" applyNumberFormat="1" applyFont="1" applyBorder="1" applyAlignment="1">
      <alignment/>
      <protection/>
    </xf>
    <xf numFmtId="165" fontId="3" fillId="0" borderId="0" xfId="63" applyNumberFormat="1" applyFont="1" applyBorder="1" applyAlignment="1">
      <alignment horizontal="right"/>
      <protection/>
    </xf>
    <xf numFmtId="165" fontId="6" fillId="0" borderId="0" xfId="63" applyNumberFormat="1" applyFont="1" applyBorder="1" applyAlignment="1">
      <alignment horizontal="right"/>
      <protection/>
    </xf>
    <xf numFmtId="0" fontId="6" fillId="0" borderId="0" xfId="63" applyFont="1">
      <alignment/>
      <protection/>
    </xf>
    <xf numFmtId="0" fontId="3" fillId="0" borderId="17" xfId="63" applyFont="1" applyBorder="1">
      <alignment/>
      <protection/>
    </xf>
    <xf numFmtId="0" fontId="3" fillId="0" borderId="22" xfId="63" applyFont="1" applyBorder="1" applyAlignment="1">
      <alignment/>
      <protection/>
    </xf>
    <xf numFmtId="0" fontId="3" fillId="0" borderId="21" xfId="63" applyFont="1" applyBorder="1" applyAlignment="1">
      <alignment/>
      <protection/>
    </xf>
    <xf numFmtId="0" fontId="3" fillId="0" borderId="23" xfId="63" applyFont="1" applyBorder="1">
      <alignment/>
      <protection/>
    </xf>
    <xf numFmtId="0" fontId="3" fillId="0" borderId="16" xfId="63" applyFont="1" applyBorder="1">
      <alignment/>
      <protection/>
    </xf>
    <xf numFmtId="0" fontId="3" fillId="0" borderId="19" xfId="63" applyFont="1" applyBorder="1">
      <alignment/>
      <protection/>
    </xf>
    <xf numFmtId="0" fontId="3" fillId="0" borderId="24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24" xfId="63" applyFont="1" applyBorder="1">
      <alignment/>
      <protection/>
    </xf>
    <xf numFmtId="0" fontId="3" fillId="0" borderId="10" xfId="63" applyFont="1" applyBorder="1">
      <alignment/>
      <protection/>
    </xf>
    <xf numFmtId="0" fontId="11" fillId="0" borderId="0" xfId="63" applyFont="1" applyAlignment="1">
      <alignment horizontal="center"/>
      <protection/>
    </xf>
    <xf numFmtId="0" fontId="11" fillId="0" borderId="10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/>
      <protection/>
    </xf>
    <xf numFmtId="0" fontId="3" fillId="0" borderId="22" xfId="63" applyFont="1" applyBorder="1" applyAlignment="1">
      <alignment horizontal="left" indent="3"/>
      <protection/>
    </xf>
    <xf numFmtId="0" fontId="3" fillId="0" borderId="21" xfId="63" applyFont="1" applyBorder="1" applyAlignment="1">
      <alignment horizontal="left" indent="3"/>
      <protection/>
    </xf>
    <xf numFmtId="0" fontId="6" fillId="0" borderId="0" xfId="63" applyFont="1" applyAlignment="1">
      <alignment horizontal="center"/>
      <protection/>
    </xf>
    <xf numFmtId="165" fontId="3" fillId="0" borderId="0" xfId="63" applyNumberFormat="1" applyFont="1" applyBorder="1" applyAlignment="1">
      <alignment horizontal="right"/>
      <protection/>
    </xf>
    <xf numFmtId="165" fontId="3" fillId="0" borderId="10" xfId="63" applyNumberFormat="1" applyFont="1" applyBorder="1">
      <alignment/>
      <protection/>
    </xf>
    <xf numFmtId="165" fontId="3" fillId="0" borderId="10" xfId="63" applyNumberFormat="1" applyFont="1" applyBorder="1" applyAlignment="1">
      <alignment horizontal="right"/>
      <protection/>
    </xf>
    <xf numFmtId="0" fontId="10" fillId="0" borderId="0" xfId="63" applyFont="1" applyBorder="1" applyAlignment="1">
      <alignment vertical="center"/>
      <protection/>
    </xf>
    <xf numFmtId="0" fontId="10" fillId="0" borderId="0" xfId="63" applyFont="1">
      <alignment/>
      <protection/>
    </xf>
    <xf numFmtId="0" fontId="10" fillId="0" borderId="0" xfId="63" applyFont="1" applyBorder="1">
      <alignment/>
      <protection/>
    </xf>
    <xf numFmtId="0" fontId="10" fillId="0" borderId="27" xfId="63" applyFont="1" applyBorder="1">
      <alignment/>
      <protection/>
    </xf>
    <xf numFmtId="165" fontId="3" fillId="0" borderId="27" xfId="63" applyNumberFormat="1" applyFont="1" applyBorder="1" applyAlignment="1">
      <alignment horizontal="right"/>
      <protection/>
    </xf>
    <xf numFmtId="0" fontId="6" fillId="0" borderId="0" xfId="63" applyFont="1" applyBorder="1">
      <alignment/>
      <protection/>
    </xf>
    <xf numFmtId="0" fontId="3" fillId="0" borderId="10" xfId="63" applyFont="1" applyBorder="1" applyAlignment="1">
      <alignment horizontal="center"/>
      <protection/>
    </xf>
    <xf numFmtId="165" fontId="139" fillId="0" borderId="0" xfId="63" applyNumberFormat="1" applyFont="1">
      <alignment/>
      <protection/>
    </xf>
    <xf numFmtId="165" fontId="130" fillId="0" borderId="0" xfId="63" applyNumberFormat="1" applyFont="1">
      <alignment/>
      <protection/>
    </xf>
    <xf numFmtId="165" fontId="130" fillId="0" borderId="20" xfId="63" applyNumberFormat="1" applyFont="1" applyBorder="1" applyAlignment="1">
      <alignment horizontal="center" vertical="center" wrapText="1"/>
      <protection/>
    </xf>
    <xf numFmtId="165" fontId="130" fillId="0" borderId="0" xfId="63" applyNumberFormat="1" applyFont="1" applyBorder="1" applyAlignment="1">
      <alignment horizontal="left" vertical="center" wrapText="1"/>
      <protection/>
    </xf>
    <xf numFmtId="165" fontId="130" fillId="0" borderId="0" xfId="63" applyNumberFormat="1" applyFont="1" applyBorder="1" applyAlignment="1">
      <alignment horizontal="center" vertical="center" wrapText="1"/>
      <protection/>
    </xf>
    <xf numFmtId="165" fontId="130" fillId="0" borderId="16" xfId="63" applyNumberFormat="1" applyFont="1" applyBorder="1" applyAlignment="1">
      <alignment horizontal="center" vertical="center" wrapText="1"/>
      <protection/>
    </xf>
    <xf numFmtId="165" fontId="131" fillId="0" borderId="0" xfId="63" applyNumberFormat="1" applyFont="1">
      <alignment/>
      <protection/>
    </xf>
    <xf numFmtId="165" fontId="131" fillId="0" borderId="0" xfId="63" applyNumberFormat="1" applyFont="1" applyAlignment="1">
      <alignment horizontal="center"/>
      <protection/>
    </xf>
    <xf numFmtId="165" fontId="131" fillId="0" borderId="0" xfId="63" applyNumberFormat="1" applyFont="1" applyAlignment="1">
      <alignment horizontal="left" indent="1"/>
      <protection/>
    </xf>
    <xf numFmtId="165" fontId="131" fillId="0" borderId="0" xfId="63" applyNumberFormat="1" applyFont="1" applyBorder="1" applyAlignment="1">
      <alignment horizontal="center" vertical="center" wrapText="1"/>
      <protection/>
    </xf>
    <xf numFmtId="165" fontId="130" fillId="0" borderId="0" xfId="63" applyNumberFormat="1" applyFont="1" applyAlignment="1">
      <alignment wrapText="1"/>
      <protection/>
    </xf>
    <xf numFmtId="165" fontId="130" fillId="0" borderId="0" xfId="63" applyNumberFormat="1" applyFont="1" applyAlignment="1">
      <alignment horizontal="center" wrapText="1"/>
      <protection/>
    </xf>
    <xf numFmtId="165" fontId="131" fillId="0" borderId="10" xfId="63" applyNumberFormat="1" applyFont="1" applyBorder="1" applyAlignment="1">
      <alignment horizontal="left" indent="1"/>
      <protection/>
    </xf>
    <xf numFmtId="165" fontId="131" fillId="0" borderId="10" xfId="63" applyNumberFormat="1" applyFont="1" applyBorder="1" applyAlignment="1">
      <alignment horizontal="center"/>
      <protection/>
    </xf>
    <xf numFmtId="165" fontId="131" fillId="0" borderId="10" xfId="63" applyNumberFormat="1" applyFont="1" applyBorder="1" applyAlignment="1">
      <alignment horizontal="center" vertical="center" wrapText="1"/>
      <protection/>
    </xf>
    <xf numFmtId="165" fontId="140" fillId="0" borderId="0" xfId="63" applyNumberFormat="1" applyFont="1" applyBorder="1" applyAlignment="1">
      <alignment horizontal="center"/>
      <protection/>
    </xf>
    <xf numFmtId="165" fontId="140" fillId="0" borderId="0" xfId="63" applyNumberFormat="1" applyFont="1" applyBorder="1" applyAlignment="1">
      <alignment horizontal="left"/>
      <protection/>
    </xf>
    <xf numFmtId="165" fontId="140" fillId="0" borderId="0" xfId="63" applyNumberFormat="1" applyFont="1" applyAlignment="1">
      <alignment horizontal="left"/>
      <protection/>
    </xf>
    <xf numFmtId="165" fontId="130" fillId="0" borderId="0" xfId="63" applyNumberFormat="1" applyFont="1" applyBorder="1" applyAlignment="1">
      <alignment horizontal="left" wrapText="1"/>
      <protection/>
    </xf>
    <xf numFmtId="165" fontId="130" fillId="0" borderId="0" xfId="63" applyNumberFormat="1" applyFont="1" applyBorder="1" applyAlignment="1">
      <alignment horizontal="center" wrapText="1"/>
      <protection/>
    </xf>
    <xf numFmtId="165" fontId="131" fillId="0" borderId="0" xfId="63" applyNumberFormat="1" applyFont="1" applyBorder="1" applyAlignment="1">
      <alignment horizontal="center" wrapText="1"/>
      <protection/>
    </xf>
    <xf numFmtId="165" fontId="131" fillId="0" borderId="10" xfId="63" applyNumberFormat="1" applyFont="1" applyBorder="1" applyAlignment="1">
      <alignment horizontal="center" wrapText="1"/>
      <protection/>
    </xf>
    <xf numFmtId="165" fontId="131" fillId="0" borderId="10" xfId="63" applyNumberFormat="1" applyFont="1" applyFill="1" applyBorder="1" applyAlignment="1">
      <alignment horizontal="left" indent="1"/>
      <protection/>
    </xf>
    <xf numFmtId="165" fontId="131" fillId="0" borderId="10" xfId="63" applyNumberFormat="1" applyFont="1" applyFill="1" applyBorder="1" applyAlignment="1">
      <alignment horizontal="center"/>
      <protection/>
    </xf>
    <xf numFmtId="0" fontId="130" fillId="0" borderId="0" xfId="63" applyFont="1">
      <alignment/>
      <protection/>
    </xf>
    <xf numFmtId="0" fontId="3" fillId="0" borderId="0" xfId="205" applyFont="1" applyBorder="1">
      <alignment/>
      <protection/>
    </xf>
    <xf numFmtId="0" fontId="6" fillId="0" borderId="0" xfId="205" applyFont="1" applyBorder="1">
      <alignment/>
      <protection/>
    </xf>
    <xf numFmtId="14" fontId="3" fillId="0" borderId="0" xfId="205" applyNumberFormat="1" applyFont="1" applyBorder="1">
      <alignment/>
      <protection/>
    </xf>
    <xf numFmtId="0" fontId="3" fillId="0" borderId="0" xfId="205" applyFont="1">
      <alignment/>
      <protection/>
    </xf>
    <xf numFmtId="0" fontId="21" fillId="0" borderId="0" xfId="205" applyFont="1">
      <alignment/>
      <protection/>
    </xf>
    <xf numFmtId="0" fontId="2" fillId="0" borderId="0" xfId="138">
      <alignment/>
      <protection/>
    </xf>
    <xf numFmtId="0" fontId="6" fillId="0" borderId="0" xfId="205" applyFont="1">
      <alignment/>
      <protection/>
    </xf>
    <xf numFmtId="0" fontId="3" fillId="0" borderId="10" xfId="205" applyFont="1" applyBorder="1">
      <alignment/>
      <protection/>
    </xf>
    <xf numFmtId="0" fontId="3" fillId="0" borderId="23" xfId="205" applyFont="1" applyBorder="1">
      <alignment/>
      <protection/>
    </xf>
    <xf numFmtId="0" fontId="3" fillId="0" borderId="16" xfId="205" applyFont="1" applyBorder="1">
      <alignment/>
      <protection/>
    </xf>
    <xf numFmtId="0" fontId="3" fillId="0" borderId="15" xfId="205" applyFont="1" applyBorder="1">
      <alignment/>
      <protection/>
    </xf>
    <xf numFmtId="0" fontId="3" fillId="0" borderId="21" xfId="205" applyFont="1" applyBorder="1">
      <alignment/>
      <protection/>
    </xf>
    <xf numFmtId="0" fontId="3" fillId="0" borderId="14" xfId="205" applyFont="1" applyBorder="1">
      <alignment/>
      <protection/>
    </xf>
    <xf numFmtId="0" fontId="44" fillId="0" borderId="0" xfId="205" applyFont="1">
      <alignment/>
      <protection/>
    </xf>
    <xf numFmtId="0" fontId="8" fillId="0" borderId="0" xfId="205" applyFont="1" applyBorder="1">
      <alignment/>
      <protection/>
    </xf>
    <xf numFmtId="0" fontId="3" fillId="0" borderId="0" xfId="205" applyFont="1" applyBorder="1" applyAlignment="1">
      <alignment horizontal="center"/>
      <protection/>
    </xf>
    <xf numFmtId="0" fontId="3" fillId="0" borderId="11" xfId="205" applyFont="1" applyBorder="1">
      <alignment/>
      <protection/>
    </xf>
    <xf numFmtId="0" fontId="3" fillId="0" borderId="12" xfId="205" applyFont="1" applyBorder="1" applyAlignment="1">
      <alignment horizontal="center"/>
      <protection/>
    </xf>
    <xf numFmtId="0" fontId="8" fillId="0" borderId="0" xfId="205" applyFont="1">
      <alignment/>
      <protection/>
    </xf>
    <xf numFmtId="0" fontId="3" fillId="0" borderId="11" xfId="205" applyFont="1" applyBorder="1" applyAlignment="1">
      <alignment horizontal="center"/>
      <protection/>
    </xf>
    <xf numFmtId="0" fontId="3" fillId="0" borderId="24" xfId="205" applyFont="1" applyBorder="1">
      <alignment/>
      <protection/>
    </xf>
    <xf numFmtId="0" fontId="3" fillId="0" borderId="14" xfId="205" applyFont="1" applyBorder="1" applyAlignment="1">
      <alignment horizontal="center"/>
      <protection/>
    </xf>
    <xf numFmtId="0" fontId="73" fillId="0" borderId="14" xfId="205" applyFont="1" applyBorder="1">
      <alignment/>
      <protection/>
    </xf>
    <xf numFmtId="0" fontId="44" fillId="0" borderId="0" xfId="205" applyFont="1" applyBorder="1">
      <alignment/>
      <protection/>
    </xf>
    <xf numFmtId="0" fontId="3" fillId="0" borderId="0" xfId="205" applyFont="1" applyBorder="1" applyAlignment="1">
      <alignment/>
      <protection/>
    </xf>
    <xf numFmtId="0" fontId="73" fillId="0" borderId="12" xfId="205" applyFont="1" applyBorder="1">
      <alignment/>
      <protection/>
    </xf>
    <xf numFmtId="0" fontId="3" fillId="0" borderId="23" xfId="205" applyFont="1" applyBorder="1" applyAlignment="1">
      <alignment horizontal="center"/>
      <protection/>
    </xf>
    <xf numFmtId="0" fontId="44" fillId="0" borderId="10" xfId="205" applyFont="1" applyBorder="1">
      <alignment/>
      <protection/>
    </xf>
    <xf numFmtId="0" fontId="3" fillId="0" borderId="13" xfId="205" applyFont="1" applyBorder="1" applyAlignment="1">
      <alignment horizontal="center"/>
      <protection/>
    </xf>
    <xf numFmtId="0" fontId="44" fillId="0" borderId="13" xfId="205" applyFont="1" applyBorder="1">
      <alignment/>
      <protection/>
    </xf>
    <xf numFmtId="0" fontId="3" fillId="0" borderId="22" xfId="205" applyFont="1" applyBorder="1" applyAlignment="1">
      <alignment horizontal="center"/>
      <protection/>
    </xf>
    <xf numFmtId="0" fontId="3" fillId="0" borderId="20" xfId="205" applyFont="1" applyBorder="1" applyAlignment="1">
      <alignment horizontal="center"/>
      <protection/>
    </xf>
    <xf numFmtId="0" fontId="3" fillId="0" borderId="24" xfId="205" applyFont="1" applyBorder="1" applyAlignment="1">
      <alignment horizontal="center"/>
      <protection/>
    </xf>
    <xf numFmtId="0" fontId="4" fillId="0" borderId="11" xfId="205" applyFont="1" applyBorder="1">
      <alignment/>
      <protection/>
    </xf>
    <xf numFmtId="0" fontId="17" fillId="0" borderId="0" xfId="205" applyFont="1" applyBorder="1">
      <alignment/>
      <protection/>
    </xf>
    <xf numFmtId="0" fontId="12" fillId="0" borderId="11" xfId="205" applyFont="1" applyBorder="1">
      <alignment/>
      <protection/>
    </xf>
    <xf numFmtId="0" fontId="4" fillId="0" borderId="24" xfId="205" applyFont="1" applyBorder="1">
      <alignment/>
      <protection/>
    </xf>
    <xf numFmtId="0" fontId="73" fillId="0" borderId="13" xfId="205" applyFont="1" applyBorder="1">
      <alignment/>
      <protection/>
    </xf>
    <xf numFmtId="0" fontId="3" fillId="0" borderId="0" xfId="205" applyFont="1" applyBorder="1" applyAlignment="1">
      <alignment vertical="top" wrapText="1"/>
      <protection/>
    </xf>
    <xf numFmtId="0" fontId="3" fillId="0" borderId="0" xfId="138" applyFont="1" applyAlignment="1">
      <alignment horizontal="center"/>
      <protection/>
    </xf>
    <xf numFmtId="0" fontId="21" fillId="0" borderId="0" xfId="205" applyFont="1" applyBorder="1">
      <alignment/>
      <protection/>
    </xf>
    <xf numFmtId="0" fontId="21" fillId="0" borderId="0" xfId="205" applyFont="1" applyBorder="1" applyAlignment="1">
      <alignment horizontal="left"/>
      <protection/>
    </xf>
    <xf numFmtId="0" fontId="21" fillId="0" borderId="0" xfId="205" applyFont="1" applyAlignment="1">
      <alignment horizontal="left"/>
      <protection/>
    </xf>
    <xf numFmtId="0" fontId="2" fillId="0" borderId="0" xfId="138" applyAlignment="1">
      <alignment horizontal="left"/>
      <protection/>
    </xf>
    <xf numFmtId="0" fontId="21" fillId="0" borderId="16" xfId="63" applyFont="1" applyBorder="1" applyAlignment="1">
      <alignment horizontal="center"/>
      <protection/>
    </xf>
    <xf numFmtId="0" fontId="21" fillId="0" borderId="10" xfId="63" applyFont="1" applyBorder="1" applyAlignment="1">
      <alignment horizontal="center"/>
      <protection/>
    </xf>
    <xf numFmtId="0" fontId="21" fillId="0" borderId="15" xfId="63" applyFont="1" applyBorder="1" applyAlignment="1">
      <alignment horizontal="center"/>
      <protection/>
    </xf>
    <xf numFmtId="0" fontId="32" fillId="0" borderId="0" xfId="63" applyFont="1" applyAlignment="1">
      <alignment horizontal="left"/>
      <protection/>
    </xf>
    <xf numFmtId="0" fontId="33" fillId="0" borderId="0" xfId="63" applyFont="1" applyAlignment="1">
      <alignment/>
      <protection/>
    </xf>
    <xf numFmtId="165" fontId="7" fillId="0" borderId="0" xfId="63" applyNumberFormat="1" applyFont="1" applyAlignment="1">
      <alignment horizontal="center"/>
      <protection/>
    </xf>
    <xf numFmtId="0" fontId="7" fillId="0" borderId="0" xfId="63" applyFont="1" applyAlignment="1">
      <alignment horizontal="center"/>
      <protection/>
    </xf>
    <xf numFmtId="0" fontId="7" fillId="0" borderId="0" xfId="63" applyFont="1" applyBorder="1" applyAlignment="1">
      <alignment horizontal="center"/>
      <protection/>
    </xf>
    <xf numFmtId="0" fontId="3" fillId="0" borderId="17" xfId="63" applyFont="1" applyBorder="1" applyAlignment="1">
      <alignment horizontal="center" vertical="center" textRotation="90" wrapText="1"/>
      <protection/>
    </xf>
    <xf numFmtId="0" fontId="3" fillId="0" borderId="18" xfId="63" applyFont="1" applyBorder="1" applyAlignment="1">
      <alignment horizontal="center" vertical="center" textRotation="90" wrapText="1"/>
      <protection/>
    </xf>
    <xf numFmtId="0" fontId="3" fillId="0" borderId="19" xfId="63" applyFont="1" applyBorder="1" applyAlignment="1">
      <alignment horizontal="center" vertical="center" textRotation="90" wrapText="1"/>
      <protection/>
    </xf>
    <xf numFmtId="0" fontId="3" fillId="0" borderId="14" xfId="63" applyFont="1" applyBorder="1" applyAlignment="1">
      <alignment horizontal="center" vertical="center" textRotation="90" wrapText="1"/>
      <protection/>
    </xf>
    <xf numFmtId="0" fontId="3" fillId="0" borderId="12" xfId="63" applyFont="1" applyBorder="1" applyAlignment="1">
      <alignment horizontal="center" vertical="center" textRotation="90" wrapText="1"/>
      <protection/>
    </xf>
    <xf numFmtId="0" fontId="3" fillId="0" borderId="13" xfId="63" applyFont="1" applyBorder="1" applyAlignment="1">
      <alignment horizontal="center" vertical="center" textRotation="90" wrapText="1"/>
      <protection/>
    </xf>
    <xf numFmtId="0" fontId="3" fillId="0" borderId="23" xfId="63" applyFont="1" applyBorder="1" applyAlignment="1">
      <alignment horizontal="center"/>
      <protection/>
    </xf>
    <xf numFmtId="0" fontId="3" fillId="0" borderId="16" xfId="63" applyFont="1" applyBorder="1" applyAlignment="1">
      <alignment horizontal="center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19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top" wrapText="1"/>
      <protection/>
    </xf>
    <xf numFmtId="0" fontId="3" fillId="0" borderId="15" xfId="63" applyFont="1" applyBorder="1" applyAlignment="1">
      <alignment horizontal="center" vertical="top" wrapText="1"/>
      <protection/>
    </xf>
    <xf numFmtId="0" fontId="3" fillId="0" borderId="21" xfId="63" applyFont="1" applyBorder="1" applyAlignment="1">
      <alignment horizontal="center" vertical="top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 textRotation="90" wrapText="1"/>
      <protection/>
    </xf>
    <xf numFmtId="0" fontId="3" fillId="0" borderId="24" xfId="63" applyFont="1" applyBorder="1" applyAlignment="1">
      <alignment horizontal="center" vertical="center" textRotation="90" wrapText="1"/>
      <protection/>
    </xf>
    <xf numFmtId="0" fontId="21" fillId="0" borderId="15" xfId="63" applyFont="1" applyBorder="1">
      <alignment/>
      <protection/>
    </xf>
    <xf numFmtId="0" fontId="21" fillId="0" borderId="21" xfId="63" applyFont="1" applyBorder="1">
      <alignment/>
      <protection/>
    </xf>
    <xf numFmtId="0" fontId="3" fillId="0" borderId="22" xfId="63" applyFont="1" applyBorder="1" applyAlignment="1">
      <alignment horizontal="center" vertical="center" textRotation="90" wrapText="1"/>
      <protection/>
    </xf>
    <xf numFmtId="0" fontId="3" fillId="0" borderId="21" xfId="63" applyFont="1" applyBorder="1" applyAlignment="1">
      <alignment horizontal="center" vertical="center" textRotation="90" wrapText="1"/>
      <protection/>
    </xf>
    <xf numFmtId="0" fontId="3" fillId="0" borderId="15" xfId="63" applyFont="1" applyBorder="1" applyAlignment="1">
      <alignment horizontal="center" vertical="center" textRotation="90" wrapText="1"/>
      <protection/>
    </xf>
    <xf numFmtId="0" fontId="4" fillId="0" borderId="22" xfId="63" applyFont="1" applyBorder="1" applyAlignment="1">
      <alignment horizontal="center" vertical="center" textRotation="90" wrapText="1"/>
      <protection/>
    </xf>
    <xf numFmtId="0" fontId="26" fillId="0" borderId="15" xfId="63" applyFont="1" applyBorder="1" applyAlignment="1">
      <alignment horizontal="center"/>
      <protection/>
    </xf>
    <xf numFmtId="0" fontId="26" fillId="0" borderId="16" xfId="63" applyFont="1" applyBorder="1" applyAlignment="1">
      <alignment horizontal="center"/>
      <protection/>
    </xf>
    <xf numFmtId="0" fontId="26" fillId="0" borderId="21" xfId="63" applyFont="1" applyBorder="1" applyAlignment="1">
      <alignment horizontal="center"/>
      <protection/>
    </xf>
    <xf numFmtId="0" fontId="26" fillId="0" borderId="22" xfId="63" applyFont="1" applyBorder="1" applyAlignment="1">
      <alignment horizontal="center"/>
      <protection/>
    </xf>
    <xf numFmtId="0" fontId="26" fillId="0" borderId="0" xfId="63" applyFont="1" applyAlignment="1">
      <alignment horizontal="center"/>
      <protection/>
    </xf>
    <xf numFmtId="165" fontId="3" fillId="0" borderId="14" xfId="63" applyNumberFormat="1" applyFont="1" applyBorder="1" applyAlignment="1">
      <alignment horizontal="center" vertical="center" textRotation="90" wrapText="1"/>
      <protection/>
    </xf>
    <xf numFmtId="165" fontId="3" fillId="0" borderId="13" xfId="63" applyNumberFormat="1" applyFont="1" applyBorder="1" applyAlignment="1">
      <alignment horizontal="center" vertical="center" textRotation="90" wrapText="1"/>
      <protection/>
    </xf>
    <xf numFmtId="165" fontId="3" fillId="0" borderId="23" xfId="63" applyNumberFormat="1" applyFont="1" applyBorder="1" applyAlignment="1">
      <alignment horizontal="center" vertical="center" textRotation="90" wrapText="1"/>
      <protection/>
    </xf>
    <xf numFmtId="165" fontId="3" fillId="0" borderId="24" xfId="63" applyNumberFormat="1" applyFont="1" applyBorder="1" applyAlignment="1">
      <alignment horizontal="center" vertical="center" textRotation="90" wrapText="1"/>
      <protection/>
    </xf>
    <xf numFmtId="165" fontId="3" fillId="0" borderId="22" xfId="63" applyNumberFormat="1" applyFont="1" applyBorder="1" applyAlignment="1">
      <alignment horizontal="center"/>
      <protection/>
    </xf>
    <xf numFmtId="165" fontId="3" fillId="0" borderId="15" xfId="63" applyNumberFormat="1" applyFont="1" applyBorder="1" applyAlignment="1">
      <alignment horizontal="center"/>
      <protection/>
    </xf>
    <xf numFmtId="0" fontId="7" fillId="0" borderId="0" xfId="63" applyFont="1" applyAlignment="1">
      <alignment horizontal="left" vertical="center" indent="1"/>
      <protection/>
    </xf>
    <xf numFmtId="0" fontId="32" fillId="0" borderId="0" xfId="63" applyFont="1" applyAlignment="1">
      <alignment horizontal="center"/>
      <protection/>
    </xf>
    <xf numFmtId="0" fontId="33" fillId="0" borderId="0" xfId="63" applyFont="1" applyAlignment="1">
      <alignment horizontal="center"/>
      <protection/>
    </xf>
    <xf numFmtId="0" fontId="33" fillId="0" borderId="0" xfId="63" applyFont="1" applyBorder="1" applyAlignment="1">
      <alignment horizontal="center"/>
      <protection/>
    </xf>
    <xf numFmtId="0" fontId="32" fillId="0" borderId="16" xfId="63" applyFont="1" applyBorder="1" applyAlignment="1">
      <alignment horizontal="center" vertical="center"/>
      <protection/>
    </xf>
    <xf numFmtId="0" fontId="32" fillId="0" borderId="0" xfId="63" applyFont="1" applyBorder="1" applyAlignment="1">
      <alignment horizontal="center" vertical="center"/>
      <protection/>
    </xf>
    <xf numFmtId="0" fontId="32" fillId="0" borderId="10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/>
      <protection/>
    </xf>
    <xf numFmtId="0" fontId="7" fillId="0" borderId="15" xfId="63" applyFont="1" applyBorder="1" applyAlignment="1">
      <alignment horizontal="center"/>
      <protection/>
    </xf>
    <xf numFmtId="0" fontId="7" fillId="0" borderId="17" xfId="63" applyFont="1" applyBorder="1" applyAlignment="1">
      <alignment horizontal="center"/>
      <protection/>
    </xf>
    <xf numFmtId="0" fontId="4" fillId="0" borderId="23" xfId="63" applyFont="1" applyBorder="1" applyAlignment="1">
      <alignment horizontal="center"/>
      <protection/>
    </xf>
    <xf numFmtId="0" fontId="4" fillId="0" borderId="16" xfId="63" applyFont="1" applyBorder="1" applyAlignment="1">
      <alignment horizontal="center"/>
      <protection/>
    </xf>
    <xf numFmtId="0" fontId="4" fillId="0" borderId="17" xfId="63" applyFont="1" applyBorder="1" applyAlignment="1">
      <alignment horizont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/>
      <protection/>
    </xf>
    <xf numFmtId="0" fontId="3" fillId="0" borderId="17" xfId="63" applyFont="1" applyBorder="1" applyAlignment="1">
      <alignment horizontal="center"/>
      <protection/>
    </xf>
    <xf numFmtId="0" fontId="12" fillId="0" borderId="24" xfId="63" applyFont="1" applyBorder="1" applyAlignment="1">
      <alignment horizontal="center"/>
      <protection/>
    </xf>
    <xf numFmtId="0" fontId="12" fillId="0" borderId="19" xfId="63" applyFont="1" applyBorder="1" applyAlignment="1">
      <alignment horizontal="center"/>
      <protection/>
    </xf>
    <xf numFmtId="0" fontId="8" fillId="0" borderId="0" xfId="204" applyFont="1" applyBorder="1" applyAlignment="1">
      <alignment horizontal="center" shrinkToFit="1"/>
      <protection/>
    </xf>
    <xf numFmtId="175" fontId="3" fillId="0" borderId="14" xfId="47" applyNumberFormat="1" applyFont="1" applyBorder="1" applyAlignment="1">
      <alignment horizontal="center" vertical="center" wrapText="1" shrinkToFit="1"/>
    </xf>
    <xf numFmtId="175" fontId="3" fillId="0" borderId="13" xfId="47" applyNumberFormat="1" applyFont="1" applyBorder="1" applyAlignment="1">
      <alignment horizontal="center" vertical="center" wrapText="1" shrinkToFit="1"/>
    </xf>
    <xf numFmtId="178" fontId="63" fillId="34" borderId="10" xfId="200" applyNumberFormat="1" applyFont="1" applyFill="1" applyBorder="1" applyAlignment="1">
      <alignment horizontal="left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10" xfId="63" applyFont="1" applyBorder="1" applyAlignment="1">
      <alignment horizontal="center"/>
      <protection/>
    </xf>
    <xf numFmtId="0" fontId="17" fillId="0" borderId="16" xfId="63" applyFont="1" applyBorder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17" fillId="0" borderId="23" xfId="63" applyFont="1" applyBorder="1" applyAlignment="1">
      <alignment horizontal="left"/>
      <protection/>
    </xf>
    <xf numFmtId="0" fontId="17" fillId="0" borderId="16" xfId="63" applyFont="1" applyBorder="1" applyAlignment="1">
      <alignment horizontal="left"/>
      <protection/>
    </xf>
    <xf numFmtId="0" fontId="17" fillId="0" borderId="0" xfId="63" applyFont="1" applyBorder="1" applyAlignment="1">
      <alignment horizontal="center" vertical="center" textRotation="90"/>
      <protection/>
    </xf>
    <xf numFmtId="0" fontId="17" fillId="0" borderId="0" xfId="63" applyFont="1" applyAlignment="1">
      <alignment wrapText="1"/>
      <protection/>
    </xf>
    <xf numFmtId="0" fontId="0" fillId="0" borderId="0" xfId="63" applyFont="1" applyAlignment="1">
      <alignment wrapText="1"/>
      <protection/>
    </xf>
    <xf numFmtId="0" fontId="17" fillId="0" borderId="17" xfId="63" applyFont="1" applyBorder="1" applyAlignment="1">
      <alignment horizontal="center" vertical="center" textRotation="90"/>
      <protection/>
    </xf>
    <xf numFmtId="0" fontId="17" fillId="0" borderId="18" xfId="63" applyFont="1" applyBorder="1" applyAlignment="1">
      <alignment horizontal="center" vertical="center" textRotation="90"/>
      <protection/>
    </xf>
    <xf numFmtId="0" fontId="17" fillId="0" borderId="19" xfId="63" applyFont="1" applyBorder="1" applyAlignment="1">
      <alignment horizontal="center" vertical="center" textRotation="90"/>
      <protection/>
    </xf>
    <xf numFmtId="0" fontId="17" fillId="0" borderId="14" xfId="63" applyFont="1" applyBorder="1" applyAlignment="1">
      <alignment horizontal="center" vertical="center"/>
      <protection/>
    </xf>
    <xf numFmtId="0" fontId="17" fillId="0" borderId="12" xfId="63" applyFont="1" applyBorder="1" applyAlignment="1">
      <alignment horizontal="center" vertical="center"/>
      <protection/>
    </xf>
    <xf numFmtId="0" fontId="17" fillId="0" borderId="13" xfId="63" applyFont="1" applyBorder="1" applyAlignment="1">
      <alignment horizontal="center" vertical="center"/>
      <protection/>
    </xf>
    <xf numFmtId="0" fontId="17" fillId="0" borderId="23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7" fillId="0" borderId="24" xfId="63" applyFont="1" applyBorder="1" applyAlignment="1">
      <alignment horizontal="center" vertical="center"/>
      <protection/>
    </xf>
    <xf numFmtId="0" fontId="17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21" fillId="0" borderId="20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69" fillId="0" borderId="0" xfId="63" applyFont="1" applyBorder="1" applyAlignment="1">
      <alignment horizontal="center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8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0" fontId="71" fillId="0" borderId="20" xfId="63" applyFont="1" applyBorder="1" applyAlignment="1">
      <alignment horizontal="center" vertical="center"/>
      <protection/>
    </xf>
    <xf numFmtId="0" fontId="71" fillId="0" borderId="2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left" wrapText="1"/>
      <protection/>
    </xf>
    <xf numFmtId="0" fontId="4" fillId="0" borderId="0" xfId="63" applyFont="1" applyBorder="1" applyAlignment="1">
      <alignment horizontal="left" wrapText="1"/>
      <protection/>
    </xf>
    <xf numFmtId="165" fontId="141" fillId="0" borderId="0" xfId="63" applyNumberFormat="1" applyFont="1" applyAlignment="1">
      <alignment horizontal="center"/>
      <protection/>
    </xf>
    <xf numFmtId="165" fontId="130" fillId="0" borderId="17" xfId="63" applyNumberFormat="1" applyFont="1" applyBorder="1" applyAlignment="1">
      <alignment horizontal="left" vertical="center" wrapText="1"/>
      <protection/>
    </xf>
    <xf numFmtId="165" fontId="130" fillId="0" borderId="19" xfId="63" applyNumberFormat="1" applyFont="1" applyBorder="1" applyAlignment="1">
      <alignment horizontal="left" vertical="center" wrapText="1"/>
      <protection/>
    </xf>
    <xf numFmtId="165" fontId="130" fillId="0" borderId="20" xfId="63" applyNumberFormat="1" applyFont="1" applyBorder="1" applyAlignment="1">
      <alignment horizontal="left" vertical="center" wrapText="1"/>
      <protection/>
    </xf>
    <xf numFmtId="1" fontId="130" fillId="0" borderId="22" xfId="63" applyNumberFormat="1" applyFont="1" applyBorder="1" applyAlignment="1">
      <alignment horizontal="center" vertical="center" wrapText="1"/>
      <protection/>
    </xf>
    <xf numFmtId="1" fontId="130" fillId="0" borderId="15" xfId="63" applyNumberFormat="1" applyFont="1" applyBorder="1" applyAlignment="1">
      <alignment horizontal="center" vertical="center" wrapText="1"/>
      <protection/>
    </xf>
    <xf numFmtId="1" fontId="130" fillId="0" borderId="21" xfId="63" applyNumberFormat="1" applyFont="1" applyBorder="1" applyAlignment="1">
      <alignment horizontal="center" vertical="center" wrapText="1"/>
      <protection/>
    </xf>
    <xf numFmtId="165" fontId="130" fillId="0" borderId="14" xfId="63" applyNumberFormat="1" applyFont="1" applyBorder="1" applyAlignment="1">
      <alignment horizontal="center" vertical="center" wrapText="1"/>
      <protection/>
    </xf>
    <xf numFmtId="165" fontId="130" fillId="0" borderId="13" xfId="63" applyNumberFormat="1" applyFont="1" applyBorder="1" applyAlignment="1">
      <alignment horizontal="center" vertical="center" wrapText="1"/>
      <protection/>
    </xf>
    <xf numFmtId="165" fontId="130" fillId="0" borderId="14" xfId="63" applyNumberFormat="1" applyFont="1" applyBorder="1" applyAlignment="1">
      <alignment horizontal="center" wrapText="1"/>
      <protection/>
    </xf>
    <xf numFmtId="165" fontId="130" fillId="0" borderId="13" xfId="63" applyNumberFormat="1" applyFont="1" applyBorder="1" applyAlignment="1">
      <alignment horizontal="center" wrapText="1"/>
      <protection/>
    </xf>
    <xf numFmtId="165" fontId="140" fillId="0" borderId="16" xfId="63" applyNumberFormat="1" applyFont="1" applyBorder="1" applyAlignment="1">
      <alignment horizontal="left"/>
      <protection/>
    </xf>
    <xf numFmtId="165" fontId="140" fillId="0" borderId="0" xfId="63" applyNumberFormat="1" applyFont="1" applyAlignment="1">
      <alignment horizontal="left"/>
      <protection/>
    </xf>
    <xf numFmtId="165" fontId="130" fillId="0" borderId="17" xfId="63" applyNumberFormat="1" applyFont="1" applyBorder="1" applyAlignment="1">
      <alignment horizontal="left" wrapText="1"/>
      <protection/>
    </xf>
    <xf numFmtId="165" fontId="130" fillId="0" borderId="19" xfId="63" applyNumberFormat="1" applyFont="1" applyBorder="1" applyAlignment="1">
      <alignment horizontal="left" wrapText="1"/>
      <protection/>
    </xf>
    <xf numFmtId="165" fontId="130" fillId="0" borderId="20" xfId="63" applyNumberFormat="1" applyFont="1" applyBorder="1" applyAlignment="1">
      <alignment horizontal="left" wrapText="1"/>
      <protection/>
    </xf>
    <xf numFmtId="0" fontId="19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3" fillId="0" borderId="23" xfId="206" applyFont="1" applyFill="1" applyBorder="1" applyAlignment="1">
      <alignment horizontal="center" vertical="center" wrapText="1"/>
      <protection/>
    </xf>
    <xf numFmtId="0" fontId="13" fillId="0" borderId="17" xfId="206" applyFont="1" applyFill="1" applyBorder="1" applyAlignment="1">
      <alignment horizontal="center" vertical="center" wrapText="1"/>
      <protection/>
    </xf>
    <xf numFmtId="0" fontId="13" fillId="0" borderId="24" xfId="206" applyFont="1" applyFill="1" applyBorder="1" applyAlignment="1">
      <alignment horizontal="center" vertical="center" wrapText="1"/>
      <protection/>
    </xf>
    <xf numFmtId="0" fontId="13" fillId="0" borderId="19" xfId="206" applyFont="1" applyFill="1" applyBorder="1" applyAlignment="1">
      <alignment horizontal="center" vertical="center" wrapText="1"/>
      <protection/>
    </xf>
    <xf numFmtId="0" fontId="13" fillId="0" borderId="22" xfId="206" applyFont="1" applyFill="1" applyBorder="1" applyAlignment="1">
      <alignment horizontal="center" wrapText="1"/>
      <protection/>
    </xf>
    <xf numFmtId="0" fontId="13" fillId="0" borderId="15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2" xfId="206" applyFont="1" applyFill="1" applyBorder="1" applyAlignment="1">
      <alignment horizontal="center" vertical="center" wrapText="1"/>
      <protection/>
    </xf>
    <xf numFmtId="0" fontId="13" fillId="0" borderId="21" xfId="206" applyFont="1" applyFill="1" applyBorder="1" applyAlignment="1">
      <alignment horizontal="center" vertical="center" wrapText="1"/>
      <protection/>
    </xf>
    <xf numFmtId="0" fontId="13" fillId="0" borderId="15" xfId="206" applyFont="1" applyFill="1" applyBorder="1" applyAlignment="1">
      <alignment horizontal="center" vertical="center" wrapText="1"/>
      <protection/>
    </xf>
    <xf numFmtId="0" fontId="13" fillId="0" borderId="16" xfId="206" applyFont="1" applyFill="1" applyBorder="1" applyAlignment="1">
      <alignment horizontal="center" vertical="center" wrapText="1"/>
      <protection/>
    </xf>
    <xf numFmtId="0" fontId="13" fillId="0" borderId="10" xfId="206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206" applyFont="1" applyFill="1" applyBorder="1" applyAlignment="1">
      <alignment horizontal="center" vertical="center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206" applyFont="1" applyFill="1" applyBorder="1" applyAlignment="1">
      <alignment horizontal="center" vertical="center" wrapText="1"/>
      <protection/>
    </xf>
    <xf numFmtId="0" fontId="16" fillId="0" borderId="14" xfId="206" applyFont="1" applyFill="1" applyBorder="1" applyAlignment="1">
      <alignment horizontal="center" wrapText="1"/>
      <protection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20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206" applyFont="1" applyFill="1" applyBorder="1" applyAlignment="1">
      <alignment horizontal="center"/>
      <protection/>
    </xf>
    <xf numFmtId="0" fontId="13" fillId="0" borderId="18" xfId="206" applyFont="1" applyFill="1" applyBorder="1" applyAlignment="1">
      <alignment horizontal="center"/>
      <protection/>
    </xf>
    <xf numFmtId="14" fontId="13" fillId="0" borderId="0" xfId="0" applyNumberFormat="1" applyFont="1" applyFill="1" applyAlignment="1">
      <alignment horizontal="center"/>
    </xf>
    <xf numFmtId="17" fontId="5" fillId="0" borderId="2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33" borderId="23" xfId="202" applyFont="1" applyFill="1" applyBorder="1" applyAlignment="1">
      <alignment horizontal="center" vertical="center" wrapText="1"/>
      <protection/>
    </xf>
    <xf numFmtId="0" fontId="3" fillId="33" borderId="16" xfId="202" applyFont="1" applyFill="1" applyBorder="1" applyAlignment="1">
      <alignment horizontal="center" vertical="center" wrapText="1"/>
      <protection/>
    </xf>
    <xf numFmtId="0" fontId="3" fillId="33" borderId="24" xfId="202" applyFont="1" applyFill="1" applyBorder="1" applyAlignment="1">
      <alignment horizontal="center" vertical="center" wrapText="1"/>
      <protection/>
    </xf>
    <xf numFmtId="0" fontId="3" fillId="33" borderId="10" xfId="202" applyFont="1" applyFill="1" applyBorder="1" applyAlignment="1">
      <alignment horizontal="center" vertical="center" wrapText="1"/>
      <protection/>
    </xf>
    <xf numFmtId="0" fontId="3" fillId="0" borderId="14" xfId="202" applyFont="1" applyFill="1" applyBorder="1" applyAlignment="1">
      <alignment horizontal="center"/>
      <protection/>
    </xf>
    <xf numFmtId="0" fontId="3" fillId="0" borderId="12" xfId="202" applyFont="1" applyFill="1" applyBorder="1" applyAlignment="1">
      <alignment horizontal="center"/>
      <protection/>
    </xf>
    <xf numFmtId="0" fontId="3" fillId="0" borderId="13" xfId="202" applyFont="1" applyFill="1" applyBorder="1" applyAlignment="1">
      <alignment horizontal="center"/>
      <protection/>
    </xf>
    <xf numFmtId="0" fontId="28" fillId="0" borderId="24" xfId="203" applyFont="1" applyBorder="1" applyAlignment="1">
      <alignment horizontal="center"/>
      <protection/>
    </xf>
    <xf numFmtId="0" fontId="28" fillId="0" borderId="19" xfId="203" applyFont="1" applyBorder="1" applyAlignment="1">
      <alignment horizontal="center"/>
      <protection/>
    </xf>
    <xf numFmtId="0" fontId="28" fillId="0" borderId="24" xfId="20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1" fillId="0" borderId="23" xfId="203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21" fillId="0" borderId="23" xfId="203" applyFont="1" applyBorder="1" applyAlignment="1">
      <alignment horizontal="center" vertical="center" wrapText="1"/>
      <protection/>
    </xf>
    <xf numFmtId="0" fontId="21" fillId="0" borderId="17" xfId="20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/>
      <protection/>
    </xf>
    <xf numFmtId="0" fontId="6" fillId="0" borderId="17" xfId="63" applyFont="1" applyBorder="1" applyAlignment="1">
      <alignment horizontal="center" vertical="center" textRotation="90" wrapText="1"/>
      <protection/>
    </xf>
    <xf numFmtId="0" fontId="6" fillId="0" borderId="18" xfId="63" applyFont="1" applyBorder="1" applyAlignment="1">
      <alignment horizontal="center" vertical="center" textRotation="90" wrapText="1"/>
      <protection/>
    </xf>
    <xf numFmtId="0" fontId="6" fillId="0" borderId="19" xfId="63" applyFont="1" applyBorder="1" applyAlignment="1">
      <alignment horizontal="center" vertical="center" textRotation="90" wrapText="1"/>
      <protection/>
    </xf>
    <xf numFmtId="0" fontId="3" fillId="0" borderId="0" xfId="63" applyFont="1" applyBorder="1" applyAlignment="1">
      <alignment horizontal="center"/>
      <protection/>
    </xf>
    <xf numFmtId="0" fontId="3" fillId="0" borderId="0" xfId="63" applyFont="1" applyAlignment="1">
      <alignment/>
      <protection/>
    </xf>
    <xf numFmtId="0" fontId="3" fillId="0" borderId="10" xfId="63" applyFont="1" applyBorder="1" applyAlignment="1">
      <alignment/>
      <protection/>
    </xf>
    <xf numFmtId="0" fontId="3" fillId="0" borderId="22" xfId="63" applyFont="1" applyBorder="1" applyAlignment="1">
      <alignment horizontal="left"/>
      <protection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32" fillId="0" borderId="0" xfId="63" applyFont="1" applyAlignment="1">
      <alignment horizontal="center"/>
      <protection/>
    </xf>
    <xf numFmtId="0" fontId="33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15" xfId="205" applyFont="1" applyBorder="1" applyAlignment="1">
      <alignment horizont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66" fontId="3" fillId="0" borderId="0" xfId="42" applyNumberFormat="1" applyFont="1" applyBorder="1" applyAlignment="1">
      <alignment/>
    </xf>
    <xf numFmtId="166" fontId="3" fillId="0" borderId="0" xfId="42" applyNumberFormat="1" applyFont="1" applyAlignment="1">
      <alignment horizontal="center"/>
    </xf>
    <xf numFmtId="166" fontId="3" fillId="0" borderId="0" xfId="42" applyNumberFormat="1" applyFont="1" applyAlignment="1">
      <alignment/>
    </xf>
    <xf numFmtId="166" fontId="3" fillId="0" borderId="16" xfId="42" applyNumberFormat="1" applyFont="1" applyBorder="1" applyAlignment="1">
      <alignment/>
    </xf>
    <xf numFmtId="0" fontId="3" fillId="0" borderId="11" xfId="138" applyFont="1" applyBorder="1" applyAlignment="1">
      <alignment horizontal="center"/>
      <protection/>
    </xf>
    <xf numFmtId="0" fontId="3" fillId="0" borderId="0" xfId="138" applyFont="1" applyBorder="1" applyAlignment="1">
      <alignment horizontal="center"/>
      <protection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</cellXfs>
  <cellStyles count="202">
    <cellStyle name="Normal" xfId="0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0" xfId="45"/>
    <cellStyle name="Comma 31" xfId="46"/>
    <cellStyle name="Comma_AR-CPI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 2" xfId="77"/>
    <cellStyle name="Normal 2 2 3" xfId="78"/>
    <cellStyle name="Normal 2 2 4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27" xfId="87"/>
    <cellStyle name="Normal 2 28" xfId="88"/>
    <cellStyle name="Normal 2 29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21" xfId="103"/>
    <cellStyle name="Normal 2 3 22" xfId="104"/>
    <cellStyle name="Normal 2 3 3" xfId="105"/>
    <cellStyle name="Normal 2 3 3 2" xfId="106"/>
    <cellStyle name="Normal 2 3 4" xfId="107"/>
    <cellStyle name="Normal 2 3 5" xfId="108"/>
    <cellStyle name="Normal 2 3 6" xfId="109"/>
    <cellStyle name="Normal 2 3 7" xfId="110"/>
    <cellStyle name="Normal 2 3 8" xfId="111"/>
    <cellStyle name="Normal 2 3 9" xfId="112"/>
    <cellStyle name="Normal 2 30" xfId="113"/>
    <cellStyle name="Normal 2 31" xfId="114"/>
    <cellStyle name="Normal 2 32" xfId="115"/>
    <cellStyle name="Normal 2 33" xfId="116"/>
    <cellStyle name="Normal 2 34" xfId="117"/>
    <cellStyle name="Normal 2 35" xfId="118"/>
    <cellStyle name="Normal 2 36" xfId="119"/>
    <cellStyle name="Normal 2 37" xfId="120"/>
    <cellStyle name="Normal 2 38" xfId="121"/>
    <cellStyle name="Normal 2 39" xfId="122"/>
    <cellStyle name="Normal 2 4" xfId="123"/>
    <cellStyle name="Normal 2 4 2" xfId="124"/>
    <cellStyle name="Normal 2 4 3" xfId="125"/>
    <cellStyle name="Normal 2 40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 3 2" xfId="133"/>
    <cellStyle name="Normal 3 3" xfId="134"/>
    <cellStyle name="Normal 3 4" xfId="135"/>
    <cellStyle name="Normal 3 5" xfId="136"/>
    <cellStyle name="Normal 3 6" xfId="137"/>
    <cellStyle name="Normal 3 7" xfId="138"/>
    <cellStyle name="Normal 4" xfId="139"/>
    <cellStyle name="Normal 4 10" xfId="140"/>
    <cellStyle name="Normal 4 11" xfId="141"/>
    <cellStyle name="Normal 4 12" xfId="142"/>
    <cellStyle name="Normal 4 13" xfId="143"/>
    <cellStyle name="Normal 4 14" xfId="144"/>
    <cellStyle name="Normal 4 15" xfId="145"/>
    <cellStyle name="Normal 4 16" xfId="146"/>
    <cellStyle name="Normal 4 17" xfId="147"/>
    <cellStyle name="Normal 4 18" xfId="148"/>
    <cellStyle name="Normal 4 2" xfId="149"/>
    <cellStyle name="Normal 4 3" xfId="150"/>
    <cellStyle name="Normal 4 4" xfId="151"/>
    <cellStyle name="Normal 4 5" xfId="152"/>
    <cellStyle name="Normal 4 5 2" xfId="153"/>
    <cellStyle name="Normal 4 6" xfId="154"/>
    <cellStyle name="Normal 4 7" xfId="155"/>
    <cellStyle name="Normal 4 8" xfId="156"/>
    <cellStyle name="Normal 4 9" xfId="157"/>
    <cellStyle name="Normal 5" xfId="158"/>
    <cellStyle name="Normal 5 10" xfId="159"/>
    <cellStyle name="Normal 5 11" xfId="160"/>
    <cellStyle name="Normal 5 12" xfId="161"/>
    <cellStyle name="Normal 5 13" xfId="162"/>
    <cellStyle name="Normal 5 14" xfId="163"/>
    <cellStyle name="Normal 5 15" xfId="164"/>
    <cellStyle name="Normal 5 16" xfId="165"/>
    <cellStyle name="Normal 5 17" xfId="166"/>
    <cellStyle name="Normal 5 18" xfId="167"/>
    <cellStyle name="Normal 5 19" xfId="168"/>
    <cellStyle name="Normal 5 2" xfId="169"/>
    <cellStyle name="Normal 5 20" xfId="170"/>
    <cellStyle name="Normal 5 21" xfId="171"/>
    <cellStyle name="Normal 5 22" xfId="172"/>
    <cellStyle name="Normal 5 23" xfId="173"/>
    <cellStyle name="Normal 5 24" xfId="174"/>
    <cellStyle name="Normal 5 25" xfId="175"/>
    <cellStyle name="Normal 5 26" xfId="176"/>
    <cellStyle name="Normal 5 27" xfId="177"/>
    <cellStyle name="Normal 5 28" xfId="178"/>
    <cellStyle name="Normal 5 29" xfId="179"/>
    <cellStyle name="Normal 5 3" xfId="180"/>
    <cellStyle name="Normal 5 30" xfId="181"/>
    <cellStyle name="Normal 5 31" xfId="182"/>
    <cellStyle name="Normal 5 32" xfId="183"/>
    <cellStyle name="Normal 5 33" xfId="184"/>
    <cellStyle name="Normal 5 34" xfId="185"/>
    <cellStyle name="Normal 5 35" xfId="186"/>
    <cellStyle name="Normal 5 36" xfId="187"/>
    <cellStyle name="Normal 5 37" xfId="188"/>
    <cellStyle name="Normal 5 38" xfId="189"/>
    <cellStyle name="Normal 5 4" xfId="190"/>
    <cellStyle name="Normal 5 5" xfId="191"/>
    <cellStyle name="Normal 5 6" xfId="192"/>
    <cellStyle name="Normal 5 7" xfId="193"/>
    <cellStyle name="Normal 5 8" xfId="194"/>
    <cellStyle name="Normal 5 9" xfId="195"/>
    <cellStyle name="Normal 6" xfId="196"/>
    <cellStyle name="Normal 7" xfId="197"/>
    <cellStyle name="Normal 8" xfId="198"/>
    <cellStyle name="Normal 9" xfId="199"/>
    <cellStyle name="Normal_AR-00-01" xfId="200"/>
    <cellStyle name="Normal_AR-CPI" xfId="201"/>
    <cellStyle name="Normal_BANK" xfId="202"/>
    <cellStyle name="Normal_OM-1" xfId="203"/>
    <cellStyle name="Normal_PrCR" xfId="204"/>
    <cellStyle name="Normal_TXM" xfId="205"/>
    <cellStyle name="Normal_ZYKA" xfId="206"/>
    <cellStyle name="Normal_ZYKA 2" xfId="207"/>
    <cellStyle name="Note" xfId="208"/>
    <cellStyle name="Output" xfId="209"/>
    <cellStyle name="Percent" xfId="210"/>
    <cellStyle name="Title" xfId="211"/>
    <cellStyle name="Total" xfId="212"/>
    <cellStyle name="Warning Text" xfId="21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57150</xdr:rowOff>
    </xdr:from>
    <xdr:to>
      <xdr:col>8</xdr:col>
      <xdr:colOff>590550</xdr:colOff>
      <xdr:row>5</xdr:row>
      <xdr:rowOff>104775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70485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24</xdr:row>
      <xdr:rowOff>57150</xdr:rowOff>
    </xdr:from>
    <xdr:to>
      <xdr:col>8</xdr:col>
      <xdr:colOff>600075</xdr:colOff>
      <xdr:row>25</xdr:row>
      <xdr:rowOff>104775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62850" y="41243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28575</xdr:rowOff>
    </xdr:from>
    <xdr:to>
      <xdr:col>12</xdr:col>
      <xdr:colOff>123825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157287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561975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7734300" y="447675"/>
          <a:ext cx="307657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533400" cy="523875"/>
    <xdr:sp>
      <xdr:nvSpPr>
        <xdr:cNvPr id="10" name="AutoShape 3"/>
        <xdr:cNvSpPr>
          <a:spLocks noChangeAspect="1"/>
        </xdr:cNvSpPr>
      </xdr:nvSpPr>
      <xdr:spPr>
        <a:xfrm>
          <a:off x="8991600" y="1514475"/>
          <a:ext cx="533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19050</xdr:rowOff>
    </xdr:from>
    <xdr:to>
      <xdr:col>14</xdr:col>
      <xdr:colOff>142875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7905750" y="476250"/>
          <a:ext cx="3771900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7" y="54"/>
            <a:ext cx="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3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40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609600</xdr:colOff>
      <xdr:row>13</xdr:row>
      <xdr:rowOff>142875</xdr:rowOff>
    </xdr:from>
    <xdr:ext cx="3429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744075" y="23907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609600</xdr:colOff>
      <xdr:row>14</xdr:row>
      <xdr:rowOff>0</xdr:rowOff>
    </xdr:from>
    <xdr:ext cx="3429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9744075" y="2438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609600</xdr:colOff>
      <xdr:row>14</xdr:row>
      <xdr:rowOff>0</xdr:rowOff>
    </xdr:from>
    <xdr:ext cx="3429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9744075" y="24384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457200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6467475" y="1619250"/>
          <a:ext cx="312420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561975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7181850" y="1619250"/>
          <a:ext cx="31242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19050</xdr:rowOff>
    </xdr:from>
    <xdr:to>
      <xdr:col>4</xdr:col>
      <xdr:colOff>485775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86700" y="6286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DAN\share\2015.08%20sar\MED2015.07-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DAN\share\2015.08%20sar\mONTHL-ot-2015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-1"/>
      <sheetName val="xaa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 (2)"/>
      <sheetName val="ajliin bair (2)"/>
      <sheetName val="txm"/>
      <sheetName val="Sheet2"/>
      <sheetName val="Sheet3"/>
    </sheetNames>
    <sheetDataSet>
      <sheetData sheetId="10">
        <row r="54">
          <cell r="H54">
            <v>358.9</v>
          </cell>
          <cell r="I54">
            <v>4.7</v>
          </cell>
          <cell r="K54">
            <v>6.4</v>
          </cell>
          <cell r="M54">
            <v>9.6</v>
          </cell>
          <cell r="O54">
            <v>0.6</v>
          </cell>
          <cell r="Q54">
            <v>59.6</v>
          </cell>
          <cell r="W54">
            <v>16</v>
          </cell>
          <cell r="X54">
            <v>27.4</v>
          </cell>
          <cell r="Y54">
            <v>4.2</v>
          </cell>
          <cell r="Z54">
            <v>0.3</v>
          </cell>
        </row>
        <row r="55">
          <cell r="F55">
            <v>7</v>
          </cell>
          <cell r="H55">
            <v>774.1</v>
          </cell>
          <cell r="I55">
            <v>15.6</v>
          </cell>
          <cell r="K55">
            <v>10.3</v>
          </cell>
          <cell r="M55">
            <v>15.6</v>
          </cell>
          <cell r="Q55">
            <v>138.9</v>
          </cell>
          <cell r="W55">
            <v>29.3</v>
          </cell>
          <cell r="X55">
            <v>41</v>
          </cell>
          <cell r="Y55">
            <v>10.2</v>
          </cell>
          <cell r="Z55">
            <v>1.1</v>
          </cell>
        </row>
        <row r="56">
          <cell r="F56">
            <v>15.5</v>
          </cell>
          <cell r="H56">
            <v>1189.3</v>
          </cell>
          <cell r="I56">
            <v>24.9</v>
          </cell>
          <cell r="K56">
            <v>20.1</v>
          </cell>
          <cell r="M56">
            <v>25.3</v>
          </cell>
          <cell r="O56">
            <v>3.1</v>
          </cell>
          <cell r="Q56">
            <v>215.9</v>
          </cell>
          <cell r="W56">
            <v>49.5</v>
          </cell>
          <cell r="X56">
            <v>52.8</v>
          </cell>
          <cell r="Y56">
            <v>11.7</v>
          </cell>
          <cell r="Z56">
            <v>1.5</v>
          </cell>
        </row>
        <row r="57">
          <cell r="F57">
            <v>24.7</v>
          </cell>
          <cell r="H57">
            <v>1604.4</v>
          </cell>
          <cell r="I57">
            <v>35.1</v>
          </cell>
          <cell r="K57">
            <v>25.7</v>
          </cell>
          <cell r="M57">
            <v>36.3</v>
          </cell>
          <cell r="O57">
            <v>4.1</v>
          </cell>
          <cell r="Q57">
            <v>292</v>
          </cell>
          <cell r="T57">
            <v>4.1</v>
          </cell>
          <cell r="W57">
            <v>52.4</v>
          </cell>
          <cell r="X57">
            <v>61.5</v>
          </cell>
          <cell r="Y57">
            <v>33.3</v>
          </cell>
          <cell r="Z57">
            <v>1.8</v>
          </cell>
        </row>
        <row r="58">
          <cell r="F58">
            <v>29.3</v>
          </cell>
          <cell r="H58">
            <v>1812</v>
          </cell>
          <cell r="I58">
            <v>41.9</v>
          </cell>
          <cell r="K58">
            <v>31.5</v>
          </cell>
          <cell r="M58">
            <v>44.6</v>
          </cell>
          <cell r="O58">
            <v>5.1</v>
          </cell>
          <cell r="Q58">
            <v>368.2</v>
          </cell>
          <cell r="T58">
            <v>4.1</v>
          </cell>
          <cell r="W58">
            <v>56.6</v>
          </cell>
          <cell r="X58">
            <v>75</v>
          </cell>
          <cell r="Y58">
            <v>36.5</v>
          </cell>
          <cell r="Z58">
            <v>2.2</v>
          </cell>
        </row>
        <row r="59">
          <cell r="F59">
            <v>43.3</v>
          </cell>
          <cell r="H59">
            <v>1812</v>
          </cell>
          <cell r="I59">
            <v>48.7</v>
          </cell>
          <cell r="K59">
            <v>37.2</v>
          </cell>
          <cell r="M59">
            <v>58.2</v>
          </cell>
          <cell r="N59">
            <v>68.9</v>
          </cell>
          <cell r="O59">
            <v>5.1</v>
          </cell>
          <cell r="Q59">
            <v>427.5</v>
          </cell>
          <cell r="S59">
            <v>2</v>
          </cell>
          <cell r="T59">
            <v>4.1</v>
          </cell>
          <cell r="W59">
            <v>65.8</v>
          </cell>
          <cell r="X59">
            <v>94.7</v>
          </cell>
          <cell r="Y59">
            <v>39.4</v>
          </cell>
          <cell r="Z59">
            <v>2.3</v>
          </cell>
        </row>
        <row r="60">
          <cell r="F60">
            <v>55.9</v>
          </cell>
          <cell r="H60">
            <v>1812</v>
          </cell>
          <cell r="I60">
            <v>56.1</v>
          </cell>
          <cell r="K60">
            <v>42.7</v>
          </cell>
          <cell r="M60">
            <v>67.8</v>
          </cell>
          <cell r="N60">
            <v>137.8</v>
          </cell>
          <cell r="O60">
            <v>5.1</v>
          </cell>
          <cell r="Q60">
            <v>470.5</v>
          </cell>
          <cell r="S60">
            <v>2</v>
          </cell>
          <cell r="T60">
            <v>4.1</v>
          </cell>
          <cell r="W60">
            <v>79.8</v>
          </cell>
          <cell r="X60">
            <v>131.2</v>
          </cell>
          <cell r="Y60">
            <v>61.4</v>
          </cell>
          <cell r="Z60">
            <v>3</v>
          </cell>
        </row>
        <row r="126">
          <cell r="H126">
            <v>358.9</v>
          </cell>
          <cell r="I126">
            <v>4.7</v>
          </cell>
          <cell r="K126">
            <v>6.4</v>
          </cell>
          <cell r="M126">
            <v>9.6</v>
          </cell>
          <cell r="O126">
            <v>0.6</v>
          </cell>
          <cell r="Q126">
            <v>59.6</v>
          </cell>
          <cell r="W126">
            <v>16</v>
          </cell>
          <cell r="X126">
            <v>27.4</v>
          </cell>
          <cell r="Y126">
            <v>4.2</v>
          </cell>
          <cell r="Z126">
            <v>0.3</v>
          </cell>
        </row>
        <row r="127">
          <cell r="F127">
            <v>7</v>
          </cell>
          <cell r="H127">
            <v>774.1</v>
          </cell>
          <cell r="I127">
            <v>15.6</v>
          </cell>
          <cell r="K127">
            <v>10.3</v>
          </cell>
          <cell r="M127">
            <v>15.6</v>
          </cell>
          <cell r="Q127">
            <v>138.9</v>
          </cell>
          <cell r="W127">
            <v>29.3</v>
          </cell>
          <cell r="X127">
            <v>41</v>
          </cell>
          <cell r="Y127">
            <v>10.2</v>
          </cell>
          <cell r="Z127">
            <v>1.1</v>
          </cell>
        </row>
        <row r="128">
          <cell r="F128">
            <v>15.5</v>
          </cell>
          <cell r="H128">
            <v>1189.3</v>
          </cell>
          <cell r="I128">
            <v>24.9</v>
          </cell>
          <cell r="K128">
            <v>20.1</v>
          </cell>
          <cell r="M128">
            <v>25.3</v>
          </cell>
          <cell r="O128">
            <v>3.1</v>
          </cell>
          <cell r="Q128">
            <v>215.9</v>
          </cell>
          <cell r="W128">
            <v>49.5</v>
          </cell>
          <cell r="X128">
            <v>52.8</v>
          </cell>
          <cell r="Y128">
            <v>11.7</v>
          </cell>
          <cell r="Z128">
            <v>1.5</v>
          </cell>
        </row>
        <row r="129">
          <cell r="F129">
            <v>24.7</v>
          </cell>
          <cell r="H129">
            <v>1604.4</v>
          </cell>
          <cell r="I129">
            <v>35.1</v>
          </cell>
          <cell r="K129">
            <v>25.7</v>
          </cell>
          <cell r="M129">
            <v>36.3</v>
          </cell>
          <cell r="O129">
            <v>4.1</v>
          </cell>
          <cell r="Q129">
            <v>292</v>
          </cell>
          <cell r="T129">
            <v>4.1</v>
          </cell>
          <cell r="W129">
            <v>52.4</v>
          </cell>
          <cell r="X129">
            <v>61.5</v>
          </cell>
          <cell r="Y129">
            <v>33.3</v>
          </cell>
          <cell r="Z129">
            <v>1.8</v>
          </cell>
        </row>
        <row r="130">
          <cell r="F130">
            <v>29.3</v>
          </cell>
          <cell r="H130">
            <v>1812</v>
          </cell>
          <cell r="I130">
            <v>41.9</v>
          </cell>
          <cell r="K130">
            <v>31.5</v>
          </cell>
          <cell r="M130">
            <v>44.6</v>
          </cell>
          <cell r="O130">
            <v>5.1</v>
          </cell>
          <cell r="Q130">
            <v>368.2</v>
          </cell>
          <cell r="T130">
            <v>4.1</v>
          </cell>
          <cell r="W130">
            <v>56.6</v>
          </cell>
          <cell r="X130">
            <v>75</v>
          </cell>
          <cell r="Y130">
            <v>36.5</v>
          </cell>
          <cell r="Z130">
            <v>2.2</v>
          </cell>
        </row>
        <row r="131">
          <cell r="F131">
            <v>43.3</v>
          </cell>
          <cell r="H131">
            <v>1812</v>
          </cell>
          <cell r="I131">
            <v>48.7</v>
          </cell>
          <cell r="K131">
            <v>37.2</v>
          </cell>
          <cell r="M131">
            <v>58.2</v>
          </cell>
          <cell r="N131">
            <v>68.9</v>
          </cell>
          <cell r="O131">
            <v>5.1</v>
          </cell>
          <cell r="Q131">
            <v>427.5</v>
          </cell>
          <cell r="S131">
            <v>2</v>
          </cell>
          <cell r="T131">
            <v>4.1</v>
          </cell>
          <cell r="W131">
            <v>65.8</v>
          </cell>
          <cell r="X131">
            <v>94.7</v>
          </cell>
          <cell r="Y131">
            <v>39.4</v>
          </cell>
          <cell r="Z131">
            <v>2.3</v>
          </cell>
        </row>
        <row r="132">
          <cell r="F132">
            <v>55.9</v>
          </cell>
          <cell r="H132">
            <v>1812</v>
          </cell>
          <cell r="I132">
            <v>56.1</v>
          </cell>
          <cell r="K132">
            <v>42.7</v>
          </cell>
          <cell r="M132">
            <v>67.8</v>
          </cell>
          <cell r="N132">
            <v>137.8</v>
          </cell>
          <cell r="O132">
            <v>5.1</v>
          </cell>
          <cell r="Q132">
            <v>470.5</v>
          </cell>
          <cell r="S132">
            <v>2</v>
          </cell>
          <cell r="T132">
            <v>4.1</v>
          </cell>
          <cell r="W132">
            <v>79.8</v>
          </cell>
          <cell r="X132">
            <v>131.2</v>
          </cell>
          <cell r="Y132">
            <v>61.4</v>
          </cell>
          <cell r="Z132">
            <v>3</v>
          </cell>
        </row>
      </sheetData>
      <sheetData sheetId="12">
        <row r="9">
          <cell r="H9">
            <v>51.923</v>
          </cell>
        </row>
        <row r="10">
          <cell r="W10">
            <v>64.5</v>
          </cell>
        </row>
        <row r="13">
          <cell r="H13">
            <v>27.555999999999997</v>
          </cell>
        </row>
        <row r="20">
          <cell r="H20">
            <v>3.9</v>
          </cell>
        </row>
        <row r="23">
          <cell r="W23">
            <v>31.2</v>
          </cell>
        </row>
        <row r="27">
          <cell r="W27">
            <v>2995</v>
          </cell>
        </row>
        <row r="31">
          <cell r="H31">
            <v>23.8</v>
          </cell>
          <cell r="W31">
            <v>28028.69047619048</v>
          </cell>
        </row>
        <row r="39">
          <cell r="H39">
            <v>334</v>
          </cell>
        </row>
        <row r="42">
          <cell r="H42">
            <v>0</v>
          </cell>
        </row>
        <row r="48">
          <cell r="H48">
            <v>1226.9</v>
          </cell>
        </row>
      </sheetData>
      <sheetData sheetId="13">
        <row r="7">
          <cell r="M7">
            <v>64.5</v>
          </cell>
        </row>
        <row r="8">
          <cell r="E8">
            <v>16.956</v>
          </cell>
        </row>
        <row r="19">
          <cell r="E19">
            <v>2995</v>
          </cell>
        </row>
        <row r="20">
          <cell r="M20">
            <v>181</v>
          </cell>
        </row>
        <row r="21">
          <cell r="M21">
            <v>222</v>
          </cell>
        </row>
        <row r="31">
          <cell r="F31">
            <v>12979.333333333334</v>
          </cell>
          <cell r="M31">
            <v>23.8</v>
          </cell>
        </row>
        <row r="32">
          <cell r="M32">
            <v>14.2</v>
          </cell>
        </row>
        <row r="33">
          <cell r="M33">
            <v>0</v>
          </cell>
        </row>
        <row r="37">
          <cell r="F37">
            <v>4690</v>
          </cell>
        </row>
        <row r="38">
          <cell r="F38">
            <v>2138.857142857143</v>
          </cell>
        </row>
        <row r="39">
          <cell r="F39">
            <v>1560</v>
          </cell>
        </row>
        <row r="41">
          <cell r="F41">
            <v>8220.5</v>
          </cell>
        </row>
      </sheetData>
      <sheetData sheetId="14">
        <row r="25">
          <cell r="C25">
            <v>49.923</v>
          </cell>
          <cell r="AB25">
            <v>0</v>
          </cell>
          <cell r="AN25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C46" sqref="C46"/>
    </sheetView>
  </sheetViews>
  <sheetFormatPr defaultColWidth="9.140625" defaultRowHeight="12.75"/>
  <cols>
    <col min="1" max="1" width="2.28125" style="456" customWidth="1"/>
    <col min="2" max="2" width="34.421875" style="456" customWidth="1"/>
    <col min="3" max="3" width="36.421875" style="456" customWidth="1"/>
    <col min="4" max="4" width="7.140625" style="456" customWidth="1"/>
    <col min="5" max="5" width="6.421875" style="456" customWidth="1"/>
    <col min="6" max="6" width="7.28125" style="456" customWidth="1"/>
    <col min="7" max="7" width="7.00390625" style="456" customWidth="1"/>
    <col min="8" max="8" width="7.140625" style="456" customWidth="1"/>
    <col min="9" max="9" width="6.421875" style="456" customWidth="1"/>
    <col min="10" max="12" width="7.421875" style="456" customWidth="1"/>
    <col min="13" max="13" width="6.8515625" style="456" customWidth="1"/>
    <col min="14" max="16384" width="9.140625" style="456" customWidth="1"/>
  </cols>
  <sheetData>
    <row r="7" spans="1:15" ht="12.75">
      <c r="A7" s="453"/>
      <c r="B7" s="453"/>
      <c r="C7" s="454" t="s">
        <v>452</v>
      </c>
      <c r="D7" s="455"/>
      <c r="E7" s="455"/>
      <c r="F7" s="455"/>
      <c r="G7" s="455"/>
      <c r="H7" s="455"/>
      <c r="I7" s="453"/>
      <c r="J7" s="453"/>
      <c r="K7" s="453"/>
      <c r="L7" s="453"/>
      <c r="M7" s="453"/>
      <c r="N7" s="453"/>
      <c r="O7" s="453"/>
    </row>
    <row r="8" spans="1:15" ht="12.75">
      <c r="A8" s="453"/>
      <c r="B8" s="453"/>
      <c r="C8" s="457" t="s">
        <v>453</v>
      </c>
      <c r="D8" s="455"/>
      <c r="E8" s="455"/>
      <c r="F8" s="455"/>
      <c r="G8" s="455"/>
      <c r="H8" s="455"/>
      <c r="I8" s="453"/>
      <c r="J8" s="453"/>
      <c r="K8" s="453"/>
      <c r="L8" s="453"/>
      <c r="M8" s="453"/>
      <c r="N8" s="453"/>
      <c r="O8" s="453"/>
    </row>
    <row r="9" ht="7.5" customHeight="1"/>
    <row r="10" spans="1:15" ht="12.75">
      <c r="A10" s="458"/>
      <c r="B10" s="459"/>
      <c r="C10" s="460"/>
      <c r="D10" s="461">
        <v>2006</v>
      </c>
      <c r="E10" s="462">
        <v>2007</v>
      </c>
      <c r="F10" s="462">
        <v>2008</v>
      </c>
      <c r="G10" s="462">
        <v>2009</v>
      </c>
      <c r="H10" s="462">
        <v>2010</v>
      </c>
      <c r="I10" s="462">
        <v>2011</v>
      </c>
      <c r="J10" s="462">
        <v>2012</v>
      </c>
      <c r="K10" s="462">
        <v>2013</v>
      </c>
      <c r="L10" s="462">
        <v>2014</v>
      </c>
      <c r="M10" s="462" t="s">
        <v>454</v>
      </c>
      <c r="N10" s="453"/>
      <c r="O10" s="453"/>
    </row>
    <row r="11" spans="1:15" ht="18" customHeight="1" hidden="1">
      <c r="A11" s="453"/>
      <c r="B11" s="456" t="s">
        <v>455</v>
      </c>
      <c r="C11" s="463" t="s">
        <v>456</v>
      </c>
      <c r="D11" s="464">
        <v>90.5</v>
      </c>
      <c r="E11" s="464">
        <v>88.7</v>
      </c>
      <c r="F11" s="464">
        <v>89.3</v>
      </c>
      <c r="G11" s="464">
        <v>89.3</v>
      </c>
      <c r="H11" s="464">
        <v>91</v>
      </c>
      <c r="I11" s="464">
        <v>91.4</v>
      </c>
      <c r="J11" s="464">
        <v>91.9</v>
      </c>
      <c r="K11" s="464"/>
      <c r="L11" s="464">
        <v>92.5</v>
      </c>
      <c r="M11" s="464">
        <v>92.5</v>
      </c>
      <c r="N11" s="453"/>
      <c r="O11" s="453"/>
    </row>
    <row r="12" spans="1:15" ht="18.75" customHeight="1">
      <c r="A12" s="453"/>
      <c r="B12" s="456" t="s">
        <v>457</v>
      </c>
      <c r="C12" s="465" t="s">
        <v>458</v>
      </c>
      <c r="D12" s="464">
        <v>1.6</v>
      </c>
      <c r="E12" s="464">
        <v>1.5</v>
      </c>
      <c r="F12" s="464">
        <v>1.8</v>
      </c>
      <c r="G12" s="464">
        <v>1.8</v>
      </c>
      <c r="H12" s="464">
        <v>2.173</v>
      </c>
      <c r="I12" s="464">
        <v>1.993</v>
      </c>
      <c r="J12" s="464">
        <v>1.8</v>
      </c>
      <c r="K12" s="464">
        <v>1.5</v>
      </c>
      <c r="L12" s="464">
        <v>1.2</v>
      </c>
      <c r="M12" s="464">
        <v>0.8</v>
      </c>
      <c r="N12" s="453"/>
      <c r="O12" s="453"/>
    </row>
    <row r="13" spans="1:15" ht="14.25" customHeight="1">
      <c r="A13" s="453"/>
      <c r="B13" s="456" t="s">
        <v>459</v>
      </c>
      <c r="C13" s="465" t="s">
        <v>460</v>
      </c>
      <c r="D13" s="464">
        <v>791.4</v>
      </c>
      <c r="E13" s="464">
        <v>1372.5</v>
      </c>
      <c r="F13" s="464">
        <v>2808.1</v>
      </c>
      <c r="G13" s="464">
        <v>2901.2</v>
      </c>
      <c r="H13" s="464">
        <v>2972.4</v>
      </c>
      <c r="I13" s="464">
        <v>3953.9</v>
      </c>
      <c r="J13" s="464">
        <v>5195.3</v>
      </c>
      <c r="K13" s="464">
        <v>5925.2</v>
      </c>
      <c r="L13" s="464">
        <v>5337.5</v>
      </c>
      <c r="M13" s="464">
        <v>3136.2</v>
      </c>
      <c r="N13" s="464"/>
      <c r="O13" s="464"/>
    </row>
    <row r="14" spans="1:15" ht="12.75" customHeight="1">
      <c r="A14" s="453"/>
      <c r="B14" s="456" t="s">
        <v>461</v>
      </c>
      <c r="C14" s="465" t="s">
        <v>462</v>
      </c>
      <c r="D14" s="464">
        <v>1694.3</v>
      </c>
      <c r="E14" s="464">
        <v>3205.8</v>
      </c>
      <c r="F14" s="464">
        <v>4627.2</v>
      </c>
      <c r="G14" s="464">
        <v>3800</v>
      </c>
      <c r="H14" s="464">
        <v>5199.8</v>
      </c>
      <c r="I14" s="464">
        <v>6600.4</v>
      </c>
      <c r="J14" s="464">
        <v>9103.7</v>
      </c>
      <c r="K14" s="464">
        <v>55045.2</v>
      </c>
      <c r="L14" s="464">
        <v>54872.6</v>
      </c>
      <c r="M14" s="464">
        <v>32620.3</v>
      </c>
      <c r="O14" s="453"/>
    </row>
    <row r="15" spans="1:15" ht="14.25" customHeight="1" hidden="1">
      <c r="A15" s="453"/>
      <c r="B15" s="456" t="s">
        <v>463</v>
      </c>
      <c r="C15" s="465" t="s">
        <v>464</v>
      </c>
      <c r="D15" s="464">
        <v>2530.508</v>
      </c>
      <c r="E15" s="464">
        <v>2912.5</v>
      </c>
      <c r="F15" s="464">
        <v>3379.2</v>
      </c>
      <c r="G15" s="464">
        <v>3619.1</v>
      </c>
      <c r="H15" s="464">
        <v>2679.2</v>
      </c>
      <c r="I15" s="464">
        <v>2984.3</v>
      </c>
      <c r="J15" s="464">
        <f>J16+J17+J18+J19+J20</f>
        <v>3403.3</v>
      </c>
      <c r="K15" s="464">
        <v>3772.3</v>
      </c>
      <c r="L15" s="464">
        <v>3772.3</v>
      </c>
      <c r="M15" s="464">
        <v>3772.3</v>
      </c>
      <c r="N15" s="453"/>
      <c r="O15" s="453"/>
    </row>
    <row r="16" spans="1:15" ht="12.75" customHeight="1" hidden="1">
      <c r="A16" s="453"/>
      <c r="B16" s="456" t="s">
        <v>465</v>
      </c>
      <c r="C16" s="465" t="s">
        <v>466</v>
      </c>
      <c r="D16" s="456">
        <v>0.8</v>
      </c>
      <c r="E16" s="456">
        <v>0.8</v>
      </c>
      <c r="F16" s="456">
        <v>0.8</v>
      </c>
      <c r="G16" s="456">
        <v>0.8</v>
      </c>
      <c r="H16" s="456">
        <v>0.9</v>
      </c>
      <c r="I16" s="456">
        <v>0.9</v>
      </c>
      <c r="J16" s="456">
        <v>1.1</v>
      </c>
      <c r="K16" s="456">
        <v>1.1</v>
      </c>
      <c r="L16" s="456">
        <v>1.1</v>
      </c>
      <c r="M16" s="456">
        <v>1.1</v>
      </c>
      <c r="N16" s="453"/>
      <c r="O16" s="453"/>
    </row>
    <row r="17" spans="1:15" ht="12.75" customHeight="1" hidden="1">
      <c r="A17" s="453"/>
      <c r="B17" s="456" t="s">
        <v>467</v>
      </c>
      <c r="C17" s="465" t="s">
        <v>468</v>
      </c>
      <c r="D17" s="456">
        <v>205.198</v>
      </c>
      <c r="E17" s="464">
        <v>219.7</v>
      </c>
      <c r="F17" s="464">
        <v>236.2</v>
      </c>
      <c r="G17" s="464">
        <v>251.2</v>
      </c>
      <c r="H17" s="464">
        <v>196.1</v>
      </c>
      <c r="I17" s="464">
        <v>218.7</v>
      </c>
      <c r="J17" s="464">
        <v>238.6</v>
      </c>
      <c r="K17" s="464">
        <v>268.2</v>
      </c>
      <c r="L17" s="464">
        <v>268.2</v>
      </c>
      <c r="M17" s="464">
        <v>268.2</v>
      </c>
      <c r="N17" s="453"/>
      <c r="O17" s="453"/>
    </row>
    <row r="18" spans="1:15" ht="12.75" customHeight="1" hidden="1">
      <c r="A18" s="453"/>
      <c r="B18" s="456" t="s">
        <v>469</v>
      </c>
      <c r="C18" s="465" t="s">
        <v>470</v>
      </c>
      <c r="D18" s="456">
        <v>281.346</v>
      </c>
      <c r="E18" s="464">
        <v>316.3</v>
      </c>
      <c r="F18" s="464">
        <v>352.8</v>
      </c>
      <c r="G18" s="464">
        <v>385.9</v>
      </c>
      <c r="H18" s="464">
        <v>301.9</v>
      </c>
      <c r="I18" s="464">
        <v>335.9</v>
      </c>
      <c r="J18" s="464">
        <v>371.1</v>
      </c>
      <c r="K18" s="464">
        <v>427.1</v>
      </c>
      <c r="L18" s="464">
        <v>427.1</v>
      </c>
      <c r="M18" s="464">
        <v>427.1</v>
      </c>
      <c r="N18" s="453"/>
      <c r="O18" s="453"/>
    </row>
    <row r="19" spans="1:15" ht="12.75" customHeight="1" hidden="1">
      <c r="A19" s="453"/>
      <c r="B19" s="456" t="s">
        <v>471</v>
      </c>
      <c r="C19" s="465" t="s">
        <v>472</v>
      </c>
      <c r="D19" s="456">
        <v>1162.417</v>
      </c>
      <c r="E19" s="464">
        <v>1358.1</v>
      </c>
      <c r="F19" s="464">
        <v>1614.4</v>
      </c>
      <c r="G19" s="464">
        <v>1786.1</v>
      </c>
      <c r="H19" s="464">
        <v>1327.5</v>
      </c>
      <c r="I19" s="464">
        <v>1464.6</v>
      </c>
      <c r="J19" s="464">
        <v>1746.8</v>
      </c>
      <c r="K19" s="464">
        <v>1944.1</v>
      </c>
      <c r="L19" s="464">
        <v>1944.1</v>
      </c>
      <c r="M19" s="464">
        <v>1944.1</v>
      </c>
      <c r="N19" s="453"/>
      <c r="O19" s="453"/>
    </row>
    <row r="20" spans="2:13" ht="12.75" customHeight="1" hidden="1">
      <c r="B20" s="456" t="s">
        <v>473</v>
      </c>
      <c r="C20" s="465" t="s">
        <v>474</v>
      </c>
      <c r="D20" s="456">
        <v>880.747</v>
      </c>
      <c r="E20" s="464">
        <v>1017.6</v>
      </c>
      <c r="F20" s="464">
        <v>1175</v>
      </c>
      <c r="G20" s="464">
        <v>1195.1</v>
      </c>
      <c r="H20" s="464">
        <v>852.8</v>
      </c>
      <c r="I20" s="464">
        <v>964.2</v>
      </c>
      <c r="J20" s="464">
        <v>1045.7</v>
      </c>
      <c r="K20" s="464">
        <v>1131.8</v>
      </c>
      <c r="L20" s="464">
        <v>1131.8</v>
      </c>
      <c r="M20" s="464">
        <v>1131.8</v>
      </c>
    </row>
    <row r="21" spans="2:13" ht="16.5" customHeight="1">
      <c r="B21" s="456" t="s">
        <v>475</v>
      </c>
      <c r="C21" s="465" t="s">
        <v>476</v>
      </c>
      <c r="D21" s="464">
        <v>21.4</v>
      </c>
      <c r="E21" s="464">
        <v>17.3</v>
      </c>
      <c r="F21" s="464">
        <v>41.6</v>
      </c>
      <c r="G21" s="464">
        <v>56.7</v>
      </c>
      <c r="H21" s="464">
        <v>1084.2</v>
      </c>
      <c r="I21" s="464">
        <v>88.3</v>
      </c>
      <c r="J21" s="464">
        <v>59.7</v>
      </c>
      <c r="K21" s="464">
        <v>196.2</v>
      </c>
      <c r="L21" s="464">
        <v>89.8</v>
      </c>
      <c r="M21" s="464">
        <v>76.9</v>
      </c>
    </row>
    <row r="22" spans="2:13" ht="10.5" customHeight="1">
      <c r="B22" s="456" t="s">
        <v>477</v>
      </c>
      <c r="C22" s="465" t="s">
        <v>478</v>
      </c>
      <c r="D22" s="464">
        <v>773.2</v>
      </c>
      <c r="E22" s="464">
        <v>907</v>
      </c>
      <c r="F22" s="464">
        <v>1007.9</v>
      </c>
      <c r="G22" s="464">
        <v>1142.1</v>
      </c>
      <c r="H22" s="464">
        <v>583.6</v>
      </c>
      <c r="I22" s="464">
        <v>934.8</v>
      </c>
      <c r="J22" s="464">
        <v>1105.3</v>
      </c>
      <c r="K22" s="464">
        <v>1270.2</v>
      </c>
      <c r="L22" s="464">
        <v>1357</v>
      </c>
      <c r="M22" s="464">
        <v>1436</v>
      </c>
    </row>
    <row r="23" spans="2:13" ht="10.5">
      <c r="B23" s="456" t="s">
        <v>479</v>
      </c>
      <c r="C23" s="465" t="s">
        <v>480</v>
      </c>
      <c r="D23" s="464">
        <v>520</v>
      </c>
      <c r="E23" s="464">
        <v>728</v>
      </c>
      <c r="F23" s="464">
        <v>1280</v>
      </c>
      <c r="G23" s="464">
        <v>4000</v>
      </c>
      <c r="H23" s="464">
        <v>3515</v>
      </c>
      <c r="I23" s="464">
        <v>3050</v>
      </c>
      <c r="J23" s="464">
        <v>3780</v>
      </c>
      <c r="K23" s="464">
        <v>2097</v>
      </c>
      <c r="L23" s="464">
        <v>2666</v>
      </c>
      <c r="M23" s="464">
        <v>3537</v>
      </c>
    </row>
    <row r="24" spans="2:13" ht="10.5">
      <c r="B24" s="456" t="s">
        <v>481</v>
      </c>
      <c r="C24" s="465" t="s">
        <v>482</v>
      </c>
      <c r="D24" s="464">
        <v>536.9</v>
      </c>
      <c r="E24" s="464">
        <v>434.4</v>
      </c>
      <c r="F24" s="464">
        <v>613.4</v>
      </c>
      <c r="G24" s="464">
        <v>600.5</v>
      </c>
      <c r="H24" s="464">
        <v>363.4</v>
      </c>
      <c r="I24" s="464">
        <v>438.2</v>
      </c>
      <c r="J24" s="464">
        <v>383.5</v>
      </c>
      <c r="K24" s="464">
        <v>486.6</v>
      </c>
      <c r="L24" s="464">
        <v>514.9</v>
      </c>
      <c r="M24" s="464">
        <v>298.4</v>
      </c>
    </row>
    <row r="25" spans="2:13" ht="10.5">
      <c r="B25" s="456" t="s">
        <v>483</v>
      </c>
      <c r="C25" s="465" t="s">
        <v>484</v>
      </c>
      <c r="D25" s="464">
        <v>72.4</v>
      </c>
      <c r="E25" s="464">
        <v>187.8</v>
      </c>
      <c r="F25" s="464">
        <v>152</v>
      </c>
      <c r="G25" s="464">
        <v>170</v>
      </c>
      <c r="H25" s="464">
        <v>128.8</v>
      </c>
      <c r="I25" s="464">
        <v>138.8</v>
      </c>
      <c r="J25" s="464">
        <v>135.2</v>
      </c>
      <c r="K25" s="464">
        <v>160.5</v>
      </c>
      <c r="L25" s="464">
        <v>178.2</v>
      </c>
      <c r="M25" s="464">
        <v>88.3</v>
      </c>
    </row>
    <row r="26" spans="2:13" ht="10.5" hidden="1">
      <c r="B26" s="456" t="s">
        <v>485</v>
      </c>
      <c r="C26" s="465" t="s">
        <v>486</v>
      </c>
      <c r="D26" s="464">
        <v>648</v>
      </c>
      <c r="E26" s="464">
        <v>190</v>
      </c>
      <c r="F26" s="464">
        <v>1833</v>
      </c>
      <c r="G26" s="464">
        <v>2395</v>
      </c>
      <c r="H26" s="464">
        <v>2753</v>
      </c>
      <c r="I26" s="464">
        <v>3619</v>
      </c>
      <c r="J26" s="466">
        <v>3550</v>
      </c>
      <c r="K26" s="466">
        <v>1967</v>
      </c>
      <c r="L26" s="466">
        <v>3290</v>
      </c>
      <c r="M26" s="466">
        <v>3290</v>
      </c>
    </row>
    <row r="27" spans="2:13" ht="10.5" hidden="1">
      <c r="B27" s="456" t="s">
        <v>487</v>
      </c>
      <c r="C27" s="465" t="s">
        <v>488</v>
      </c>
      <c r="D27" s="464">
        <v>3348.4</v>
      </c>
      <c r="E27" s="464">
        <v>2926.5</v>
      </c>
      <c r="F27" s="464">
        <v>4520</v>
      </c>
      <c r="G27" s="464">
        <v>3283.9</v>
      </c>
      <c r="H27" s="464">
        <v>4015.1</v>
      </c>
      <c r="I27" s="464">
        <v>4020.2</v>
      </c>
      <c r="J27" s="464">
        <v>3508.3</v>
      </c>
      <c r="K27" s="464">
        <v>3784.5</v>
      </c>
      <c r="L27" s="464">
        <v>3947</v>
      </c>
      <c r="M27" s="464">
        <v>3947</v>
      </c>
    </row>
    <row r="28" spans="2:13" ht="10.5" hidden="1">
      <c r="B28" s="456" t="s">
        <v>489</v>
      </c>
      <c r="C28" s="465" t="s">
        <v>490</v>
      </c>
      <c r="D28" s="464">
        <v>478.9</v>
      </c>
      <c r="E28" s="464">
        <v>1255.4</v>
      </c>
      <c r="F28" s="464">
        <v>1120</v>
      </c>
      <c r="G28" s="464">
        <v>1103.8</v>
      </c>
      <c r="H28" s="464">
        <v>1247.5</v>
      </c>
      <c r="I28" s="464">
        <v>1245.5</v>
      </c>
      <c r="J28" s="464">
        <v>1346.9</v>
      </c>
      <c r="K28" s="464">
        <v>1406.3</v>
      </c>
      <c r="L28" s="464">
        <v>1341.8</v>
      </c>
      <c r="M28" s="464">
        <v>1341.8</v>
      </c>
    </row>
    <row r="29" spans="2:13" ht="10.5" hidden="1">
      <c r="B29" s="456" t="s">
        <v>491</v>
      </c>
      <c r="C29" s="465"/>
      <c r="D29" s="464">
        <v>69.9</v>
      </c>
      <c r="E29" s="464">
        <v>55</v>
      </c>
      <c r="F29" s="464">
        <v>80.9</v>
      </c>
      <c r="G29" s="464">
        <v>53.5</v>
      </c>
      <c r="H29" s="464">
        <v>84.7</v>
      </c>
      <c r="I29" s="464">
        <v>85.1</v>
      </c>
      <c r="J29" s="464">
        <v>82.5</v>
      </c>
      <c r="K29" s="464">
        <v>75.4</v>
      </c>
      <c r="L29" s="464">
        <v>81.3</v>
      </c>
      <c r="M29" s="464">
        <v>81.3</v>
      </c>
    </row>
    <row r="30" spans="2:13" ht="21">
      <c r="B30" s="467" t="s">
        <v>492</v>
      </c>
      <c r="C30" s="468" t="s">
        <v>493</v>
      </c>
      <c r="D30" s="464">
        <v>948.2</v>
      </c>
      <c r="E30" s="464">
        <v>1717.1</v>
      </c>
      <c r="F30" s="464">
        <v>3319.4</v>
      </c>
      <c r="G30" s="464">
        <v>4027.0000000000005</v>
      </c>
      <c r="H30" s="464">
        <v>4255.1</v>
      </c>
      <c r="I30" s="464">
        <v>4610.6</v>
      </c>
      <c r="J30" s="464">
        <v>5111.6</v>
      </c>
      <c r="K30" s="464">
        <v>5054.3</v>
      </c>
      <c r="L30" s="464">
        <v>4564.4</v>
      </c>
      <c r="M30" s="464">
        <v>2929.4</v>
      </c>
    </row>
    <row r="31" spans="2:13" ht="21">
      <c r="B31" s="469" t="s">
        <v>494</v>
      </c>
      <c r="C31" s="468" t="s">
        <v>495</v>
      </c>
      <c r="D31" s="464">
        <v>337.2</v>
      </c>
      <c r="E31" s="464">
        <v>1557.1</v>
      </c>
      <c r="F31" s="464">
        <v>2019.4</v>
      </c>
      <c r="G31" s="464">
        <v>2400.666580511111</v>
      </c>
      <c r="H31" s="464">
        <v>2476.3</v>
      </c>
      <c r="I31" s="464">
        <v>1675.7</v>
      </c>
      <c r="J31" s="464">
        <v>1643.4</v>
      </c>
      <c r="K31" s="464">
        <v>1615.5</v>
      </c>
      <c r="L31" s="464">
        <v>1467.8</v>
      </c>
      <c r="M31" s="464">
        <v>1058.2</v>
      </c>
    </row>
    <row r="32" spans="2:13" ht="21" hidden="1">
      <c r="B32" s="469" t="s">
        <v>496</v>
      </c>
      <c r="C32" s="468" t="s">
        <v>497</v>
      </c>
      <c r="D32" s="464">
        <v>1013.1</v>
      </c>
      <c r="E32" s="464">
        <v>13330.3</v>
      </c>
      <c r="F32" s="464">
        <v>5134.4</v>
      </c>
      <c r="G32" s="464">
        <v>3620.7</v>
      </c>
      <c r="H32" s="464">
        <v>4691.4</v>
      </c>
      <c r="I32" s="464">
        <v>10058.7</v>
      </c>
      <c r="J32" s="464">
        <v>10064.8</v>
      </c>
      <c r="K32" s="464">
        <v>24552.1</v>
      </c>
      <c r="L32" s="464">
        <v>31785.2</v>
      </c>
      <c r="M32" s="464">
        <v>31785.2</v>
      </c>
    </row>
    <row r="33" spans="2:13" ht="10.5">
      <c r="B33" s="456" t="s">
        <v>498</v>
      </c>
      <c r="C33" s="465" t="s">
        <v>499</v>
      </c>
      <c r="D33" s="456">
        <v>132.5</v>
      </c>
      <c r="E33" s="456">
        <v>182.9</v>
      </c>
      <c r="F33" s="456">
        <v>361.1</v>
      </c>
      <c r="G33" s="464">
        <v>248</v>
      </c>
      <c r="H33" s="464">
        <v>247.8</v>
      </c>
      <c r="I33" s="464">
        <v>388.6</v>
      </c>
      <c r="J33" s="464">
        <v>583.4</v>
      </c>
      <c r="K33" s="464">
        <v>862.5</v>
      </c>
      <c r="L33" s="464">
        <v>716.6</v>
      </c>
      <c r="M33" s="464">
        <v>290.1</v>
      </c>
    </row>
    <row r="34" spans="2:13" ht="10.5">
      <c r="B34" s="456" t="s">
        <v>500</v>
      </c>
      <c r="C34" s="465" t="s">
        <v>501</v>
      </c>
      <c r="D34" s="464">
        <v>499.3</v>
      </c>
      <c r="E34" s="464">
        <v>504.9</v>
      </c>
      <c r="F34" s="464">
        <v>323.6</v>
      </c>
      <c r="G34" s="464">
        <v>219.9</v>
      </c>
      <c r="H34" s="464">
        <v>216.8</v>
      </c>
      <c r="I34" s="464">
        <v>236.1</v>
      </c>
      <c r="J34" s="464">
        <v>273.8</v>
      </c>
      <c r="K34" s="464">
        <v>280.8</v>
      </c>
      <c r="L34" s="464">
        <v>302.5</v>
      </c>
      <c r="M34" s="464">
        <v>175.7</v>
      </c>
    </row>
    <row r="35" spans="2:13" ht="24" customHeight="1">
      <c r="B35" s="470" t="s">
        <v>502</v>
      </c>
      <c r="C35" s="471" t="s">
        <v>503</v>
      </c>
      <c r="D35" s="456">
        <v>1165</v>
      </c>
      <c r="E35" s="464">
        <v>1170</v>
      </c>
      <c r="F35" s="464">
        <v>1267</v>
      </c>
      <c r="G35" s="464">
        <v>1440.2</v>
      </c>
      <c r="H35" s="464">
        <v>1257.12</v>
      </c>
      <c r="I35" s="464">
        <v>1396.4</v>
      </c>
      <c r="J35" s="464">
        <v>1392</v>
      </c>
      <c r="K35" s="464">
        <v>1659.3</v>
      </c>
      <c r="L35" s="464">
        <v>1875.7</v>
      </c>
      <c r="M35" s="464">
        <v>1983</v>
      </c>
    </row>
    <row r="36" spans="2:13" ht="13.5" customHeight="1">
      <c r="B36" s="470" t="s">
        <v>504</v>
      </c>
      <c r="C36" s="471" t="s">
        <v>505</v>
      </c>
      <c r="D36" s="472">
        <v>1556</v>
      </c>
      <c r="E36" s="472">
        <v>1742</v>
      </c>
      <c r="F36" s="472">
        <v>1989</v>
      </c>
      <c r="G36" s="472">
        <v>2049</v>
      </c>
      <c r="H36" s="473">
        <v>1950</v>
      </c>
      <c r="I36" s="474">
        <v>2013</v>
      </c>
      <c r="J36" s="474">
        <v>1985</v>
      </c>
      <c r="K36" s="474">
        <v>2115</v>
      </c>
      <c r="L36" s="474">
        <v>2009</v>
      </c>
      <c r="M36" s="474">
        <v>1247</v>
      </c>
    </row>
    <row r="37" spans="2:14" ht="13.5" customHeight="1">
      <c r="B37" s="475" t="s">
        <v>506</v>
      </c>
      <c r="C37" s="476" t="s">
        <v>507</v>
      </c>
      <c r="D37" s="477">
        <v>618</v>
      </c>
      <c r="E37" s="477">
        <v>939</v>
      </c>
      <c r="F37" s="477">
        <v>825</v>
      </c>
      <c r="G37" s="477">
        <v>564</v>
      </c>
      <c r="H37" s="477">
        <v>627</v>
      </c>
      <c r="I37" s="477">
        <v>1076</v>
      </c>
      <c r="J37" s="477">
        <v>760</v>
      </c>
      <c r="K37" s="477">
        <v>748</v>
      </c>
      <c r="L37" s="477">
        <v>489</v>
      </c>
      <c r="M37" s="477">
        <v>352</v>
      </c>
      <c r="N37" s="453"/>
    </row>
    <row r="38" spans="2:14" ht="13.5" customHeight="1">
      <c r="B38" s="478" t="s">
        <v>508</v>
      </c>
      <c r="C38" s="479" t="s">
        <v>509</v>
      </c>
      <c r="D38" s="478">
        <v>398</v>
      </c>
      <c r="E38" s="478">
        <v>486</v>
      </c>
      <c r="F38" s="478">
        <v>526</v>
      </c>
      <c r="G38" s="478">
        <v>431</v>
      </c>
      <c r="H38" s="478">
        <v>458</v>
      </c>
      <c r="I38" s="478">
        <v>385</v>
      </c>
      <c r="J38" s="478">
        <v>418</v>
      </c>
      <c r="K38" s="478">
        <v>437</v>
      </c>
      <c r="L38" s="478">
        <v>433</v>
      </c>
      <c r="M38" s="478">
        <v>319</v>
      </c>
      <c r="N38" s="453"/>
    </row>
    <row r="39" spans="2:14" ht="8.25" customHeight="1">
      <c r="B39" s="480"/>
      <c r="C39" s="480"/>
      <c r="D39" s="480"/>
      <c r="E39" s="480"/>
      <c r="F39" s="480"/>
      <c r="G39" s="480"/>
      <c r="H39" s="480"/>
      <c r="I39" s="480"/>
      <c r="J39" s="480"/>
      <c r="K39" s="453"/>
      <c r="L39" s="453"/>
      <c r="M39" s="453"/>
      <c r="N39" s="453"/>
    </row>
    <row r="40" spans="2:14" ht="12.75">
      <c r="B40" s="455" t="s">
        <v>510</v>
      </c>
      <c r="C40" s="455"/>
      <c r="D40" s="480"/>
      <c r="E40" s="480"/>
      <c r="F40" s="480"/>
      <c r="G40" s="480"/>
      <c r="H40" s="480"/>
      <c r="I40" s="480"/>
      <c r="J40" s="480"/>
      <c r="K40" s="453"/>
      <c r="L40" s="453"/>
      <c r="M40" s="453"/>
      <c r="N40" s="453"/>
    </row>
    <row r="41" spans="2:14" ht="12.75">
      <c r="B41" s="455" t="s">
        <v>511</v>
      </c>
      <c r="C41" s="455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</row>
    <row r="42" spans="2:14" s="458" customFormat="1" ht="10.5">
      <c r="B42" s="455"/>
      <c r="C42" s="455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</row>
    <row r="43" spans="2:14" s="458" customFormat="1" ht="10.5">
      <c r="B43" s="455" t="s">
        <v>512</v>
      </c>
      <c r="C43" s="455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</row>
    <row r="44" spans="2:14" s="458" customFormat="1" ht="10.5">
      <c r="B44" s="455" t="s">
        <v>513</v>
      </c>
      <c r="C44" s="455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</row>
    <row r="45" spans="2:3" ht="10.5">
      <c r="B45" s="455"/>
      <c r="C45" s="455"/>
    </row>
    <row r="46" spans="2:14" ht="12" customHeight="1">
      <c r="B46" s="453"/>
      <c r="C46" s="481" t="s">
        <v>514</v>
      </c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</row>
    <row r="47" spans="2:14" ht="12.75"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</row>
    <row r="48" spans="2:14" ht="12.75">
      <c r="B48" s="453"/>
      <c r="C48" s="453"/>
      <c r="D48" s="455"/>
      <c r="E48" s="455"/>
      <c r="F48" s="455"/>
      <c r="G48" s="455"/>
      <c r="H48" s="455"/>
      <c r="I48" s="455"/>
      <c r="J48" s="455"/>
      <c r="K48" s="453"/>
      <c r="L48" s="453"/>
      <c r="M48" s="453"/>
      <c r="N48" s="453"/>
    </row>
    <row r="49" spans="2:14" ht="12" customHeight="1">
      <c r="B49" s="453"/>
      <c r="C49" s="453"/>
      <c r="D49" s="455"/>
      <c r="E49" s="455"/>
      <c r="F49" s="455"/>
      <c r="G49" s="455"/>
      <c r="H49" s="455"/>
      <c r="I49" s="455"/>
      <c r="J49" s="455"/>
      <c r="K49" s="453"/>
      <c r="L49" s="453"/>
      <c r="M49" s="453"/>
      <c r="N49" s="453"/>
    </row>
    <row r="50" spans="2:14" ht="12.75"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</row>
    <row r="52" ht="12.75" customHeight="1"/>
    <row r="53" spans="2:10" ht="11.25" customHeight="1">
      <c r="B53" s="453"/>
      <c r="C53" s="453"/>
      <c r="D53" s="453"/>
      <c r="E53" s="453"/>
      <c r="F53" s="453"/>
      <c r="G53" s="453"/>
      <c r="H53" s="453"/>
      <c r="I53" s="453"/>
      <c r="J53" s="453"/>
    </row>
    <row r="54" spans="2:10" ht="12.75">
      <c r="B54" s="453"/>
      <c r="C54" s="453"/>
      <c r="D54" s="453"/>
      <c r="E54" s="453"/>
      <c r="F54" s="453"/>
      <c r="G54" s="453"/>
      <c r="H54" s="453"/>
      <c r="I54" s="453"/>
      <c r="J54" s="453"/>
    </row>
    <row r="57" spans="4:10" ht="10.5">
      <c r="D57" s="455"/>
      <c r="E57" s="455"/>
      <c r="F57" s="455"/>
      <c r="G57" s="455"/>
      <c r="H57" s="455"/>
      <c r="I57" s="455"/>
      <c r="J57" s="455"/>
    </row>
    <row r="58" spans="2:10" ht="12.75">
      <c r="B58" s="453"/>
      <c r="C58" s="453"/>
      <c r="D58" s="455"/>
      <c r="E58" s="455"/>
      <c r="F58" s="455"/>
      <c r="G58" s="455"/>
      <c r="H58" s="455"/>
      <c r="I58" s="455"/>
      <c r="J58" s="455"/>
    </row>
    <row r="59" spans="2:10" ht="12.75">
      <c r="B59" s="453"/>
      <c r="C59" s="453"/>
      <c r="D59" s="455"/>
      <c r="E59" s="455"/>
      <c r="F59" s="455"/>
      <c r="G59" s="455"/>
      <c r="H59" s="455"/>
      <c r="I59" s="455"/>
      <c r="J59" s="455"/>
    </row>
    <row r="61" spans="4:6" ht="10.5">
      <c r="D61" s="455"/>
      <c r="E61" s="455"/>
      <c r="F61" s="455"/>
    </row>
    <row r="62" spans="2:10" ht="12.75">
      <c r="B62" s="453"/>
      <c r="C62" s="453"/>
      <c r="D62" s="455"/>
      <c r="E62" s="455"/>
      <c r="F62" s="455"/>
      <c r="G62" s="453"/>
      <c r="H62" s="453"/>
      <c r="I62" s="453"/>
      <c r="J62" s="453"/>
    </row>
    <row r="64" spans="2:10" ht="10.5">
      <c r="B64" s="482"/>
      <c r="C64" s="482"/>
      <c r="D64" s="482"/>
      <c r="E64" s="482"/>
      <c r="F64" s="482"/>
      <c r="G64" s="482"/>
      <c r="H64" s="482"/>
      <c r="I64" s="482"/>
      <c r="J64" s="482"/>
    </row>
    <row r="65" spans="2:10" ht="10.5">
      <c r="B65" s="482"/>
      <c r="C65" s="482"/>
      <c r="D65" s="482"/>
      <c r="E65" s="482"/>
      <c r="F65" s="482"/>
      <c r="G65" s="482"/>
      <c r="H65" s="482"/>
      <c r="I65" s="482"/>
      <c r="J65" s="482"/>
    </row>
    <row r="66" ht="10.5">
      <c r="G66" s="482"/>
    </row>
    <row r="67" spans="2:10" ht="12.75">
      <c r="B67" s="453"/>
      <c r="C67" s="453"/>
      <c r="D67" s="453"/>
      <c r="E67" s="453"/>
      <c r="F67" s="453"/>
      <c r="G67" s="482"/>
      <c r="H67" s="453"/>
      <c r="I67" s="453"/>
      <c r="J67" s="453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:P46"/>
    </sheetView>
  </sheetViews>
  <sheetFormatPr defaultColWidth="9.140625" defaultRowHeight="12.75"/>
  <cols>
    <col min="1" max="1" width="20.00390625" style="630" customWidth="1"/>
    <col min="2" max="2" width="15.8515625" style="630" customWidth="1"/>
    <col min="3" max="3" width="8.00390625" style="630" customWidth="1"/>
    <col min="4" max="9" width="7.00390625" style="630" customWidth="1"/>
    <col min="10" max="10" width="9.140625" style="630" customWidth="1"/>
    <col min="11" max="11" width="8.28125" style="630" customWidth="1"/>
    <col min="12" max="12" width="7.8515625" style="630" customWidth="1"/>
    <col min="13" max="13" width="7.7109375" style="630" customWidth="1"/>
    <col min="14" max="14" width="6.28125" style="630" customWidth="1"/>
    <col min="15" max="15" width="6.140625" style="630" customWidth="1"/>
    <col min="16" max="16" width="7.421875" style="630" customWidth="1"/>
    <col min="17" max="16384" width="9.140625" style="630" customWidth="1"/>
  </cols>
  <sheetData>
    <row r="1" spans="1:13" ht="11.25">
      <c r="A1" s="484"/>
      <c r="B1" s="484"/>
      <c r="C1" s="487" t="s">
        <v>1207</v>
      </c>
      <c r="D1" s="487"/>
      <c r="E1" s="564"/>
      <c r="F1" s="564"/>
      <c r="G1" s="564"/>
      <c r="H1" s="564"/>
      <c r="I1" s="564"/>
      <c r="J1" s="564"/>
      <c r="K1" s="564"/>
      <c r="L1" s="564"/>
      <c r="M1" s="564"/>
    </row>
    <row r="2" spans="1:13" ht="12.75" customHeight="1">
      <c r="A2" s="484"/>
      <c r="B2" s="484"/>
      <c r="C2" s="487" t="s">
        <v>1208</v>
      </c>
      <c r="D2" s="487"/>
      <c r="E2" s="564"/>
      <c r="F2" s="564"/>
      <c r="G2" s="564"/>
      <c r="H2" s="564"/>
      <c r="I2" s="564"/>
      <c r="J2" s="564"/>
      <c r="K2" s="564"/>
      <c r="L2" s="564"/>
      <c r="M2" s="564"/>
    </row>
    <row r="3" spans="1:13" ht="6" customHeight="1">
      <c r="A3" s="828"/>
      <c r="B3" s="484"/>
      <c r="C3" s="828"/>
      <c r="D3" s="828"/>
      <c r="E3" s="828"/>
      <c r="F3" s="828"/>
      <c r="G3" s="828"/>
      <c r="H3" s="828"/>
      <c r="I3" s="828"/>
      <c r="J3" s="828"/>
      <c r="K3" s="828"/>
      <c r="L3" s="829"/>
      <c r="M3" s="828"/>
    </row>
    <row r="4" spans="1:17" ht="25.5" customHeight="1">
      <c r="A4" s="557" t="s">
        <v>1209</v>
      </c>
      <c r="B4" s="691"/>
      <c r="C4" s="560" t="s">
        <v>1210</v>
      </c>
      <c r="D4" s="830">
        <v>2009.07</v>
      </c>
      <c r="E4" s="830">
        <v>2010.07</v>
      </c>
      <c r="F4" s="830">
        <v>2011.07</v>
      </c>
      <c r="G4" s="830">
        <v>2012.07</v>
      </c>
      <c r="H4" s="830">
        <v>2013.07</v>
      </c>
      <c r="I4" s="830">
        <v>2014.07</v>
      </c>
      <c r="J4" s="830" t="s">
        <v>1211</v>
      </c>
      <c r="K4" s="830"/>
      <c r="L4" s="831"/>
      <c r="M4" s="832"/>
      <c r="N4" s="831"/>
      <c r="O4" s="831"/>
      <c r="P4" s="833"/>
      <c r="Q4" s="834"/>
    </row>
    <row r="5" spans="1:13" ht="11.25" customHeight="1">
      <c r="A5" s="527" t="s">
        <v>1212</v>
      </c>
      <c r="B5" s="835"/>
      <c r="C5" s="527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6" ht="11.25" customHeight="1">
      <c r="A6" s="527" t="s">
        <v>1213</v>
      </c>
      <c r="B6" s="527" t="s">
        <v>1214</v>
      </c>
      <c r="C6" s="565" t="s">
        <v>1215</v>
      </c>
      <c r="D6" s="565">
        <v>700</v>
      </c>
      <c r="E6" s="565">
        <v>540</v>
      </c>
      <c r="F6" s="565">
        <v>680</v>
      </c>
      <c r="G6" s="565">
        <v>690</v>
      </c>
      <c r="H6" s="565">
        <v>760</v>
      </c>
      <c r="I6" s="565">
        <v>900</v>
      </c>
      <c r="J6" s="565">
        <v>1300</v>
      </c>
      <c r="K6" s="836">
        <f aca="true" t="shared" si="0" ref="K6:K34">J6/D6*100</f>
        <v>185.71428571428572</v>
      </c>
      <c r="L6" s="836">
        <f>J6/E6*100</f>
        <v>240.74074074074073</v>
      </c>
      <c r="M6" s="836">
        <f>J6/F6*100</f>
        <v>191.1764705882353</v>
      </c>
      <c r="N6" s="836">
        <f>J6/G6*100</f>
        <v>188.40579710144928</v>
      </c>
      <c r="O6" s="836">
        <f>J6/H6*100</f>
        <v>171.05263157894737</v>
      </c>
      <c r="P6" s="836">
        <f>J6/I6*100</f>
        <v>144.44444444444443</v>
      </c>
    </row>
    <row r="7" spans="1:16" ht="11.25" customHeight="1">
      <c r="A7" s="527" t="s">
        <v>1216</v>
      </c>
      <c r="B7" s="527" t="s">
        <v>1217</v>
      </c>
      <c r="C7" s="565" t="s">
        <v>1215</v>
      </c>
      <c r="D7" s="565">
        <v>650</v>
      </c>
      <c r="E7" s="565">
        <v>460</v>
      </c>
      <c r="F7" s="565">
        <v>490</v>
      </c>
      <c r="G7" s="565">
        <v>520</v>
      </c>
      <c r="H7" s="565">
        <v>590</v>
      </c>
      <c r="I7" s="565">
        <v>620</v>
      </c>
      <c r="J7" s="565">
        <v>950</v>
      </c>
      <c r="K7" s="836">
        <f t="shared" si="0"/>
        <v>146.15384615384613</v>
      </c>
      <c r="L7" s="836">
        <f aca="true" t="shared" si="1" ref="L7:L46">J7/E7*100</f>
        <v>206.52173913043475</v>
      </c>
      <c r="M7" s="836">
        <f aca="true" t="shared" si="2" ref="M7:M46">J7/F7*100</f>
        <v>193.87755102040816</v>
      </c>
      <c r="N7" s="836">
        <f aca="true" t="shared" si="3" ref="N7:N46">J7/G7*100</f>
        <v>182.69230769230768</v>
      </c>
      <c r="O7" s="836">
        <f aca="true" t="shared" si="4" ref="O7:O46">J7/H7*100</f>
        <v>161.01694915254237</v>
      </c>
      <c r="P7" s="836">
        <f aca="true" t="shared" si="5" ref="P7:P46">J7/I7*100</f>
        <v>153.2258064516129</v>
      </c>
    </row>
    <row r="8" spans="1:16" ht="11.25" customHeight="1">
      <c r="A8" s="527" t="s">
        <v>1218</v>
      </c>
      <c r="B8" s="527" t="s">
        <v>1219</v>
      </c>
      <c r="C8" s="565" t="s">
        <v>1215</v>
      </c>
      <c r="D8" s="565">
        <v>1400</v>
      </c>
      <c r="E8" s="565">
        <v>1500</v>
      </c>
      <c r="F8" s="565">
        <v>1500</v>
      </c>
      <c r="G8" s="565">
        <v>1500</v>
      </c>
      <c r="H8" s="565">
        <v>2200</v>
      </c>
      <c r="I8" s="565">
        <v>2450</v>
      </c>
      <c r="J8" s="565">
        <v>2450</v>
      </c>
      <c r="K8" s="836">
        <f t="shared" si="0"/>
        <v>175</v>
      </c>
      <c r="L8" s="836">
        <f t="shared" si="1"/>
        <v>163.33333333333334</v>
      </c>
      <c r="M8" s="836">
        <f t="shared" si="2"/>
        <v>163.33333333333334</v>
      </c>
      <c r="N8" s="836">
        <f t="shared" si="3"/>
        <v>163.33333333333334</v>
      </c>
      <c r="O8" s="836">
        <f t="shared" si="4"/>
        <v>111.36363636363636</v>
      </c>
      <c r="P8" s="836">
        <f t="shared" si="5"/>
        <v>100</v>
      </c>
    </row>
    <row r="9" spans="1:16" ht="11.25" customHeight="1">
      <c r="A9" s="527" t="s">
        <v>1220</v>
      </c>
      <c r="B9" s="527" t="s">
        <v>625</v>
      </c>
      <c r="C9" s="565" t="s">
        <v>1221</v>
      </c>
      <c r="D9" s="565">
        <v>500</v>
      </c>
      <c r="E9" s="565">
        <v>550</v>
      </c>
      <c r="F9" s="565">
        <v>650</v>
      </c>
      <c r="G9" s="565">
        <v>600</v>
      </c>
      <c r="H9" s="565">
        <v>600</v>
      </c>
      <c r="I9" s="565">
        <v>1000</v>
      </c>
      <c r="J9" s="565">
        <v>1000</v>
      </c>
      <c r="K9" s="836">
        <f t="shared" si="0"/>
        <v>200</v>
      </c>
      <c r="L9" s="836">
        <f t="shared" si="1"/>
        <v>181.8181818181818</v>
      </c>
      <c r="M9" s="836">
        <f t="shared" si="2"/>
        <v>153.84615384615387</v>
      </c>
      <c r="N9" s="836">
        <f t="shared" si="3"/>
        <v>166.66666666666669</v>
      </c>
      <c r="O9" s="836">
        <f t="shared" si="4"/>
        <v>166.66666666666669</v>
      </c>
      <c r="P9" s="836">
        <f t="shared" si="5"/>
        <v>100</v>
      </c>
    </row>
    <row r="10" spans="1:16" ht="11.25" customHeight="1">
      <c r="A10" s="527" t="s">
        <v>1222</v>
      </c>
      <c r="B10" s="527" t="s">
        <v>1223</v>
      </c>
      <c r="C10" s="565" t="s">
        <v>1224</v>
      </c>
      <c r="D10" s="565">
        <v>220</v>
      </c>
      <c r="E10" s="565">
        <v>320</v>
      </c>
      <c r="F10" s="565">
        <v>320</v>
      </c>
      <c r="G10" s="565">
        <v>320</v>
      </c>
      <c r="H10" s="565">
        <v>350</v>
      </c>
      <c r="I10" s="565">
        <v>350</v>
      </c>
      <c r="J10" s="565">
        <v>500</v>
      </c>
      <c r="K10" s="836">
        <f t="shared" si="0"/>
        <v>227.27272727272728</v>
      </c>
      <c r="L10" s="836">
        <f t="shared" si="1"/>
        <v>156.25</v>
      </c>
      <c r="M10" s="836">
        <f t="shared" si="2"/>
        <v>156.25</v>
      </c>
      <c r="N10" s="836">
        <f t="shared" si="3"/>
        <v>156.25</v>
      </c>
      <c r="O10" s="836">
        <f t="shared" si="4"/>
        <v>142.85714285714286</v>
      </c>
      <c r="P10" s="836">
        <f t="shared" si="5"/>
        <v>142.85714285714286</v>
      </c>
    </row>
    <row r="11" spans="1:16" ht="11.25" customHeight="1">
      <c r="A11" s="527" t="s">
        <v>1225</v>
      </c>
      <c r="B11" s="527" t="s">
        <v>1226</v>
      </c>
      <c r="C11" s="565" t="s">
        <v>1221</v>
      </c>
      <c r="D11" s="565">
        <v>170</v>
      </c>
      <c r="E11" s="565">
        <v>200</v>
      </c>
      <c r="F11" s="565">
        <v>250</v>
      </c>
      <c r="G11" s="565">
        <v>300</v>
      </c>
      <c r="H11" s="565">
        <v>300</v>
      </c>
      <c r="I11" s="565">
        <v>350</v>
      </c>
      <c r="J11" s="565">
        <v>350</v>
      </c>
      <c r="K11" s="836">
        <f t="shared" si="0"/>
        <v>205.88235294117646</v>
      </c>
      <c r="L11" s="836">
        <f t="shared" si="1"/>
        <v>175</v>
      </c>
      <c r="M11" s="836">
        <f t="shared" si="2"/>
        <v>140</v>
      </c>
      <c r="N11" s="836">
        <f t="shared" si="3"/>
        <v>116.66666666666667</v>
      </c>
      <c r="O11" s="836">
        <f t="shared" si="4"/>
        <v>116.66666666666667</v>
      </c>
      <c r="P11" s="836">
        <f t="shared" si="5"/>
        <v>100</v>
      </c>
    </row>
    <row r="12" spans="1:16" ht="11.25" customHeight="1">
      <c r="A12" s="527" t="s">
        <v>1227</v>
      </c>
      <c r="B12" s="527" t="s">
        <v>1228</v>
      </c>
      <c r="C12" s="565" t="s">
        <v>1215</v>
      </c>
      <c r="D12" s="565">
        <v>1200</v>
      </c>
      <c r="E12" s="565">
        <v>1500</v>
      </c>
      <c r="F12" s="565">
        <v>1700</v>
      </c>
      <c r="G12" s="565">
        <v>1700</v>
      </c>
      <c r="H12" s="565">
        <v>1800</v>
      </c>
      <c r="I12" s="565">
        <v>2200</v>
      </c>
      <c r="J12" s="565">
        <v>2500</v>
      </c>
      <c r="K12" s="836">
        <f t="shared" si="0"/>
        <v>208.33333333333334</v>
      </c>
      <c r="L12" s="836">
        <f t="shared" si="1"/>
        <v>166.66666666666669</v>
      </c>
      <c r="M12" s="836">
        <f t="shared" si="2"/>
        <v>147.05882352941177</v>
      </c>
      <c r="N12" s="836">
        <f t="shared" si="3"/>
        <v>147.05882352941177</v>
      </c>
      <c r="O12" s="836">
        <f t="shared" si="4"/>
        <v>138.88888888888889</v>
      </c>
      <c r="P12" s="836">
        <f t="shared" si="5"/>
        <v>113.63636363636364</v>
      </c>
    </row>
    <row r="13" spans="1:16" ht="11.25" customHeight="1">
      <c r="A13" s="527" t="s">
        <v>1229</v>
      </c>
      <c r="B13" s="527" t="s">
        <v>1230</v>
      </c>
      <c r="C13" s="565" t="s">
        <v>1215</v>
      </c>
      <c r="D13" s="565">
        <v>1200</v>
      </c>
      <c r="E13" s="565">
        <v>1200</v>
      </c>
      <c r="F13" s="565">
        <v>1700</v>
      </c>
      <c r="G13" s="565">
        <v>1700</v>
      </c>
      <c r="H13" s="565">
        <v>1700</v>
      </c>
      <c r="I13" s="565">
        <v>1800</v>
      </c>
      <c r="J13" s="565">
        <v>1800</v>
      </c>
      <c r="K13" s="836">
        <f t="shared" si="0"/>
        <v>150</v>
      </c>
      <c r="L13" s="836">
        <f t="shared" si="1"/>
        <v>150</v>
      </c>
      <c r="M13" s="836">
        <f t="shared" si="2"/>
        <v>105.88235294117648</v>
      </c>
      <c r="N13" s="836">
        <f t="shared" si="3"/>
        <v>105.88235294117648</v>
      </c>
      <c r="O13" s="836">
        <f t="shared" si="4"/>
        <v>105.88235294117648</v>
      </c>
      <c r="P13" s="836">
        <f t="shared" si="5"/>
        <v>100</v>
      </c>
    </row>
    <row r="14" spans="1:16" ht="11.25" customHeight="1">
      <c r="A14" s="527" t="s">
        <v>1231</v>
      </c>
      <c r="B14" s="527" t="s">
        <v>1232</v>
      </c>
      <c r="C14" s="565" t="s">
        <v>1215</v>
      </c>
      <c r="D14" s="565">
        <v>2800</v>
      </c>
      <c r="E14" s="565">
        <v>4300</v>
      </c>
      <c r="F14" s="565">
        <v>4500</v>
      </c>
      <c r="G14" s="565">
        <v>7500</v>
      </c>
      <c r="H14" s="565">
        <v>8800</v>
      </c>
      <c r="I14" s="565">
        <v>8800</v>
      </c>
      <c r="J14" s="565">
        <v>8500</v>
      </c>
      <c r="K14" s="836">
        <f t="shared" si="0"/>
        <v>303.57142857142856</v>
      </c>
      <c r="L14" s="836">
        <f t="shared" si="1"/>
        <v>197.67441860465115</v>
      </c>
      <c r="M14" s="836">
        <f t="shared" si="2"/>
        <v>188.88888888888889</v>
      </c>
      <c r="N14" s="836">
        <f t="shared" si="3"/>
        <v>113.33333333333333</v>
      </c>
      <c r="O14" s="836">
        <f t="shared" si="4"/>
        <v>96.5909090909091</v>
      </c>
      <c r="P14" s="836">
        <f t="shared" si="5"/>
        <v>96.5909090909091</v>
      </c>
    </row>
    <row r="15" spans="1:16" ht="11.25" customHeight="1">
      <c r="A15" s="527" t="s">
        <v>1233</v>
      </c>
      <c r="B15" s="527" t="s">
        <v>1234</v>
      </c>
      <c r="C15" s="565" t="s">
        <v>1215</v>
      </c>
      <c r="D15" s="565">
        <v>2600</v>
      </c>
      <c r="E15" s="565">
        <v>4200</v>
      </c>
      <c r="F15" s="565">
        <v>3800</v>
      </c>
      <c r="G15" s="565">
        <v>7000</v>
      </c>
      <c r="H15" s="565">
        <v>8500</v>
      </c>
      <c r="I15" s="565">
        <v>8500</v>
      </c>
      <c r="J15" s="565">
        <v>7800</v>
      </c>
      <c r="K15" s="836">
        <f t="shared" si="0"/>
        <v>300</v>
      </c>
      <c r="L15" s="836">
        <f t="shared" si="1"/>
        <v>185.71428571428572</v>
      </c>
      <c r="M15" s="836">
        <f t="shared" si="2"/>
        <v>205.26315789473685</v>
      </c>
      <c r="N15" s="836">
        <f t="shared" si="3"/>
        <v>111.42857142857143</v>
      </c>
      <c r="O15" s="836">
        <f t="shared" si="4"/>
        <v>91.76470588235294</v>
      </c>
      <c r="P15" s="836">
        <f t="shared" si="5"/>
        <v>91.76470588235294</v>
      </c>
    </row>
    <row r="16" spans="1:16" ht="11.25" customHeight="1">
      <c r="A16" s="527" t="s">
        <v>1235</v>
      </c>
      <c r="B16" s="527" t="s">
        <v>1236</v>
      </c>
      <c r="C16" s="565" t="s">
        <v>1215</v>
      </c>
      <c r="D16" s="565">
        <v>2200</v>
      </c>
      <c r="E16" s="565">
        <v>3500</v>
      </c>
      <c r="F16" s="565">
        <v>3800</v>
      </c>
      <c r="G16" s="565">
        <v>6500</v>
      </c>
      <c r="H16" s="565">
        <v>6800</v>
      </c>
      <c r="I16" s="565">
        <v>7000</v>
      </c>
      <c r="J16" s="565">
        <v>6500</v>
      </c>
      <c r="K16" s="836">
        <f t="shared" si="0"/>
        <v>295.45454545454544</v>
      </c>
      <c r="L16" s="836">
        <f t="shared" si="1"/>
        <v>185.71428571428572</v>
      </c>
      <c r="M16" s="836">
        <f t="shared" si="2"/>
        <v>171.05263157894737</v>
      </c>
      <c r="N16" s="836">
        <f t="shared" si="3"/>
        <v>100</v>
      </c>
      <c r="O16" s="836">
        <f t="shared" si="4"/>
        <v>95.58823529411765</v>
      </c>
      <c r="P16" s="836">
        <f t="shared" si="5"/>
        <v>92.85714285714286</v>
      </c>
    </row>
    <row r="17" spans="1:16" ht="11.25" customHeight="1">
      <c r="A17" s="527" t="s">
        <v>1237</v>
      </c>
      <c r="B17" s="527" t="s">
        <v>1238</v>
      </c>
      <c r="C17" s="565" t="s">
        <v>1215</v>
      </c>
      <c r="D17" s="565">
        <v>2100</v>
      </c>
      <c r="E17" s="565">
        <v>3300</v>
      </c>
      <c r="F17" s="565">
        <v>3800</v>
      </c>
      <c r="G17" s="565">
        <v>6500</v>
      </c>
      <c r="H17" s="565">
        <v>6800</v>
      </c>
      <c r="I17" s="565">
        <v>7000</v>
      </c>
      <c r="J17" s="565">
        <v>6500</v>
      </c>
      <c r="K17" s="836">
        <f t="shared" si="0"/>
        <v>309.5238095238095</v>
      </c>
      <c r="L17" s="836">
        <f t="shared" si="1"/>
        <v>196.96969696969697</v>
      </c>
      <c r="M17" s="836">
        <f t="shared" si="2"/>
        <v>171.05263157894737</v>
      </c>
      <c r="N17" s="836">
        <f t="shared" si="3"/>
        <v>100</v>
      </c>
      <c r="O17" s="836">
        <f t="shared" si="4"/>
        <v>95.58823529411765</v>
      </c>
      <c r="P17" s="836">
        <f t="shared" si="5"/>
        <v>92.85714285714286</v>
      </c>
    </row>
    <row r="18" spans="1:16" ht="11.25" customHeight="1">
      <c r="A18" s="527" t="s">
        <v>1239</v>
      </c>
      <c r="B18" s="527" t="s">
        <v>1240</v>
      </c>
      <c r="C18" s="565" t="s">
        <v>1215</v>
      </c>
      <c r="D18" s="565">
        <v>3500</v>
      </c>
      <c r="E18" s="565">
        <v>4800</v>
      </c>
      <c r="F18" s="565">
        <v>5000</v>
      </c>
      <c r="G18" s="565">
        <v>5800</v>
      </c>
      <c r="H18" s="565">
        <v>6000</v>
      </c>
      <c r="I18" s="565">
        <v>7500</v>
      </c>
      <c r="J18" s="565">
        <v>8800</v>
      </c>
      <c r="K18" s="836">
        <f t="shared" si="0"/>
        <v>251.42857142857142</v>
      </c>
      <c r="L18" s="836">
        <f t="shared" si="1"/>
        <v>183.33333333333331</v>
      </c>
      <c r="M18" s="836">
        <f t="shared" si="2"/>
        <v>176</v>
      </c>
      <c r="N18" s="836">
        <f t="shared" si="3"/>
        <v>151.72413793103448</v>
      </c>
      <c r="O18" s="836">
        <f t="shared" si="4"/>
        <v>146.66666666666666</v>
      </c>
      <c r="P18" s="836">
        <f t="shared" si="5"/>
        <v>117.33333333333333</v>
      </c>
    </row>
    <row r="19" spans="1:16" ht="11.25" customHeight="1">
      <c r="A19" s="527" t="s">
        <v>1241</v>
      </c>
      <c r="B19" s="527" t="s">
        <v>1242</v>
      </c>
      <c r="C19" s="565" t="s">
        <v>1215</v>
      </c>
      <c r="D19" s="565">
        <v>1100</v>
      </c>
      <c r="E19" s="565">
        <v>1200</v>
      </c>
      <c r="F19" s="565">
        <v>1300</v>
      </c>
      <c r="G19" s="565">
        <v>1000</v>
      </c>
      <c r="H19" s="565">
        <v>1100</v>
      </c>
      <c r="I19" s="565">
        <v>1000</v>
      </c>
      <c r="J19" s="565">
        <v>1000</v>
      </c>
      <c r="K19" s="836">
        <f t="shared" si="0"/>
        <v>90.9090909090909</v>
      </c>
      <c r="L19" s="836">
        <f t="shared" si="1"/>
        <v>83.33333333333334</v>
      </c>
      <c r="M19" s="836">
        <f t="shared" si="2"/>
        <v>76.92307692307693</v>
      </c>
      <c r="N19" s="836">
        <f t="shared" si="3"/>
        <v>100</v>
      </c>
      <c r="O19" s="836">
        <f t="shared" si="4"/>
        <v>90.9090909090909</v>
      </c>
      <c r="P19" s="836">
        <f t="shared" si="5"/>
        <v>100</v>
      </c>
    </row>
    <row r="20" spans="1:16" ht="11.25" customHeight="1">
      <c r="A20" s="527" t="s">
        <v>1243</v>
      </c>
      <c r="B20" s="527" t="s">
        <v>1244</v>
      </c>
      <c r="C20" s="565" t="s">
        <v>1215</v>
      </c>
      <c r="D20" s="565">
        <v>4000</v>
      </c>
      <c r="E20" s="565">
        <v>5500</v>
      </c>
      <c r="F20" s="565">
        <v>8000</v>
      </c>
      <c r="G20" s="565">
        <v>7500</v>
      </c>
      <c r="H20" s="565">
        <v>7900</v>
      </c>
      <c r="I20" s="565">
        <v>8000</v>
      </c>
      <c r="J20" s="565">
        <v>8000</v>
      </c>
      <c r="K20" s="836">
        <f t="shared" si="0"/>
        <v>200</v>
      </c>
      <c r="L20" s="836">
        <f t="shared" si="1"/>
        <v>145.45454545454547</v>
      </c>
      <c r="M20" s="836">
        <f t="shared" si="2"/>
        <v>100</v>
      </c>
      <c r="N20" s="836">
        <f t="shared" si="3"/>
        <v>106.66666666666667</v>
      </c>
      <c r="O20" s="836">
        <f t="shared" si="4"/>
        <v>101.26582278481013</v>
      </c>
      <c r="P20" s="836">
        <f t="shared" si="5"/>
        <v>100</v>
      </c>
    </row>
    <row r="21" spans="1:16" ht="11.25" customHeight="1">
      <c r="A21" s="527" t="s">
        <v>1245</v>
      </c>
      <c r="B21" s="527" t="s">
        <v>1246</v>
      </c>
      <c r="C21" s="565" t="s">
        <v>1247</v>
      </c>
      <c r="D21" s="565">
        <v>600</v>
      </c>
      <c r="E21" s="565">
        <v>1800</v>
      </c>
      <c r="F21" s="565">
        <v>1200</v>
      </c>
      <c r="G21" s="565">
        <v>1000</v>
      </c>
      <c r="H21" s="565">
        <v>1200</v>
      </c>
      <c r="I21" s="565">
        <v>1000</v>
      </c>
      <c r="J21" s="565">
        <v>1200</v>
      </c>
      <c r="K21" s="836">
        <f t="shared" si="0"/>
        <v>200</v>
      </c>
      <c r="L21" s="836">
        <f t="shared" si="1"/>
        <v>66.66666666666666</v>
      </c>
      <c r="M21" s="836">
        <f t="shared" si="2"/>
        <v>100</v>
      </c>
      <c r="N21" s="836">
        <f t="shared" si="3"/>
        <v>120</v>
      </c>
      <c r="O21" s="836">
        <f t="shared" si="4"/>
        <v>100</v>
      </c>
      <c r="P21" s="836">
        <f t="shared" si="5"/>
        <v>120</v>
      </c>
    </row>
    <row r="22" spans="1:16" ht="11.25" customHeight="1">
      <c r="A22" s="527" t="s">
        <v>1248</v>
      </c>
      <c r="B22" s="527" t="s">
        <v>1249</v>
      </c>
      <c r="C22" s="565" t="s">
        <v>1215</v>
      </c>
      <c r="D22" s="565">
        <v>3000</v>
      </c>
      <c r="E22" s="565">
        <v>3000</v>
      </c>
      <c r="F22" s="565">
        <v>3800</v>
      </c>
      <c r="G22" s="565">
        <v>4000</v>
      </c>
      <c r="H22" s="565">
        <v>4300</v>
      </c>
      <c r="I22" s="565">
        <v>4500</v>
      </c>
      <c r="J22" s="565">
        <v>4500</v>
      </c>
      <c r="K22" s="836">
        <f t="shared" si="0"/>
        <v>150</v>
      </c>
      <c r="L22" s="836">
        <f t="shared" si="1"/>
        <v>150</v>
      </c>
      <c r="M22" s="836">
        <f t="shared" si="2"/>
        <v>118.42105263157893</v>
      </c>
      <c r="N22" s="836">
        <f t="shared" si="3"/>
        <v>112.5</v>
      </c>
      <c r="O22" s="836">
        <f t="shared" si="4"/>
        <v>104.65116279069768</v>
      </c>
      <c r="P22" s="836">
        <f t="shared" si="5"/>
        <v>100</v>
      </c>
    </row>
    <row r="23" spans="1:16" ht="11.25" customHeight="1">
      <c r="A23" s="527" t="s">
        <v>1250</v>
      </c>
      <c r="B23" s="527" t="s">
        <v>1251</v>
      </c>
      <c r="C23" s="565" t="s">
        <v>1215</v>
      </c>
      <c r="D23" s="565">
        <v>1200</v>
      </c>
      <c r="E23" s="565">
        <v>1800</v>
      </c>
      <c r="F23" s="565">
        <v>1700</v>
      </c>
      <c r="G23" s="565">
        <v>1800</v>
      </c>
      <c r="H23" s="565">
        <v>1800</v>
      </c>
      <c r="I23" s="565">
        <v>1800</v>
      </c>
      <c r="J23" s="565">
        <v>1800</v>
      </c>
      <c r="K23" s="836">
        <f t="shared" si="0"/>
        <v>150</v>
      </c>
      <c r="L23" s="836">
        <f t="shared" si="1"/>
        <v>100</v>
      </c>
      <c r="M23" s="836">
        <f t="shared" si="2"/>
        <v>105.88235294117648</v>
      </c>
      <c r="N23" s="836">
        <f t="shared" si="3"/>
        <v>100</v>
      </c>
      <c r="O23" s="836">
        <f t="shared" si="4"/>
        <v>100</v>
      </c>
      <c r="P23" s="836">
        <f t="shared" si="5"/>
        <v>100</v>
      </c>
    </row>
    <row r="24" spans="1:16" ht="11.25" customHeight="1">
      <c r="A24" s="527" t="s">
        <v>1252</v>
      </c>
      <c r="B24" s="527" t="s">
        <v>1253</v>
      </c>
      <c r="C24" s="565" t="s">
        <v>1254</v>
      </c>
      <c r="D24" s="565">
        <v>3500</v>
      </c>
      <c r="E24" s="565">
        <v>3500</v>
      </c>
      <c r="F24" s="565">
        <v>3500</v>
      </c>
      <c r="G24" s="565">
        <v>3500</v>
      </c>
      <c r="H24" s="565">
        <v>3500</v>
      </c>
      <c r="I24" s="565">
        <v>5200</v>
      </c>
      <c r="J24" s="565">
        <v>5200</v>
      </c>
      <c r="K24" s="836">
        <f t="shared" si="0"/>
        <v>148.57142857142858</v>
      </c>
      <c r="L24" s="836">
        <f t="shared" si="1"/>
        <v>148.57142857142858</v>
      </c>
      <c r="M24" s="836">
        <f t="shared" si="2"/>
        <v>148.57142857142858</v>
      </c>
      <c r="N24" s="836">
        <f t="shared" si="3"/>
        <v>148.57142857142858</v>
      </c>
      <c r="O24" s="836">
        <f t="shared" si="4"/>
        <v>148.57142857142858</v>
      </c>
      <c r="P24" s="836">
        <f t="shared" si="5"/>
        <v>100</v>
      </c>
    </row>
    <row r="25" spans="1:16" ht="11.25" customHeight="1">
      <c r="A25" s="527" t="s">
        <v>1255</v>
      </c>
      <c r="B25" s="527" t="s">
        <v>1256</v>
      </c>
      <c r="C25" s="565" t="s">
        <v>1215</v>
      </c>
      <c r="D25" s="565">
        <v>800</v>
      </c>
      <c r="E25" s="565">
        <v>900</v>
      </c>
      <c r="F25" s="565">
        <v>950</v>
      </c>
      <c r="G25" s="565">
        <v>900</v>
      </c>
      <c r="H25" s="565">
        <v>600</v>
      </c>
      <c r="I25" s="565">
        <v>1200</v>
      </c>
      <c r="J25" s="565">
        <v>2000</v>
      </c>
      <c r="K25" s="836">
        <f t="shared" si="0"/>
        <v>250</v>
      </c>
      <c r="L25" s="836">
        <f t="shared" si="1"/>
        <v>222.22222222222223</v>
      </c>
      <c r="M25" s="836">
        <f t="shared" si="2"/>
        <v>210.52631578947367</v>
      </c>
      <c r="N25" s="836">
        <f t="shared" si="3"/>
        <v>222.22222222222223</v>
      </c>
      <c r="O25" s="836">
        <f t="shared" si="4"/>
        <v>333.33333333333337</v>
      </c>
      <c r="P25" s="836">
        <f t="shared" si="5"/>
        <v>166.66666666666669</v>
      </c>
    </row>
    <row r="26" spans="1:16" ht="11.25" customHeight="1">
      <c r="A26" s="527" t="s">
        <v>1257</v>
      </c>
      <c r="B26" s="527" t="s">
        <v>1258</v>
      </c>
      <c r="C26" s="565" t="s">
        <v>1215</v>
      </c>
      <c r="D26" s="565">
        <v>1000</v>
      </c>
      <c r="E26" s="565">
        <v>1200</v>
      </c>
      <c r="F26" s="565">
        <v>1000</v>
      </c>
      <c r="G26" s="565">
        <v>1000</v>
      </c>
      <c r="H26" s="565">
        <v>1200</v>
      </c>
      <c r="I26" s="565">
        <v>1500</v>
      </c>
      <c r="J26" s="565">
        <v>2000</v>
      </c>
      <c r="K26" s="836">
        <f t="shared" si="0"/>
        <v>200</v>
      </c>
      <c r="L26" s="836">
        <f t="shared" si="1"/>
        <v>166.66666666666669</v>
      </c>
      <c r="M26" s="836">
        <f t="shared" si="2"/>
        <v>200</v>
      </c>
      <c r="N26" s="836">
        <f t="shared" si="3"/>
        <v>200</v>
      </c>
      <c r="O26" s="836">
        <f t="shared" si="4"/>
        <v>166.66666666666669</v>
      </c>
      <c r="P26" s="836">
        <f t="shared" si="5"/>
        <v>133.33333333333331</v>
      </c>
    </row>
    <row r="27" spans="1:16" ht="11.25" customHeight="1">
      <c r="A27" s="837" t="s">
        <v>1259</v>
      </c>
      <c r="B27" s="527" t="s">
        <v>1260</v>
      </c>
      <c r="C27" s="838" t="s">
        <v>1215</v>
      </c>
      <c r="D27" s="565">
        <v>1000</v>
      </c>
      <c r="E27" s="565">
        <v>900</v>
      </c>
      <c r="F27" s="565">
        <v>1000</v>
      </c>
      <c r="G27" s="565">
        <v>1000</v>
      </c>
      <c r="H27" s="565">
        <v>1600</v>
      </c>
      <c r="I27" s="565">
        <v>2500</v>
      </c>
      <c r="J27" s="565">
        <v>1800</v>
      </c>
      <c r="K27" s="836">
        <f t="shared" si="0"/>
        <v>180</v>
      </c>
      <c r="L27" s="836">
        <f t="shared" si="1"/>
        <v>200</v>
      </c>
      <c r="M27" s="836">
        <f t="shared" si="2"/>
        <v>180</v>
      </c>
      <c r="N27" s="836">
        <f t="shared" si="3"/>
        <v>180</v>
      </c>
      <c r="O27" s="836">
        <f t="shared" si="4"/>
        <v>112.5</v>
      </c>
      <c r="P27" s="836">
        <f t="shared" si="5"/>
        <v>72</v>
      </c>
    </row>
    <row r="28" spans="1:16" ht="11.25" customHeight="1">
      <c r="A28" s="527" t="s">
        <v>1261</v>
      </c>
      <c r="B28" s="527" t="s">
        <v>1262</v>
      </c>
      <c r="C28" s="565" t="s">
        <v>1215</v>
      </c>
      <c r="D28" s="565">
        <v>1200</v>
      </c>
      <c r="E28" s="565">
        <v>900</v>
      </c>
      <c r="F28" s="565">
        <v>1000</v>
      </c>
      <c r="G28" s="565">
        <v>1200</v>
      </c>
      <c r="H28" s="565">
        <v>1200</v>
      </c>
      <c r="I28" s="565">
        <v>2500</v>
      </c>
      <c r="J28" s="565">
        <v>1000</v>
      </c>
      <c r="K28" s="836">
        <f t="shared" si="0"/>
        <v>83.33333333333334</v>
      </c>
      <c r="L28" s="836">
        <f t="shared" si="1"/>
        <v>111.11111111111111</v>
      </c>
      <c r="M28" s="836">
        <f t="shared" si="2"/>
        <v>100</v>
      </c>
      <c r="N28" s="836">
        <f t="shared" si="3"/>
        <v>83.33333333333334</v>
      </c>
      <c r="O28" s="836">
        <f t="shared" si="4"/>
        <v>83.33333333333334</v>
      </c>
      <c r="P28" s="836">
        <f t="shared" si="5"/>
        <v>40</v>
      </c>
    </row>
    <row r="29" spans="1:16" ht="11.25" customHeight="1">
      <c r="A29" s="527" t="s">
        <v>1263</v>
      </c>
      <c r="B29" s="527" t="s">
        <v>1264</v>
      </c>
      <c r="C29" s="565" t="s">
        <v>1215</v>
      </c>
      <c r="D29" s="565">
        <v>800</v>
      </c>
      <c r="E29" s="565">
        <v>1100</v>
      </c>
      <c r="F29" s="565">
        <v>1300</v>
      </c>
      <c r="G29" s="565">
        <v>1000</v>
      </c>
      <c r="H29" s="565">
        <v>1100</v>
      </c>
      <c r="I29" s="565">
        <v>1500</v>
      </c>
      <c r="J29" s="565">
        <v>1300</v>
      </c>
      <c r="K29" s="836">
        <f t="shared" si="0"/>
        <v>162.5</v>
      </c>
      <c r="L29" s="836">
        <f t="shared" si="1"/>
        <v>118.18181818181819</v>
      </c>
      <c r="M29" s="836">
        <f t="shared" si="2"/>
        <v>100</v>
      </c>
      <c r="N29" s="836">
        <f t="shared" si="3"/>
        <v>130</v>
      </c>
      <c r="O29" s="836">
        <f t="shared" si="4"/>
        <v>118.18181818181819</v>
      </c>
      <c r="P29" s="836">
        <f t="shared" si="5"/>
        <v>86.66666666666667</v>
      </c>
    </row>
    <row r="30" spans="1:16" ht="11.25" customHeight="1">
      <c r="A30" s="527" t="s">
        <v>1265</v>
      </c>
      <c r="B30" s="527" t="s">
        <v>1266</v>
      </c>
      <c r="C30" s="565" t="s">
        <v>1215</v>
      </c>
      <c r="D30" s="565">
        <v>380</v>
      </c>
      <c r="E30" s="565">
        <v>500</v>
      </c>
      <c r="F30" s="565">
        <v>450</v>
      </c>
      <c r="G30" s="565">
        <v>400</v>
      </c>
      <c r="H30" s="565">
        <v>480</v>
      </c>
      <c r="I30" s="565">
        <v>480</v>
      </c>
      <c r="J30" s="565">
        <v>500</v>
      </c>
      <c r="K30" s="836">
        <f t="shared" si="0"/>
        <v>131.57894736842107</v>
      </c>
      <c r="L30" s="836">
        <f t="shared" si="1"/>
        <v>100</v>
      </c>
      <c r="M30" s="836">
        <f t="shared" si="2"/>
        <v>111.11111111111111</v>
      </c>
      <c r="N30" s="836">
        <f t="shared" si="3"/>
        <v>125</v>
      </c>
      <c r="O30" s="836">
        <f t="shared" si="4"/>
        <v>104.16666666666667</v>
      </c>
      <c r="P30" s="836">
        <f t="shared" si="5"/>
        <v>104.16666666666667</v>
      </c>
    </row>
    <row r="31" spans="1:16" ht="11.25" customHeight="1">
      <c r="A31" s="527" t="s">
        <v>1267</v>
      </c>
      <c r="B31" s="527" t="s">
        <v>1268</v>
      </c>
      <c r="C31" s="565" t="s">
        <v>1215</v>
      </c>
      <c r="D31" s="565">
        <v>300</v>
      </c>
      <c r="E31" s="565">
        <v>400</v>
      </c>
      <c r="F31" s="565">
        <v>450</v>
      </c>
      <c r="G31" s="565">
        <v>450</v>
      </c>
      <c r="H31" s="565">
        <v>450</v>
      </c>
      <c r="I31" s="565">
        <v>450</v>
      </c>
      <c r="J31" s="565">
        <v>600</v>
      </c>
      <c r="K31" s="836">
        <f t="shared" si="0"/>
        <v>200</v>
      </c>
      <c r="L31" s="836">
        <f t="shared" si="1"/>
        <v>150</v>
      </c>
      <c r="M31" s="836">
        <f t="shared" si="2"/>
        <v>133.33333333333331</v>
      </c>
      <c r="N31" s="836">
        <f t="shared" si="3"/>
        <v>133.33333333333331</v>
      </c>
      <c r="O31" s="836">
        <f t="shared" si="4"/>
        <v>133.33333333333331</v>
      </c>
      <c r="P31" s="836">
        <f t="shared" si="5"/>
        <v>133.33333333333331</v>
      </c>
    </row>
    <row r="32" spans="1:16" ht="11.25" customHeight="1">
      <c r="A32" s="527" t="s">
        <v>1269</v>
      </c>
      <c r="B32" s="527" t="s">
        <v>1270</v>
      </c>
      <c r="C32" s="565" t="s">
        <v>1215</v>
      </c>
      <c r="D32" s="565">
        <v>2300</v>
      </c>
      <c r="E32" s="565">
        <v>3500</v>
      </c>
      <c r="F32" s="565">
        <v>3500</v>
      </c>
      <c r="G32" s="565">
        <v>3600</v>
      </c>
      <c r="H32" s="565">
        <v>3500</v>
      </c>
      <c r="I32" s="565">
        <v>3600</v>
      </c>
      <c r="J32" s="565">
        <v>3600</v>
      </c>
      <c r="K32" s="836">
        <f t="shared" si="0"/>
        <v>156.52173913043478</v>
      </c>
      <c r="L32" s="836">
        <f t="shared" si="1"/>
        <v>102.85714285714285</v>
      </c>
      <c r="M32" s="836">
        <f t="shared" si="2"/>
        <v>102.85714285714285</v>
      </c>
      <c r="N32" s="836">
        <f t="shared" si="3"/>
        <v>100</v>
      </c>
      <c r="O32" s="836">
        <f t="shared" si="4"/>
        <v>102.85714285714285</v>
      </c>
      <c r="P32" s="836">
        <f t="shared" si="5"/>
        <v>100</v>
      </c>
    </row>
    <row r="33" spans="1:16" ht="11.25" customHeight="1">
      <c r="A33" s="527" t="s">
        <v>1271</v>
      </c>
      <c r="B33" s="527" t="s">
        <v>1272</v>
      </c>
      <c r="C33" s="565" t="s">
        <v>1221</v>
      </c>
      <c r="D33" s="565">
        <v>2800</v>
      </c>
      <c r="E33" s="565">
        <v>2500</v>
      </c>
      <c r="F33" s="565">
        <v>2900</v>
      </c>
      <c r="G33" s="565">
        <v>3150</v>
      </c>
      <c r="H33" s="565">
        <v>3300</v>
      </c>
      <c r="I33" s="565">
        <v>3350</v>
      </c>
      <c r="J33" s="565">
        <v>3500</v>
      </c>
      <c r="K33" s="836">
        <f t="shared" si="0"/>
        <v>125</v>
      </c>
      <c r="L33" s="836">
        <f t="shared" si="1"/>
        <v>140</v>
      </c>
      <c r="M33" s="836">
        <f t="shared" si="2"/>
        <v>120.6896551724138</v>
      </c>
      <c r="N33" s="836">
        <f t="shared" si="3"/>
        <v>111.11111111111111</v>
      </c>
      <c r="O33" s="836">
        <f t="shared" si="4"/>
        <v>106.06060606060606</v>
      </c>
      <c r="P33" s="836">
        <f t="shared" si="5"/>
        <v>104.4776119402985</v>
      </c>
    </row>
    <row r="34" spans="1:16" ht="11.25" customHeight="1">
      <c r="A34" s="527" t="s">
        <v>1273</v>
      </c>
      <c r="B34" s="527" t="s">
        <v>1274</v>
      </c>
      <c r="C34" s="565" t="s">
        <v>1221</v>
      </c>
      <c r="D34" s="565">
        <v>220</v>
      </c>
      <c r="E34" s="565">
        <v>250</v>
      </c>
      <c r="F34" s="565">
        <v>250</v>
      </c>
      <c r="G34" s="565">
        <v>350</v>
      </c>
      <c r="H34" s="565">
        <v>350</v>
      </c>
      <c r="I34" s="565">
        <v>450</v>
      </c>
      <c r="J34" s="565">
        <v>380</v>
      </c>
      <c r="K34" s="836">
        <f t="shared" si="0"/>
        <v>172.72727272727272</v>
      </c>
      <c r="L34" s="836">
        <f t="shared" si="1"/>
        <v>152</v>
      </c>
      <c r="M34" s="836">
        <f t="shared" si="2"/>
        <v>152</v>
      </c>
      <c r="N34" s="836">
        <f t="shared" si="3"/>
        <v>108.57142857142857</v>
      </c>
      <c r="O34" s="836">
        <f t="shared" si="4"/>
        <v>108.57142857142857</v>
      </c>
      <c r="P34" s="836">
        <f t="shared" si="5"/>
        <v>84.44444444444444</v>
      </c>
    </row>
    <row r="35" spans="1:16" ht="11.25" customHeight="1">
      <c r="A35" s="527" t="s">
        <v>1275</v>
      </c>
      <c r="B35" s="527"/>
      <c r="C35" s="565"/>
      <c r="D35" s="565"/>
      <c r="E35" s="565"/>
      <c r="F35" s="565"/>
      <c r="G35" s="565"/>
      <c r="H35" s="565"/>
      <c r="I35" s="565"/>
      <c r="J35" s="565"/>
      <c r="K35" s="836"/>
      <c r="L35" s="836"/>
      <c r="M35" s="836"/>
      <c r="N35" s="836"/>
      <c r="O35" s="836"/>
      <c r="P35" s="836"/>
    </row>
    <row r="36" spans="1:16" ht="11.25" customHeight="1">
      <c r="A36" s="527" t="s">
        <v>1276</v>
      </c>
      <c r="B36" s="527" t="s">
        <v>1277</v>
      </c>
      <c r="C36" s="565" t="s">
        <v>1221</v>
      </c>
      <c r="D36" s="565">
        <v>350</v>
      </c>
      <c r="E36" s="565">
        <v>400</v>
      </c>
      <c r="F36" s="565">
        <v>410</v>
      </c>
      <c r="G36" s="565">
        <v>530</v>
      </c>
      <c r="H36" s="565">
        <v>500</v>
      </c>
      <c r="I36" s="565">
        <v>570</v>
      </c>
      <c r="J36" s="565">
        <v>750</v>
      </c>
      <c r="K36" s="836">
        <f aca="true" t="shared" si="6" ref="K36:K46">J36/D36*100</f>
        <v>214.28571428571428</v>
      </c>
      <c r="L36" s="836">
        <f t="shared" si="1"/>
        <v>187.5</v>
      </c>
      <c r="M36" s="836">
        <f t="shared" si="2"/>
        <v>182.9268292682927</v>
      </c>
      <c r="N36" s="836">
        <f t="shared" si="3"/>
        <v>141.50943396226415</v>
      </c>
      <c r="O36" s="836">
        <f t="shared" si="4"/>
        <v>150</v>
      </c>
      <c r="P36" s="836">
        <f t="shared" si="5"/>
        <v>131.57894736842107</v>
      </c>
    </row>
    <row r="37" spans="1:16" ht="11.25" customHeight="1">
      <c r="A37" s="527" t="s">
        <v>1278</v>
      </c>
      <c r="B37" s="527" t="s">
        <v>1279</v>
      </c>
      <c r="C37" s="565" t="s">
        <v>1221</v>
      </c>
      <c r="D37" s="565">
        <v>350</v>
      </c>
      <c r="E37" s="565">
        <v>450</v>
      </c>
      <c r="F37" s="565">
        <v>500</v>
      </c>
      <c r="G37" s="565">
        <v>550</v>
      </c>
      <c r="H37" s="565">
        <v>610</v>
      </c>
      <c r="I37" s="565">
        <v>670</v>
      </c>
      <c r="J37" s="565">
        <v>750</v>
      </c>
      <c r="K37" s="836">
        <f t="shared" si="6"/>
        <v>214.28571428571428</v>
      </c>
      <c r="L37" s="836">
        <f t="shared" si="1"/>
        <v>166.66666666666669</v>
      </c>
      <c r="M37" s="836">
        <f t="shared" si="2"/>
        <v>150</v>
      </c>
      <c r="N37" s="836">
        <f t="shared" si="3"/>
        <v>136.36363636363635</v>
      </c>
      <c r="O37" s="836">
        <f t="shared" si="4"/>
        <v>122.95081967213115</v>
      </c>
      <c r="P37" s="836">
        <f t="shared" si="5"/>
        <v>111.94029850746267</v>
      </c>
    </row>
    <row r="38" spans="1:16" ht="11.25" customHeight="1">
      <c r="A38" s="527" t="s">
        <v>1280</v>
      </c>
      <c r="B38" s="527" t="s">
        <v>1281</v>
      </c>
      <c r="C38" s="565" t="s">
        <v>1282</v>
      </c>
      <c r="D38" s="565">
        <v>500</v>
      </c>
      <c r="E38" s="565">
        <v>500</v>
      </c>
      <c r="F38" s="565">
        <v>500</v>
      </c>
      <c r="G38" s="565">
        <v>500</v>
      </c>
      <c r="H38" s="565">
        <v>550</v>
      </c>
      <c r="I38" s="565">
        <v>550</v>
      </c>
      <c r="J38" s="565">
        <v>550</v>
      </c>
      <c r="K38" s="836">
        <f t="shared" si="6"/>
        <v>110.00000000000001</v>
      </c>
      <c r="L38" s="836">
        <f t="shared" si="1"/>
        <v>110.00000000000001</v>
      </c>
      <c r="M38" s="836">
        <f t="shared" si="2"/>
        <v>110.00000000000001</v>
      </c>
      <c r="N38" s="836">
        <f t="shared" si="3"/>
        <v>110.00000000000001</v>
      </c>
      <c r="O38" s="836">
        <f t="shared" si="4"/>
        <v>100</v>
      </c>
      <c r="P38" s="836">
        <f t="shared" si="5"/>
        <v>100</v>
      </c>
    </row>
    <row r="39" spans="1:16" ht="11.25" customHeight="1">
      <c r="A39" s="527" t="s">
        <v>1283</v>
      </c>
      <c r="B39" s="527" t="s">
        <v>1284</v>
      </c>
      <c r="C39" s="565" t="s">
        <v>1221</v>
      </c>
      <c r="D39" s="565">
        <v>40</v>
      </c>
      <c r="E39" s="565">
        <v>40</v>
      </c>
      <c r="F39" s="565">
        <v>40</v>
      </c>
      <c r="G39" s="565">
        <v>40</v>
      </c>
      <c r="H39" s="565">
        <v>50</v>
      </c>
      <c r="I39" s="565">
        <v>50</v>
      </c>
      <c r="J39" s="565">
        <v>60</v>
      </c>
      <c r="K39" s="836">
        <f t="shared" si="6"/>
        <v>150</v>
      </c>
      <c r="L39" s="836">
        <f t="shared" si="1"/>
        <v>150</v>
      </c>
      <c r="M39" s="836">
        <f t="shared" si="2"/>
        <v>150</v>
      </c>
      <c r="N39" s="836">
        <f t="shared" si="3"/>
        <v>150</v>
      </c>
      <c r="O39" s="836">
        <f t="shared" si="4"/>
        <v>120</v>
      </c>
      <c r="P39" s="836">
        <f t="shared" si="5"/>
        <v>120</v>
      </c>
    </row>
    <row r="40" spans="1:16" ht="11.25" customHeight="1">
      <c r="A40" s="527" t="s">
        <v>1285</v>
      </c>
      <c r="B40" s="527" t="s">
        <v>1286</v>
      </c>
      <c r="C40" s="565" t="s">
        <v>1221</v>
      </c>
      <c r="D40" s="565">
        <v>500</v>
      </c>
      <c r="E40" s="565">
        <v>500</v>
      </c>
      <c r="F40" s="565">
        <v>500</v>
      </c>
      <c r="G40" s="565">
        <v>500</v>
      </c>
      <c r="H40" s="565">
        <v>500</v>
      </c>
      <c r="I40" s="565">
        <v>600</v>
      </c>
      <c r="J40" s="565">
        <v>650</v>
      </c>
      <c r="K40" s="836">
        <f t="shared" si="6"/>
        <v>130</v>
      </c>
      <c r="L40" s="836">
        <f t="shared" si="1"/>
        <v>130</v>
      </c>
      <c r="M40" s="836">
        <f t="shared" si="2"/>
        <v>130</v>
      </c>
      <c r="N40" s="836">
        <f t="shared" si="3"/>
        <v>130</v>
      </c>
      <c r="O40" s="836">
        <f t="shared" si="4"/>
        <v>130</v>
      </c>
      <c r="P40" s="836">
        <f t="shared" si="5"/>
        <v>108.33333333333333</v>
      </c>
    </row>
    <row r="41" spans="1:16" ht="11.25" customHeight="1">
      <c r="A41" s="527" t="s">
        <v>1287</v>
      </c>
      <c r="B41" s="527" t="s">
        <v>1288</v>
      </c>
      <c r="C41" s="565" t="s">
        <v>1289</v>
      </c>
      <c r="D41" s="565">
        <v>600</v>
      </c>
      <c r="E41" s="565">
        <v>800</v>
      </c>
      <c r="F41" s="565">
        <v>850</v>
      </c>
      <c r="G41" s="565">
        <v>880</v>
      </c>
      <c r="H41" s="565">
        <v>900</v>
      </c>
      <c r="I41" s="565">
        <v>1100</v>
      </c>
      <c r="J41" s="565">
        <v>1100</v>
      </c>
      <c r="K41" s="836">
        <f t="shared" si="6"/>
        <v>183.33333333333331</v>
      </c>
      <c r="L41" s="836">
        <f t="shared" si="1"/>
        <v>137.5</v>
      </c>
      <c r="M41" s="836">
        <f t="shared" si="2"/>
        <v>129.41176470588235</v>
      </c>
      <c r="N41" s="836">
        <f t="shared" si="3"/>
        <v>125</v>
      </c>
      <c r="O41" s="836">
        <f t="shared" si="4"/>
        <v>122.22222222222223</v>
      </c>
      <c r="P41" s="836">
        <f t="shared" si="5"/>
        <v>100</v>
      </c>
    </row>
    <row r="42" spans="1:16" ht="11.25" customHeight="1">
      <c r="A42" s="527" t="s">
        <v>1290</v>
      </c>
      <c r="B42" s="527" t="s">
        <v>1291</v>
      </c>
      <c r="C42" s="565" t="s">
        <v>1292</v>
      </c>
      <c r="D42" s="565">
        <v>3500</v>
      </c>
      <c r="E42" s="565">
        <v>3500</v>
      </c>
      <c r="F42" s="565">
        <v>7500</v>
      </c>
      <c r="G42" s="565">
        <v>6800</v>
      </c>
      <c r="H42" s="565">
        <v>7000</v>
      </c>
      <c r="I42" s="565">
        <v>7000</v>
      </c>
      <c r="J42" s="565">
        <v>8200</v>
      </c>
      <c r="K42" s="836">
        <f t="shared" si="6"/>
        <v>234.2857142857143</v>
      </c>
      <c r="L42" s="836">
        <f t="shared" si="1"/>
        <v>234.2857142857143</v>
      </c>
      <c r="M42" s="836">
        <f t="shared" si="2"/>
        <v>109.33333333333333</v>
      </c>
      <c r="N42" s="836">
        <f t="shared" si="3"/>
        <v>120.58823529411764</v>
      </c>
      <c r="O42" s="836">
        <f t="shared" si="4"/>
        <v>117.14285714285715</v>
      </c>
      <c r="P42" s="836">
        <f t="shared" si="5"/>
        <v>117.14285714285715</v>
      </c>
    </row>
    <row r="43" spans="1:16" ht="11.25" customHeight="1">
      <c r="A43" s="527" t="s">
        <v>1293</v>
      </c>
      <c r="B43" s="527" t="s">
        <v>1294</v>
      </c>
      <c r="C43" s="565" t="s">
        <v>1292</v>
      </c>
      <c r="D43" s="565">
        <v>3000</v>
      </c>
      <c r="E43" s="565">
        <v>3000</v>
      </c>
      <c r="F43" s="565">
        <v>6000</v>
      </c>
      <c r="G43" s="565">
        <v>6000</v>
      </c>
      <c r="H43" s="565">
        <v>6000</v>
      </c>
      <c r="I43" s="565">
        <v>6000</v>
      </c>
      <c r="J43" s="565">
        <v>6700</v>
      </c>
      <c r="K43" s="836">
        <f t="shared" si="6"/>
        <v>223.33333333333334</v>
      </c>
      <c r="L43" s="836">
        <f t="shared" si="1"/>
        <v>223.33333333333334</v>
      </c>
      <c r="M43" s="836">
        <f t="shared" si="2"/>
        <v>111.66666666666667</v>
      </c>
      <c r="N43" s="836">
        <f t="shared" si="3"/>
        <v>111.66666666666667</v>
      </c>
      <c r="O43" s="836">
        <f t="shared" si="4"/>
        <v>111.66666666666667</v>
      </c>
      <c r="P43" s="836">
        <f t="shared" si="5"/>
        <v>111.66666666666667</v>
      </c>
    </row>
    <row r="44" spans="1:16" ht="11.25" customHeight="1">
      <c r="A44" s="527" t="s">
        <v>1295</v>
      </c>
      <c r="B44" s="527" t="s">
        <v>1296</v>
      </c>
      <c r="C44" s="565" t="s">
        <v>1215</v>
      </c>
      <c r="D44" s="565">
        <v>1800</v>
      </c>
      <c r="E44" s="565">
        <v>2200</v>
      </c>
      <c r="F44" s="565">
        <v>2200</v>
      </c>
      <c r="G44" s="565">
        <v>2400</v>
      </c>
      <c r="H44" s="565">
        <v>2500</v>
      </c>
      <c r="I44" s="565">
        <v>2900</v>
      </c>
      <c r="J44" s="565">
        <v>3500</v>
      </c>
      <c r="K44" s="836">
        <f t="shared" si="6"/>
        <v>194.44444444444443</v>
      </c>
      <c r="L44" s="836">
        <f t="shared" si="1"/>
        <v>159.0909090909091</v>
      </c>
      <c r="M44" s="836">
        <f t="shared" si="2"/>
        <v>159.0909090909091</v>
      </c>
      <c r="N44" s="836">
        <f t="shared" si="3"/>
        <v>145.83333333333331</v>
      </c>
      <c r="O44" s="836">
        <f t="shared" si="4"/>
        <v>140</v>
      </c>
      <c r="P44" s="836">
        <f t="shared" si="5"/>
        <v>120.6896551724138</v>
      </c>
    </row>
    <row r="45" spans="1:16" ht="11.25" customHeight="1">
      <c r="A45" s="527" t="s">
        <v>1297</v>
      </c>
      <c r="B45" s="527" t="s">
        <v>1298</v>
      </c>
      <c r="C45" s="565" t="s">
        <v>1215</v>
      </c>
      <c r="D45" s="565">
        <v>2800</v>
      </c>
      <c r="E45" s="565">
        <v>3000</v>
      </c>
      <c r="F45" s="565">
        <v>3000</v>
      </c>
      <c r="G45" s="565">
        <v>3000</v>
      </c>
      <c r="H45" s="565">
        <v>3000</v>
      </c>
      <c r="I45" s="565">
        <v>3500</v>
      </c>
      <c r="J45" s="565">
        <v>3500</v>
      </c>
      <c r="K45" s="836">
        <f t="shared" si="6"/>
        <v>125</v>
      </c>
      <c r="L45" s="836">
        <f t="shared" si="1"/>
        <v>116.66666666666667</v>
      </c>
      <c r="M45" s="836">
        <f t="shared" si="2"/>
        <v>116.66666666666667</v>
      </c>
      <c r="N45" s="836">
        <f t="shared" si="3"/>
        <v>116.66666666666667</v>
      </c>
      <c r="O45" s="836">
        <f t="shared" si="4"/>
        <v>116.66666666666667</v>
      </c>
      <c r="P45" s="836">
        <f t="shared" si="5"/>
        <v>100</v>
      </c>
    </row>
    <row r="46" spans="1:16" ht="11.25" customHeight="1" thickBot="1">
      <c r="A46" s="533" t="s">
        <v>1299</v>
      </c>
      <c r="B46" s="533" t="s">
        <v>1300</v>
      </c>
      <c r="C46" s="839" t="s">
        <v>1221</v>
      </c>
      <c r="D46" s="839">
        <v>5000</v>
      </c>
      <c r="E46" s="839">
        <v>6500</v>
      </c>
      <c r="F46" s="839">
        <v>6500</v>
      </c>
      <c r="G46" s="839">
        <v>6500</v>
      </c>
      <c r="H46" s="839">
        <v>6500</v>
      </c>
      <c r="I46" s="839">
        <v>8000</v>
      </c>
      <c r="J46" s="840">
        <v>8500</v>
      </c>
      <c r="K46" s="841">
        <f t="shared" si="6"/>
        <v>170</v>
      </c>
      <c r="L46" s="841">
        <f t="shared" si="1"/>
        <v>130.76923076923077</v>
      </c>
      <c r="M46" s="841">
        <f t="shared" si="2"/>
        <v>130.76923076923077</v>
      </c>
      <c r="N46" s="841">
        <f t="shared" si="3"/>
        <v>130.76923076923077</v>
      </c>
      <c r="O46" s="841">
        <f t="shared" si="4"/>
        <v>130.76923076923077</v>
      </c>
      <c r="P46" s="841">
        <f t="shared" si="5"/>
        <v>106.25</v>
      </c>
    </row>
    <row r="47" spans="1:13" ht="11.25" customHeight="1" hidden="1" thickBot="1">
      <c r="A47" s="842" t="s">
        <v>1301</v>
      </c>
      <c r="B47" s="842" t="s">
        <v>1302</v>
      </c>
      <c r="C47" s="840" t="s">
        <v>1215</v>
      </c>
      <c r="D47" s="840">
        <v>180</v>
      </c>
      <c r="E47" s="840">
        <v>180</v>
      </c>
      <c r="F47" s="840">
        <v>180</v>
      </c>
      <c r="G47" s="840">
        <v>180</v>
      </c>
      <c r="H47" s="840"/>
      <c r="I47" s="840"/>
      <c r="J47" s="840"/>
      <c r="K47" s="843">
        <f>G47/D47*100</f>
        <v>100</v>
      </c>
      <c r="L47" s="843">
        <f>G47/E47*100</f>
        <v>100</v>
      </c>
      <c r="M47" s="843">
        <f>G47/F47*100</f>
        <v>100</v>
      </c>
    </row>
    <row r="48" ht="11.25">
      <c r="F48" s="838"/>
    </row>
  </sheetData>
  <sheetProtection/>
  <printOptions/>
  <pageMargins left="0.6" right="0.36" top="0.28" bottom="0.64" header="0.26" footer="0.3"/>
  <pageSetup horizontalDpi="600" verticalDpi="600" orientation="landscape" paperSize="9" r:id="rId8"/>
  <headerFooter>
    <oddHeader>&amp;R&amp;"Arial Mon,Regular"&amp;8&amp;UБүлэг 6. Үнэ</oddHeader>
    <oddFooter>&amp;R&amp;18 16</oddFooter>
  </headerFooter>
  <legacyDrawing r:id="rId7"/>
  <oleObjects>
    <oleObject progId="Equation.3" shapeId="250353" r:id="rId1"/>
    <oleObject progId="Equation.3" shapeId="250354" r:id="rId2"/>
    <oleObject progId="Equation.3" shapeId="250355" r:id="rId3"/>
    <oleObject progId="Equation.3" shapeId="250356" r:id="rId4"/>
    <oleObject progId="Equation.3" shapeId="250357" r:id="rId5"/>
    <oleObject progId="Equation.3" shapeId="250358" r:id="rId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Y4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4" width="6.8515625" style="0" customWidth="1"/>
    <col min="5" max="6" width="6.28125" style="0" customWidth="1"/>
    <col min="7" max="7" width="6.8515625" style="0" customWidth="1"/>
    <col min="8" max="8" width="6.7109375" style="0" customWidth="1"/>
    <col min="9" max="9" width="7.421875" style="0" customWidth="1"/>
    <col min="10" max="10" width="6.8515625" style="0" customWidth="1"/>
    <col min="11" max="11" width="6.7109375" style="0" customWidth="1"/>
    <col min="12" max="12" width="6.00390625" style="0" customWidth="1"/>
    <col min="13" max="13" width="6.8515625" style="0" customWidth="1"/>
    <col min="14" max="14" width="6.57421875" style="0" customWidth="1"/>
    <col min="15" max="15" width="6.28125" style="0" customWidth="1"/>
    <col min="16" max="16" width="5.7109375" style="0" customWidth="1"/>
    <col min="17" max="17" width="6.140625" style="0" customWidth="1"/>
    <col min="18" max="18" width="5.8515625" style="0" customWidth="1"/>
    <col min="19" max="20" width="5.00390625" style="0" customWidth="1"/>
    <col min="21" max="21" width="5.421875" style="0" customWidth="1"/>
  </cols>
  <sheetData>
    <row r="2" ht="19.5" customHeight="1">
      <c r="C2" s="428" t="s">
        <v>407</v>
      </c>
    </row>
    <row r="3" spans="1:21" ht="12.75">
      <c r="A3" s="2"/>
      <c r="B3" s="2"/>
      <c r="D3" s="2"/>
      <c r="E3" s="2"/>
      <c r="F3" s="2"/>
      <c r="G3" s="2"/>
      <c r="H3" s="2"/>
      <c r="I3" s="429"/>
      <c r="J3" s="429"/>
      <c r="K3" s="429"/>
      <c r="L3" s="429"/>
      <c r="M3" s="429"/>
      <c r="N3" s="2"/>
      <c r="O3" s="2"/>
      <c r="P3" s="2"/>
      <c r="Q3" s="2"/>
      <c r="R3" s="2"/>
      <c r="S3" s="2"/>
      <c r="T3" s="2"/>
      <c r="U3" s="285"/>
    </row>
    <row r="4" spans="1:21" ht="12.75">
      <c r="A4" s="2"/>
      <c r="B4" s="2"/>
      <c r="C4" s="428"/>
      <c r="D4" s="2"/>
      <c r="E4" s="2"/>
      <c r="F4" s="2"/>
      <c r="G4" s="2"/>
      <c r="H4" s="2"/>
      <c r="I4" s="429"/>
      <c r="J4" s="429"/>
      <c r="K4" s="429"/>
      <c r="L4" s="429"/>
      <c r="M4" s="429"/>
      <c r="N4" s="2"/>
      <c r="O4" s="2"/>
      <c r="P4" s="2"/>
      <c r="Q4" s="2"/>
      <c r="R4" s="2"/>
      <c r="S4" s="2"/>
      <c r="T4" s="2"/>
      <c r="U4" s="285"/>
    </row>
    <row r="5" spans="1:22" ht="39" customHeight="1">
      <c r="A5" s="430" t="s">
        <v>408</v>
      </c>
      <c r="B5" s="431" t="s">
        <v>409</v>
      </c>
      <c r="C5" s="432" t="s">
        <v>410</v>
      </c>
      <c r="D5" s="433" t="s">
        <v>411</v>
      </c>
      <c r="E5" s="433" t="s">
        <v>412</v>
      </c>
      <c r="F5" s="433" t="s">
        <v>413</v>
      </c>
      <c r="G5" s="432" t="s">
        <v>414</v>
      </c>
      <c r="H5" s="433" t="s">
        <v>415</v>
      </c>
      <c r="I5" s="433" t="s">
        <v>416</v>
      </c>
      <c r="J5" s="432" t="s">
        <v>417</v>
      </c>
      <c r="K5" s="432" t="s">
        <v>418</v>
      </c>
      <c r="L5" s="432" t="s">
        <v>419</v>
      </c>
      <c r="M5" s="432" t="s">
        <v>420</v>
      </c>
      <c r="N5" s="432" t="s">
        <v>421</v>
      </c>
      <c r="O5" s="432" t="s">
        <v>422</v>
      </c>
      <c r="P5" s="432" t="s">
        <v>423</v>
      </c>
      <c r="Q5" s="432" t="s">
        <v>424</v>
      </c>
      <c r="R5" s="432" t="s">
        <v>425</v>
      </c>
      <c r="S5" s="432" t="s">
        <v>426</v>
      </c>
      <c r="T5" s="432" t="s">
        <v>427</v>
      </c>
      <c r="U5" s="434" t="s">
        <v>428</v>
      </c>
      <c r="V5" s="435"/>
    </row>
    <row r="6" spans="1:23" s="435" customFormat="1" ht="19.5" customHeight="1">
      <c r="A6" s="436" t="s">
        <v>350</v>
      </c>
      <c r="B6" s="437">
        <v>800000</v>
      </c>
      <c r="C6" s="437">
        <v>600000</v>
      </c>
      <c r="D6" s="437">
        <v>600000</v>
      </c>
      <c r="E6" s="437">
        <v>400000</v>
      </c>
      <c r="F6" s="437">
        <v>400000</v>
      </c>
      <c r="G6" s="437"/>
      <c r="H6" s="437">
        <v>650000</v>
      </c>
      <c r="I6" s="437">
        <v>550000</v>
      </c>
      <c r="J6" s="437">
        <v>450000</v>
      </c>
      <c r="K6" s="437">
        <v>450000</v>
      </c>
      <c r="L6" s="437"/>
      <c r="M6" s="437">
        <v>110000</v>
      </c>
      <c r="N6" s="437">
        <v>70000</v>
      </c>
      <c r="O6" s="437">
        <v>60000</v>
      </c>
      <c r="P6" s="437">
        <v>60000</v>
      </c>
      <c r="Q6" s="437"/>
      <c r="R6" s="437">
        <v>80000</v>
      </c>
      <c r="S6" s="437">
        <v>60000</v>
      </c>
      <c r="T6" s="437">
        <v>40000</v>
      </c>
      <c r="U6" s="437">
        <v>40000</v>
      </c>
      <c r="W6" s="442"/>
    </row>
    <row r="7" spans="1:23" s="435" customFormat="1" ht="19.5" customHeight="1">
      <c r="A7" s="436" t="s">
        <v>429</v>
      </c>
      <c r="B7" s="437">
        <v>850000</v>
      </c>
      <c r="C7" s="437">
        <v>780000</v>
      </c>
      <c r="D7" s="437">
        <v>730000</v>
      </c>
      <c r="E7" s="437">
        <v>480000</v>
      </c>
      <c r="F7" s="437">
        <v>450000</v>
      </c>
      <c r="G7" s="437">
        <v>950000</v>
      </c>
      <c r="H7" s="437">
        <v>900000</v>
      </c>
      <c r="I7" s="437">
        <v>830000</v>
      </c>
      <c r="J7" s="437">
        <v>700000</v>
      </c>
      <c r="K7" s="437">
        <v>650000</v>
      </c>
      <c r="L7" s="437">
        <v>135000</v>
      </c>
      <c r="M7" s="437">
        <v>140000</v>
      </c>
      <c r="N7" s="437">
        <v>110000</v>
      </c>
      <c r="O7" s="437">
        <v>75000</v>
      </c>
      <c r="P7" s="437">
        <v>70000</v>
      </c>
      <c r="Q7" s="437">
        <v>115000</v>
      </c>
      <c r="R7" s="437">
        <v>100000</v>
      </c>
      <c r="S7" s="437">
        <v>80000</v>
      </c>
      <c r="T7" s="437">
        <v>45000</v>
      </c>
      <c r="U7" s="437">
        <v>40000</v>
      </c>
      <c r="W7" s="442"/>
    </row>
    <row r="8" spans="1:23" s="435" customFormat="1" ht="19.5" customHeight="1">
      <c r="A8" s="436" t="s">
        <v>430</v>
      </c>
      <c r="B8" s="437">
        <v>900000</v>
      </c>
      <c r="C8" s="437">
        <v>800000</v>
      </c>
      <c r="D8" s="437">
        <v>730000</v>
      </c>
      <c r="E8" s="437">
        <v>450000</v>
      </c>
      <c r="F8" s="437">
        <v>450000</v>
      </c>
      <c r="G8" s="437"/>
      <c r="H8" s="437">
        <v>850000</v>
      </c>
      <c r="I8" s="437">
        <v>700000</v>
      </c>
      <c r="J8" s="437">
        <v>400000</v>
      </c>
      <c r="K8" s="437">
        <v>400000</v>
      </c>
      <c r="L8" s="437">
        <v>150000</v>
      </c>
      <c r="M8" s="437">
        <v>130000</v>
      </c>
      <c r="N8" s="437">
        <v>110000</v>
      </c>
      <c r="O8" s="437">
        <v>80000</v>
      </c>
      <c r="P8" s="437">
        <v>70000</v>
      </c>
      <c r="Q8" s="437">
        <v>130000</v>
      </c>
      <c r="R8" s="437">
        <v>100000</v>
      </c>
      <c r="S8" s="437">
        <v>80000</v>
      </c>
      <c r="T8" s="437">
        <v>50000</v>
      </c>
      <c r="U8" s="437">
        <v>50000</v>
      </c>
      <c r="W8" s="442"/>
    </row>
    <row r="9" spans="1:23" s="435" customFormat="1" ht="19.5" customHeight="1">
      <c r="A9" s="436" t="s">
        <v>340</v>
      </c>
      <c r="B9" s="437">
        <v>700000</v>
      </c>
      <c r="C9" s="437">
        <v>600000</v>
      </c>
      <c r="D9" s="437">
        <v>550000</v>
      </c>
      <c r="E9" s="437">
        <v>450000</v>
      </c>
      <c r="F9" s="437">
        <v>400000</v>
      </c>
      <c r="G9" s="437">
        <v>800000</v>
      </c>
      <c r="H9" s="437">
        <v>700000</v>
      </c>
      <c r="I9" s="437">
        <v>700000</v>
      </c>
      <c r="J9" s="437">
        <v>550000</v>
      </c>
      <c r="K9" s="437">
        <v>500000</v>
      </c>
      <c r="L9" s="437">
        <v>200000</v>
      </c>
      <c r="M9" s="437">
        <v>120000</v>
      </c>
      <c r="N9" s="437">
        <v>100000</v>
      </c>
      <c r="O9" s="437">
        <v>70000</v>
      </c>
      <c r="P9" s="437">
        <v>70000</v>
      </c>
      <c r="Q9" s="437">
        <v>100000</v>
      </c>
      <c r="R9" s="437">
        <v>90000</v>
      </c>
      <c r="S9" s="437">
        <v>70000</v>
      </c>
      <c r="T9" s="437">
        <v>45000</v>
      </c>
      <c r="U9" s="437">
        <v>45000</v>
      </c>
      <c r="W9" s="442"/>
    </row>
    <row r="10" spans="1:23" s="435" customFormat="1" ht="19.5" customHeight="1">
      <c r="A10" s="436" t="s">
        <v>431</v>
      </c>
      <c r="B10" s="437">
        <v>700000</v>
      </c>
      <c r="C10" s="437">
        <v>600000</v>
      </c>
      <c r="D10" s="437">
        <v>500000</v>
      </c>
      <c r="E10" s="437">
        <v>400000</v>
      </c>
      <c r="F10" s="437">
        <v>370000</v>
      </c>
      <c r="G10" s="437"/>
      <c r="H10" s="437">
        <v>720000</v>
      </c>
      <c r="I10" s="437">
        <v>500000</v>
      </c>
      <c r="J10" s="437">
        <v>500000</v>
      </c>
      <c r="K10" s="437">
        <v>500000</v>
      </c>
      <c r="L10" s="437"/>
      <c r="M10" s="437">
        <v>130000</v>
      </c>
      <c r="N10" s="437">
        <v>120000</v>
      </c>
      <c r="O10" s="437">
        <v>60000</v>
      </c>
      <c r="P10" s="437">
        <v>60000</v>
      </c>
      <c r="Q10" s="437"/>
      <c r="R10" s="437">
        <v>80000</v>
      </c>
      <c r="S10" s="437">
        <v>60000</v>
      </c>
      <c r="T10" s="437">
        <v>25000</v>
      </c>
      <c r="U10" s="437">
        <v>25000</v>
      </c>
      <c r="W10" s="442"/>
    </row>
    <row r="11" spans="1:23" s="435" customFormat="1" ht="19.5" customHeight="1">
      <c r="A11" s="436" t="s">
        <v>432</v>
      </c>
      <c r="B11" s="437">
        <v>800000</v>
      </c>
      <c r="C11" s="437">
        <v>800000</v>
      </c>
      <c r="D11" s="437">
        <v>750000</v>
      </c>
      <c r="E11" s="437">
        <v>500000</v>
      </c>
      <c r="F11" s="437">
        <v>500000</v>
      </c>
      <c r="G11" s="437">
        <v>850000</v>
      </c>
      <c r="H11" s="437">
        <v>900000</v>
      </c>
      <c r="I11" s="437">
        <v>800000</v>
      </c>
      <c r="J11" s="437">
        <v>600000</v>
      </c>
      <c r="K11" s="437">
        <v>600000</v>
      </c>
      <c r="L11" s="437">
        <v>100000</v>
      </c>
      <c r="M11" s="437">
        <v>140000</v>
      </c>
      <c r="N11" s="437">
        <v>110000</v>
      </c>
      <c r="O11" s="437">
        <v>90000</v>
      </c>
      <c r="P11" s="437">
        <v>90000</v>
      </c>
      <c r="Q11" s="437">
        <v>100000</v>
      </c>
      <c r="R11" s="437">
        <v>85000</v>
      </c>
      <c r="S11" s="437">
        <v>85000</v>
      </c>
      <c r="T11" s="437">
        <v>45000</v>
      </c>
      <c r="U11" s="437">
        <v>40000</v>
      </c>
      <c r="W11" s="442"/>
    </row>
    <row r="12" spans="1:23" s="435" customFormat="1" ht="19.5" customHeight="1">
      <c r="A12" s="436" t="s">
        <v>433</v>
      </c>
      <c r="B12" s="437">
        <v>850000</v>
      </c>
      <c r="C12" s="437">
        <v>750000</v>
      </c>
      <c r="D12" s="437">
        <v>750000</v>
      </c>
      <c r="E12" s="437">
        <v>650000</v>
      </c>
      <c r="F12" s="437">
        <v>650000</v>
      </c>
      <c r="G12" s="437">
        <v>1000000</v>
      </c>
      <c r="H12" s="437">
        <v>850000</v>
      </c>
      <c r="I12" s="437">
        <v>700000</v>
      </c>
      <c r="J12" s="437">
        <v>700000</v>
      </c>
      <c r="K12" s="437">
        <v>700000</v>
      </c>
      <c r="L12" s="437"/>
      <c r="M12" s="437">
        <v>170000</v>
      </c>
      <c r="N12" s="437">
        <v>80000</v>
      </c>
      <c r="O12" s="437">
        <v>75000</v>
      </c>
      <c r="P12" s="437">
        <v>75000</v>
      </c>
      <c r="Q12" s="437">
        <v>100000</v>
      </c>
      <c r="R12" s="437">
        <v>70000</v>
      </c>
      <c r="S12" s="437">
        <v>65000</v>
      </c>
      <c r="T12" s="437">
        <v>50000</v>
      </c>
      <c r="U12" s="437">
        <v>50000</v>
      </c>
      <c r="W12" s="442"/>
    </row>
    <row r="13" spans="1:23" s="435" customFormat="1" ht="19.5" customHeight="1">
      <c r="A13" s="436" t="s">
        <v>434</v>
      </c>
      <c r="B13" s="437">
        <v>700000</v>
      </c>
      <c r="C13" s="437">
        <v>700000</v>
      </c>
      <c r="D13" s="437">
        <v>650000</v>
      </c>
      <c r="E13" s="437">
        <v>350000</v>
      </c>
      <c r="F13" s="437">
        <v>350000</v>
      </c>
      <c r="G13" s="437">
        <v>800000</v>
      </c>
      <c r="H13" s="437">
        <v>650000</v>
      </c>
      <c r="I13" s="437">
        <v>650000</v>
      </c>
      <c r="J13" s="437">
        <v>300000</v>
      </c>
      <c r="K13" s="437">
        <v>300000</v>
      </c>
      <c r="L13" s="437"/>
      <c r="M13" s="437">
        <v>150000</v>
      </c>
      <c r="N13" s="437">
        <v>100000</v>
      </c>
      <c r="O13" s="437">
        <v>80000</v>
      </c>
      <c r="P13" s="437">
        <v>80000</v>
      </c>
      <c r="Q13" s="437">
        <v>90000</v>
      </c>
      <c r="R13" s="437">
        <v>90000</v>
      </c>
      <c r="S13" s="437">
        <v>80000</v>
      </c>
      <c r="T13" s="437">
        <v>50000</v>
      </c>
      <c r="U13" s="437">
        <v>50000</v>
      </c>
      <c r="W13" s="442"/>
    </row>
    <row r="14" spans="1:23" s="435" customFormat="1" ht="19.5" customHeight="1">
      <c r="A14" s="436" t="s">
        <v>435</v>
      </c>
      <c r="B14" s="437">
        <v>950000</v>
      </c>
      <c r="C14" s="437">
        <v>800000</v>
      </c>
      <c r="D14" s="437">
        <v>700000</v>
      </c>
      <c r="E14" s="437">
        <v>700000</v>
      </c>
      <c r="F14" s="437">
        <v>600000</v>
      </c>
      <c r="G14" s="437">
        <v>950000</v>
      </c>
      <c r="H14" s="437">
        <v>800000</v>
      </c>
      <c r="I14" s="437">
        <v>700000</v>
      </c>
      <c r="J14" s="437">
        <v>600000</v>
      </c>
      <c r="K14" s="437">
        <v>600000</v>
      </c>
      <c r="L14" s="437">
        <v>250000</v>
      </c>
      <c r="M14" s="437">
        <v>170000</v>
      </c>
      <c r="N14" s="437">
        <v>140000</v>
      </c>
      <c r="O14" s="437">
        <v>80000</v>
      </c>
      <c r="P14" s="437">
        <v>80000</v>
      </c>
      <c r="Q14" s="437">
        <v>120000</v>
      </c>
      <c r="R14" s="437">
        <v>100000</v>
      </c>
      <c r="S14" s="437">
        <v>80000</v>
      </c>
      <c r="T14" s="437">
        <v>40000</v>
      </c>
      <c r="U14" s="437">
        <v>40000</v>
      </c>
      <c r="W14" s="442"/>
    </row>
    <row r="15" spans="1:23" s="435" customFormat="1" ht="19.5" customHeight="1">
      <c r="A15" s="436" t="s">
        <v>436</v>
      </c>
      <c r="B15" s="437">
        <v>800000</v>
      </c>
      <c r="C15" s="437">
        <v>600000</v>
      </c>
      <c r="D15" s="437">
        <v>600000</v>
      </c>
      <c r="E15" s="437">
        <v>450000</v>
      </c>
      <c r="F15" s="437">
        <v>450000</v>
      </c>
      <c r="G15" s="437">
        <v>900000</v>
      </c>
      <c r="H15" s="437">
        <v>900000</v>
      </c>
      <c r="I15" s="437">
        <v>800000</v>
      </c>
      <c r="J15" s="437">
        <v>600000</v>
      </c>
      <c r="K15" s="437">
        <v>600000</v>
      </c>
      <c r="L15" s="437">
        <v>200000</v>
      </c>
      <c r="M15" s="437">
        <v>150000</v>
      </c>
      <c r="N15" s="437">
        <v>130000</v>
      </c>
      <c r="O15" s="437">
        <v>80000</v>
      </c>
      <c r="P15" s="437">
        <v>80000</v>
      </c>
      <c r="Q15" s="437">
        <v>120000</v>
      </c>
      <c r="R15" s="437">
        <v>100000</v>
      </c>
      <c r="S15" s="437">
        <v>70000</v>
      </c>
      <c r="T15" s="437">
        <v>40000</v>
      </c>
      <c r="U15" s="437">
        <v>40000</v>
      </c>
      <c r="W15" s="442"/>
    </row>
    <row r="16" spans="1:23" s="435" customFormat="1" ht="19.5" customHeight="1">
      <c r="A16" s="436" t="s">
        <v>437</v>
      </c>
      <c r="B16" s="437">
        <v>700000</v>
      </c>
      <c r="C16" s="437">
        <v>600000</v>
      </c>
      <c r="D16" s="437">
        <v>600000</v>
      </c>
      <c r="E16" s="437">
        <v>400000</v>
      </c>
      <c r="F16" s="437">
        <v>400000</v>
      </c>
      <c r="G16" s="437">
        <v>600000</v>
      </c>
      <c r="H16" s="437">
        <v>800000</v>
      </c>
      <c r="I16" s="437">
        <v>700000</v>
      </c>
      <c r="J16" s="437">
        <v>380000</v>
      </c>
      <c r="K16" s="437">
        <v>380000</v>
      </c>
      <c r="L16" s="437">
        <v>150000</v>
      </c>
      <c r="M16" s="437">
        <v>120000</v>
      </c>
      <c r="N16" s="437">
        <v>100000</v>
      </c>
      <c r="O16" s="437">
        <v>40000</v>
      </c>
      <c r="P16" s="437">
        <v>40000</v>
      </c>
      <c r="Q16" s="437">
        <v>70000</v>
      </c>
      <c r="R16" s="437">
        <v>65000</v>
      </c>
      <c r="S16" s="437">
        <v>60000</v>
      </c>
      <c r="T16" s="437">
        <v>25000</v>
      </c>
      <c r="U16" s="437">
        <v>25000</v>
      </c>
      <c r="W16" s="442"/>
    </row>
    <row r="17" spans="1:23" s="435" customFormat="1" ht="19.5" customHeight="1">
      <c r="A17" s="436" t="s">
        <v>336</v>
      </c>
      <c r="B17" s="437">
        <v>1000000</v>
      </c>
      <c r="C17" s="437">
        <v>700000</v>
      </c>
      <c r="D17" s="437">
        <v>650000</v>
      </c>
      <c r="E17" s="437">
        <v>550000</v>
      </c>
      <c r="F17" s="437">
        <v>500000</v>
      </c>
      <c r="G17" s="437">
        <v>950000</v>
      </c>
      <c r="H17" s="437">
        <v>750000</v>
      </c>
      <c r="I17" s="437">
        <v>600000</v>
      </c>
      <c r="J17" s="437">
        <v>350000</v>
      </c>
      <c r="K17" s="437">
        <v>300000</v>
      </c>
      <c r="L17" s="437">
        <v>150000</v>
      </c>
      <c r="M17" s="437">
        <v>150000</v>
      </c>
      <c r="N17" s="437">
        <v>120000</v>
      </c>
      <c r="O17" s="437">
        <v>70000</v>
      </c>
      <c r="P17" s="437">
        <v>70000</v>
      </c>
      <c r="Q17" s="437">
        <v>100000</v>
      </c>
      <c r="R17" s="437">
        <v>70000</v>
      </c>
      <c r="S17" s="437">
        <v>60000</v>
      </c>
      <c r="T17" s="437">
        <v>40000</v>
      </c>
      <c r="U17" s="437">
        <v>40000</v>
      </c>
      <c r="W17" s="442"/>
    </row>
    <row r="18" spans="1:23" s="435" customFormat="1" ht="19.5" customHeight="1">
      <c r="A18" s="436" t="s">
        <v>438</v>
      </c>
      <c r="B18" s="437">
        <v>1000000</v>
      </c>
      <c r="C18" s="437">
        <v>1000000</v>
      </c>
      <c r="D18" s="437">
        <v>1000000</v>
      </c>
      <c r="E18" s="437">
        <v>600000</v>
      </c>
      <c r="F18" s="437">
        <v>600000</v>
      </c>
      <c r="G18" s="437"/>
      <c r="H18" s="437">
        <v>700000</v>
      </c>
      <c r="I18" s="437">
        <v>700000</v>
      </c>
      <c r="J18" s="437">
        <v>300000</v>
      </c>
      <c r="K18" s="437">
        <v>300000</v>
      </c>
      <c r="L18" s="437"/>
      <c r="M18" s="437">
        <v>160000</v>
      </c>
      <c r="N18" s="437">
        <v>100000</v>
      </c>
      <c r="O18" s="437">
        <v>80000</v>
      </c>
      <c r="P18" s="437">
        <v>80000</v>
      </c>
      <c r="Q18" s="437">
        <v>120000</v>
      </c>
      <c r="R18" s="437">
        <v>120000</v>
      </c>
      <c r="S18" s="437">
        <v>90000</v>
      </c>
      <c r="T18" s="437">
        <v>50000</v>
      </c>
      <c r="U18" s="437">
        <v>50000</v>
      </c>
      <c r="W18" s="442"/>
    </row>
    <row r="19" spans="1:23" s="435" customFormat="1" ht="19.5" customHeight="1">
      <c r="A19" s="436" t="s">
        <v>347</v>
      </c>
      <c r="B19" s="437">
        <v>850000</v>
      </c>
      <c r="C19" s="437">
        <v>650000</v>
      </c>
      <c r="D19" s="437">
        <v>600000</v>
      </c>
      <c r="E19" s="437">
        <v>600000</v>
      </c>
      <c r="F19" s="437">
        <v>550000</v>
      </c>
      <c r="G19" s="437">
        <v>1100000</v>
      </c>
      <c r="H19" s="437">
        <v>1100000</v>
      </c>
      <c r="I19" s="437">
        <v>850000</v>
      </c>
      <c r="J19" s="437">
        <v>750000</v>
      </c>
      <c r="K19" s="437">
        <v>700000</v>
      </c>
      <c r="L19" s="437"/>
      <c r="M19" s="437">
        <v>160000</v>
      </c>
      <c r="N19" s="437">
        <v>150000</v>
      </c>
      <c r="O19" s="437">
        <v>90000</v>
      </c>
      <c r="P19" s="437">
        <v>70000</v>
      </c>
      <c r="Q19" s="437"/>
      <c r="R19" s="437">
        <v>100000</v>
      </c>
      <c r="S19" s="437">
        <v>80000</v>
      </c>
      <c r="T19" s="437">
        <v>60000</v>
      </c>
      <c r="U19" s="437">
        <v>60000</v>
      </c>
      <c r="W19" s="442"/>
    </row>
    <row r="20" spans="1:23" s="435" customFormat="1" ht="19.5" customHeight="1">
      <c r="A20" s="436" t="s">
        <v>439</v>
      </c>
      <c r="B20" s="437">
        <v>800000</v>
      </c>
      <c r="C20" s="437">
        <v>800000</v>
      </c>
      <c r="D20" s="437">
        <v>750000</v>
      </c>
      <c r="E20" s="437">
        <v>500000</v>
      </c>
      <c r="F20" s="437">
        <v>500000</v>
      </c>
      <c r="G20" s="437">
        <v>800000</v>
      </c>
      <c r="H20" s="437">
        <v>700000</v>
      </c>
      <c r="I20" s="437">
        <v>700000</v>
      </c>
      <c r="J20" s="437">
        <v>500000</v>
      </c>
      <c r="K20" s="437">
        <v>500000</v>
      </c>
      <c r="L20" s="437">
        <v>200000</v>
      </c>
      <c r="M20" s="437">
        <v>180000</v>
      </c>
      <c r="N20" s="437">
        <v>120000</v>
      </c>
      <c r="O20" s="437">
        <v>80000</v>
      </c>
      <c r="P20" s="437">
        <v>80000</v>
      </c>
      <c r="Q20" s="437"/>
      <c r="R20" s="437">
        <v>130000</v>
      </c>
      <c r="S20" s="437">
        <v>80000</v>
      </c>
      <c r="T20" s="437">
        <v>40000</v>
      </c>
      <c r="U20" s="437">
        <v>40000</v>
      </c>
      <c r="W20" s="442"/>
    </row>
    <row r="21" spans="1:23" s="435" customFormat="1" ht="19.5" customHeight="1">
      <c r="A21" s="436" t="s">
        <v>440</v>
      </c>
      <c r="B21" s="437">
        <v>900000</v>
      </c>
      <c r="C21" s="437">
        <v>800000</v>
      </c>
      <c r="D21" s="437">
        <v>750000</v>
      </c>
      <c r="E21" s="437">
        <v>500000</v>
      </c>
      <c r="F21" s="437">
        <v>500000</v>
      </c>
      <c r="G21" s="437">
        <v>800000</v>
      </c>
      <c r="H21" s="437">
        <v>750000</v>
      </c>
      <c r="I21" s="437">
        <v>700000</v>
      </c>
      <c r="J21" s="437">
        <v>550000</v>
      </c>
      <c r="K21" s="437">
        <v>550000</v>
      </c>
      <c r="L21" s="437">
        <v>150000</v>
      </c>
      <c r="M21" s="437">
        <v>160000</v>
      </c>
      <c r="N21" s="437">
        <v>120000</v>
      </c>
      <c r="O21" s="437">
        <v>90000</v>
      </c>
      <c r="P21" s="437">
        <v>90000</v>
      </c>
      <c r="Q21" s="437">
        <v>120000</v>
      </c>
      <c r="R21" s="437">
        <v>110000</v>
      </c>
      <c r="S21" s="437">
        <v>80000</v>
      </c>
      <c r="T21" s="437">
        <v>60000</v>
      </c>
      <c r="U21" s="437">
        <v>60000</v>
      </c>
      <c r="W21" s="442"/>
    </row>
    <row r="22" spans="1:23" s="435" customFormat="1" ht="19.5" customHeight="1">
      <c r="A22" s="436" t="s">
        <v>341</v>
      </c>
      <c r="B22" s="437">
        <v>950000</v>
      </c>
      <c r="C22" s="437">
        <v>900000</v>
      </c>
      <c r="D22" s="437">
        <v>800000</v>
      </c>
      <c r="E22" s="437">
        <v>550000</v>
      </c>
      <c r="F22" s="437">
        <v>550000</v>
      </c>
      <c r="G22" s="437">
        <v>1050000</v>
      </c>
      <c r="H22" s="437">
        <v>1000000</v>
      </c>
      <c r="I22" s="437">
        <v>900000</v>
      </c>
      <c r="J22" s="437">
        <v>600000</v>
      </c>
      <c r="K22" s="437">
        <v>650000</v>
      </c>
      <c r="L22" s="437">
        <v>120000</v>
      </c>
      <c r="M22" s="437">
        <v>150000</v>
      </c>
      <c r="N22" s="437">
        <v>100000</v>
      </c>
      <c r="O22" s="437">
        <v>70000</v>
      </c>
      <c r="P22" s="437">
        <v>70000</v>
      </c>
      <c r="Q22" s="437">
        <v>110000</v>
      </c>
      <c r="R22" s="437">
        <v>100000</v>
      </c>
      <c r="S22" s="437">
        <v>70000</v>
      </c>
      <c r="T22" s="437">
        <v>50000</v>
      </c>
      <c r="U22" s="437">
        <v>50000</v>
      </c>
      <c r="W22" s="442"/>
    </row>
    <row r="23" spans="1:23" s="435" customFormat="1" ht="19.5" customHeight="1">
      <c r="A23" s="436" t="s">
        <v>441</v>
      </c>
      <c r="B23" s="437">
        <v>1000000</v>
      </c>
      <c r="C23" s="437">
        <v>650000</v>
      </c>
      <c r="D23" s="437">
        <v>650000</v>
      </c>
      <c r="E23" s="437">
        <v>450000</v>
      </c>
      <c r="F23" s="437">
        <v>450000</v>
      </c>
      <c r="G23" s="437">
        <v>900000</v>
      </c>
      <c r="H23" s="437">
        <v>800000</v>
      </c>
      <c r="I23" s="437">
        <v>600000</v>
      </c>
      <c r="J23" s="437">
        <v>500000</v>
      </c>
      <c r="K23" s="437">
        <v>500000</v>
      </c>
      <c r="L23" s="437">
        <v>180000</v>
      </c>
      <c r="M23" s="437">
        <v>120000</v>
      </c>
      <c r="N23" s="437">
        <v>100000</v>
      </c>
      <c r="O23" s="437">
        <v>60000</v>
      </c>
      <c r="P23" s="437">
        <v>60000</v>
      </c>
      <c r="Q23" s="437">
        <v>100000</v>
      </c>
      <c r="R23" s="437">
        <v>80000</v>
      </c>
      <c r="S23" s="437">
        <v>70000</v>
      </c>
      <c r="T23" s="437">
        <v>30000</v>
      </c>
      <c r="U23" s="437">
        <v>30000</v>
      </c>
      <c r="W23" s="442"/>
    </row>
    <row r="24" spans="1:23" s="435" customFormat="1" ht="19.5" customHeight="1">
      <c r="A24" s="436" t="s">
        <v>442</v>
      </c>
      <c r="B24" s="437">
        <v>850000</v>
      </c>
      <c r="C24" s="437">
        <v>750000</v>
      </c>
      <c r="D24" s="437">
        <v>700000</v>
      </c>
      <c r="E24" s="437">
        <v>450000</v>
      </c>
      <c r="F24" s="437">
        <v>450000</v>
      </c>
      <c r="G24" s="437">
        <v>850000</v>
      </c>
      <c r="H24" s="437">
        <v>900000</v>
      </c>
      <c r="I24" s="437">
        <v>850000</v>
      </c>
      <c r="J24" s="437">
        <v>700000</v>
      </c>
      <c r="K24" s="437">
        <v>700000</v>
      </c>
      <c r="L24" s="437">
        <v>140000</v>
      </c>
      <c r="M24" s="437">
        <v>130000</v>
      </c>
      <c r="N24" s="437">
        <v>90000</v>
      </c>
      <c r="O24" s="437">
        <v>60000</v>
      </c>
      <c r="P24" s="437">
        <v>60000</v>
      </c>
      <c r="Q24" s="437">
        <v>80000</v>
      </c>
      <c r="R24" s="437">
        <v>80000</v>
      </c>
      <c r="S24" s="437">
        <v>70000</v>
      </c>
      <c r="T24" s="437">
        <v>50000</v>
      </c>
      <c r="U24" s="437">
        <v>50000</v>
      </c>
      <c r="W24" s="442"/>
    </row>
    <row r="25" spans="1:25" ht="26.25" customHeight="1">
      <c r="A25" s="438" t="s">
        <v>443</v>
      </c>
      <c r="B25" s="439">
        <v>847.4</v>
      </c>
      <c r="C25" s="440">
        <v>730.5</v>
      </c>
      <c r="D25" s="440">
        <v>687.4</v>
      </c>
      <c r="E25" s="440">
        <v>496.3</v>
      </c>
      <c r="F25" s="440">
        <v>480</v>
      </c>
      <c r="G25" s="440">
        <v>886.7</v>
      </c>
      <c r="H25" s="440">
        <v>811.6</v>
      </c>
      <c r="I25" s="440">
        <v>712.1</v>
      </c>
      <c r="J25" s="440">
        <v>527.9</v>
      </c>
      <c r="K25" s="440">
        <v>520</v>
      </c>
      <c r="L25" s="440">
        <v>163.5</v>
      </c>
      <c r="M25" s="440">
        <v>144.2</v>
      </c>
      <c r="N25" s="440">
        <v>108.9</v>
      </c>
      <c r="O25" s="440">
        <v>73.2</v>
      </c>
      <c r="P25" s="440">
        <v>71.3</v>
      </c>
      <c r="Q25" s="440">
        <v>112.5</v>
      </c>
      <c r="R25" s="440">
        <v>92.1</v>
      </c>
      <c r="S25" s="440">
        <v>73.2</v>
      </c>
      <c r="T25" s="440">
        <v>43.9</v>
      </c>
      <c r="U25" s="440">
        <v>43.4</v>
      </c>
      <c r="V25" s="435"/>
      <c r="W25" s="443"/>
      <c r="X25" s="435"/>
      <c r="Y25" s="435"/>
    </row>
    <row r="26" spans="1:25" ht="12.75">
      <c r="A26" s="441"/>
      <c r="B26" s="441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35"/>
      <c r="W26" s="445"/>
      <c r="X26" s="435"/>
      <c r="Y26" s="435"/>
    </row>
    <row r="27" spans="1:25" ht="12.75">
      <c r="A27" s="441"/>
      <c r="B27" s="441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35"/>
      <c r="W27" s="445"/>
      <c r="X27" s="435"/>
      <c r="Y27" s="435"/>
    </row>
    <row r="28" spans="1:25" ht="12.75">
      <c r="A28" s="441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35"/>
      <c r="W28" s="445"/>
      <c r="X28" s="435"/>
      <c r="Y28" s="435"/>
    </row>
    <row r="29" spans="1:25" ht="12.75">
      <c r="A29" s="441"/>
      <c r="B29" s="441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35"/>
      <c r="W29" s="445"/>
      <c r="X29" s="435"/>
      <c r="Y29" s="435"/>
    </row>
    <row r="30" spans="1:25" ht="12.75">
      <c r="A30" s="441"/>
      <c r="B30" s="441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35"/>
      <c r="W30" s="445"/>
      <c r="X30" s="435"/>
      <c r="Y30" s="435"/>
    </row>
    <row r="31" spans="1:25" ht="12.75">
      <c r="A31" s="441"/>
      <c r="B31" s="441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6"/>
      <c r="T31" s="446"/>
      <c r="U31" s="447"/>
      <c r="V31" s="435"/>
      <c r="W31" s="445"/>
      <c r="X31" s="435"/>
      <c r="Y31" s="435"/>
    </row>
    <row r="32" spans="1:25" ht="12.75">
      <c r="A32" s="441"/>
      <c r="B32" s="441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6"/>
      <c r="T32" s="446"/>
      <c r="U32" s="447"/>
      <c r="V32" s="435"/>
      <c r="W32" s="435"/>
      <c r="X32" s="435"/>
      <c r="Y32" s="435"/>
    </row>
    <row r="33" spans="1:25" ht="12.75">
      <c r="A33" s="441"/>
      <c r="B33" s="441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6"/>
      <c r="T33" s="446"/>
      <c r="U33" s="447"/>
      <c r="V33" s="435"/>
      <c r="W33" s="435"/>
      <c r="X33" s="435"/>
      <c r="Y33" s="435"/>
    </row>
    <row r="34" spans="1:25" ht="12.75">
      <c r="A34" s="441"/>
      <c r="B34" s="441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6"/>
      <c r="U34" s="447"/>
      <c r="V34" s="435"/>
      <c r="W34" s="435"/>
      <c r="X34" s="435"/>
      <c r="Y34" s="435"/>
    </row>
    <row r="35" spans="1:25" ht="12.75">
      <c r="A35" s="441"/>
      <c r="B35" s="441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6"/>
      <c r="S35" s="447"/>
      <c r="T35" s="447"/>
      <c r="U35" s="447"/>
      <c r="V35" s="435"/>
      <c r="W35" s="435"/>
      <c r="X35" s="435"/>
      <c r="Y35" s="435"/>
    </row>
    <row r="36" spans="1:25" ht="12.75">
      <c r="A36" s="441"/>
      <c r="B36" s="441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6"/>
      <c r="S36" s="447"/>
      <c r="T36" s="447"/>
      <c r="U36" s="447"/>
      <c r="V36" s="435"/>
      <c r="W36" s="435"/>
      <c r="X36" s="435"/>
      <c r="Y36" s="435"/>
    </row>
    <row r="37" spans="1:25" ht="12.75">
      <c r="A37" s="441"/>
      <c r="B37" s="441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6"/>
      <c r="S37" s="447"/>
      <c r="T37" s="447"/>
      <c r="U37" s="447"/>
      <c r="V37" s="435"/>
      <c r="W37" s="435"/>
      <c r="X37" s="435"/>
      <c r="Y37" s="435"/>
    </row>
    <row r="38" spans="1:25" ht="12.75">
      <c r="A38" s="441"/>
      <c r="B38" s="441"/>
      <c r="C38" s="447"/>
      <c r="D38" s="447"/>
      <c r="E38" s="447"/>
      <c r="F38" s="447"/>
      <c r="G38" s="447"/>
      <c r="H38" s="447"/>
      <c r="I38" s="447"/>
      <c r="J38" s="447"/>
      <c r="K38" s="447"/>
      <c r="L38" s="446"/>
      <c r="M38" s="447"/>
      <c r="N38" s="447"/>
      <c r="O38" s="447"/>
      <c r="P38" s="447"/>
      <c r="Q38" s="447"/>
      <c r="R38" s="446"/>
      <c r="S38" s="447"/>
      <c r="T38" s="447"/>
      <c r="U38" s="447"/>
      <c r="V38" s="435"/>
      <c r="W38" s="435"/>
      <c r="X38" s="435"/>
      <c r="Y38" s="435"/>
    </row>
    <row r="39" spans="1:25" ht="12.75">
      <c r="A39" s="441"/>
      <c r="B39" s="441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35"/>
      <c r="W39" s="435"/>
      <c r="X39" s="435"/>
      <c r="Y39" s="435"/>
    </row>
    <row r="40" spans="1:25" ht="20.25" customHeight="1">
      <c r="A40" s="435"/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</row>
    <row r="48" spans="2:21" ht="12.75">
      <c r="B48" s="448" t="s">
        <v>444</v>
      </c>
      <c r="C48" s="449" t="s">
        <v>445</v>
      </c>
      <c r="D48" s="450" t="s">
        <v>446</v>
      </c>
      <c r="E48" s="449" t="s">
        <v>445</v>
      </c>
      <c r="F48" s="449" t="s">
        <v>445</v>
      </c>
      <c r="G48" s="450" t="s">
        <v>447</v>
      </c>
      <c r="H48" s="449" t="s">
        <v>445</v>
      </c>
      <c r="I48" s="450" t="e">
        <f>+h</f>
        <v>#NAME?</v>
      </c>
      <c r="J48" s="449" t="s">
        <v>445</v>
      </c>
      <c r="K48" s="449" t="s">
        <v>445</v>
      </c>
      <c r="L48" s="449" t="s">
        <v>445</v>
      </c>
      <c r="M48" s="449" t="s">
        <v>445</v>
      </c>
      <c r="N48" s="449" t="s">
        <v>445</v>
      </c>
      <c r="O48" s="449" t="s">
        <v>445</v>
      </c>
      <c r="P48" s="449" t="s">
        <v>445</v>
      </c>
      <c r="Q48" s="450" t="s">
        <v>447</v>
      </c>
      <c r="R48" s="449" t="s">
        <v>445</v>
      </c>
      <c r="S48" s="450" t="s">
        <v>446</v>
      </c>
      <c r="T48" s="449" t="s">
        <v>445</v>
      </c>
      <c r="U48" s="450" t="e">
        <f>+h</f>
        <v>#NAME?</v>
      </c>
    </row>
  </sheetData>
  <sheetProtection/>
  <printOptions/>
  <pageMargins left="0.2" right="0.2" top="0.35" bottom="0.33" header="0.3" footer="0.3"/>
  <pageSetup horizontalDpi="600" verticalDpi="600" orientation="landscape" r:id="rId1"/>
  <headerFooter>
    <oddHeader>&amp;L&amp;"Arial Mon,Regular"&amp;8&amp;USection 9.Agriculture</oddHeader>
    <oddFooter xml:space="preserve">&amp;L&amp;18 17&amp;R
&amp;"Arial Mon,Regular"&amp;20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zoomScale="123" zoomScaleNormal="123" zoomScalePageLayoutView="0" workbookViewId="0" topLeftCell="A1">
      <selection activeCell="L50" sqref="L50:M50"/>
    </sheetView>
  </sheetViews>
  <sheetFormatPr defaultColWidth="9.140625" defaultRowHeight="12.75"/>
  <cols>
    <col min="1" max="1" width="2.00390625" style="699" customWidth="1"/>
    <col min="2" max="2" width="7.28125" style="699" customWidth="1"/>
    <col min="3" max="3" width="8.7109375" style="699" customWidth="1"/>
    <col min="4" max="4" width="7.8515625" style="699" customWidth="1"/>
    <col min="5" max="5" width="11.7109375" style="699" customWidth="1"/>
    <col min="6" max="6" width="14.7109375" style="699" customWidth="1"/>
    <col min="7" max="7" width="10.421875" style="699" customWidth="1"/>
    <col min="8" max="8" width="9.140625" style="699" customWidth="1"/>
    <col min="9" max="9" width="5.00390625" style="699" customWidth="1"/>
    <col min="10" max="10" width="27.28125" style="699" customWidth="1"/>
    <col min="11" max="11" width="9.00390625" style="699" customWidth="1"/>
    <col min="12" max="12" width="8.421875" style="699" customWidth="1"/>
    <col min="13" max="13" width="16.00390625" style="699" customWidth="1"/>
    <col min="14" max="14" width="9.140625" style="699" customWidth="1"/>
    <col min="15" max="15" width="44.7109375" style="699" customWidth="1"/>
    <col min="16" max="16" width="34.7109375" style="699" customWidth="1"/>
    <col min="17" max="19" width="9.140625" style="699" customWidth="1"/>
    <col min="20" max="20" width="4.00390625" style="699" customWidth="1"/>
    <col min="21" max="21" width="13.00390625" style="699" customWidth="1"/>
    <col min="22" max="23" width="11.8515625" style="699" customWidth="1"/>
    <col min="24" max="24" width="14.421875" style="785" customWidth="1"/>
    <col min="25" max="29" width="9.140625" style="699" customWidth="1"/>
    <col min="30" max="30" width="25.421875" style="699" customWidth="1"/>
    <col min="31" max="16384" width="9.140625" style="699" customWidth="1"/>
  </cols>
  <sheetData>
    <row r="1" spans="1:35" ht="12">
      <c r="A1" s="699" t="s">
        <v>1</v>
      </c>
      <c r="D1" s="750"/>
      <c r="F1" s="751"/>
      <c r="G1" s="752" t="s">
        <v>1059</v>
      </c>
      <c r="N1" s="753"/>
      <c r="P1" s="752" t="s">
        <v>1060</v>
      </c>
      <c r="V1" s="754"/>
      <c r="W1" s="754"/>
      <c r="X1" s="755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</row>
    <row r="2" spans="4:35" ht="10.5" customHeight="1">
      <c r="D2" s="756"/>
      <c r="F2" s="751"/>
      <c r="G2" s="757" t="s">
        <v>1061</v>
      </c>
      <c r="P2" s="758" t="s">
        <v>1062</v>
      </c>
      <c r="R2" s="751"/>
      <c r="V2" s="754"/>
      <c r="W2" s="754"/>
      <c r="X2" s="755"/>
      <c r="Y2" s="754"/>
      <c r="Z2" s="754"/>
      <c r="AA2" s="754"/>
      <c r="AB2" s="754"/>
      <c r="AC2" s="754"/>
      <c r="AD2" s="754"/>
      <c r="AE2" s="754"/>
      <c r="AF2" s="754"/>
      <c r="AG2" s="754"/>
      <c r="AH2" s="754"/>
      <c r="AI2" s="754"/>
    </row>
    <row r="3" spans="7:35" ht="4.5" customHeight="1">
      <c r="G3" s="759"/>
      <c r="V3" s="760"/>
      <c r="W3" s="754"/>
      <c r="X3" s="761"/>
      <c r="Y3" s="762"/>
      <c r="Z3" s="763"/>
      <c r="AA3" s="763"/>
      <c r="AB3" s="754"/>
      <c r="AC3" s="754"/>
      <c r="AD3" s="764"/>
      <c r="AE3" s="762"/>
      <c r="AF3" s="763"/>
      <c r="AG3" s="754"/>
      <c r="AH3" s="754"/>
      <c r="AI3" s="754"/>
    </row>
    <row r="4" spans="2:35" ht="12.75" customHeight="1">
      <c r="B4" s="752" t="s">
        <v>1063</v>
      </c>
      <c r="C4" s="765"/>
      <c r="D4" s="759"/>
      <c r="E4" s="759"/>
      <c r="G4" s="766" t="s">
        <v>1064</v>
      </c>
      <c r="L4" s="767"/>
      <c r="O4" s="765" t="s">
        <v>1065</v>
      </c>
      <c r="P4" s="759"/>
      <c r="Q4" s="759"/>
      <c r="R4" s="759"/>
      <c r="V4" s="754"/>
      <c r="W4" s="754"/>
      <c r="X4" s="755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</row>
    <row r="5" spans="1:35" ht="12.75" customHeight="1">
      <c r="A5" s="754"/>
      <c r="B5" s="768"/>
      <c r="C5" s="769"/>
      <c r="D5" s="770"/>
      <c r="E5" s="771"/>
      <c r="F5" s="772"/>
      <c r="G5" s="768"/>
      <c r="H5" s="768"/>
      <c r="I5" s="768"/>
      <c r="J5" s="773" t="s">
        <v>450</v>
      </c>
      <c r="K5" s="1141" t="s">
        <v>1066</v>
      </c>
      <c r="L5" s="1142"/>
      <c r="M5" s="754"/>
      <c r="O5" s="774" t="s">
        <v>1067</v>
      </c>
      <c r="P5" s="775"/>
      <c r="Q5" s="775"/>
      <c r="R5" s="775"/>
      <c r="S5" s="767"/>
      <c r="T5" s="754"/>
      <c r="U5" s="754"/>
      <c r="V5" s="1143"/>
      <c r="W5" s="1143"/>
      <c r="X5" s="1137"/>
      <c r="Y5" s="1137"/>
      <c r="Z5" s="1137"/>
      <c r="AA5" s="1137"/>
      <c r="AB5" s="754"/>
      <c r="AC5" s="754"/>
      <c r="AD5" s="754"/>
      <c r="AE5" s="1137"/>
      <c r="AF5" s="1137"/>
      <c r="AG5" s="755"/>
      <c r="AH5" s="754"/>
      <c r="AI5" s="754"/>
    </row>
    <row r="6" spans="1:35" ht="9" customHeight="1">
      <c r="A6" s="754"/>
      <c r="B6" s="767"/>
      <c r="C6" s="767"/>
      <c r="D6" s="767"/>
      <c r="E6" s="776"/>
      <c r="F6" s="777"/>
      <c r="G6" s="767"/>
      <c r="H6" s="767"/>
      <c r="I6" s="767"/>
      <c r="J6" s="778" t="s">
        <v>2</v>
      </c>
      <c r="K6" s="1138" t="s">
        <v>1068</v>
      </c>
      <c r="L6" s="1138"/>
      <c r="M6" s="754"/>
      <c r="O6" s="780"/>
      <c r="P6" s="781"/>
      <c r="Q6" s="780" t="s">
        <v>966</v>
      </c>
      <c r="R6" s="780" t="s">
        <v>1069</v>
      </c>
      <c r="T6" s="754"/>
      <c r="U6" s="754"/>
      <c r="V6" s="1143"/>
      <c r="W6" s="1143"/>
      <c r="X6" s="1137"/>
      <c r="Y6" s="1137"/>
      <c r="Z6" s="1137"/>
      <c r="AA6" s="1137"/>
      <c r="AB6" s="754"/>
      <c r="AC6" s="754"/>
      <c r="AD6" s="754"/>
      <c r="AE6" s="1137"/>
      <c r="AF6" s="1137"/>
      <c r="AG6" s="782"/>
      <c r="AH6" s="754"/>
      <c r="AI6" s="754"/>
    </row>
    <row r="7" spans="2:35" ht="9" customHeight="1">
      <c r="B7" s="754" t="s">
        <v>1070</v>
      </c>
      <c r="C7" s="754"/>
      <c r="D7" s="754"/>
      <c r="E7" s="783"/>
      <c r="F7" s="784" t="s">
        <v>1071</v>
      </c>
      <c r="G7" s="754"/>
      <c r="J7" s="785">
        <v>1210</v>
      </c>
      <c r="K7" s="786">
        <v>604</v>
      </c>
      <c r="L7" s="786"/>
      <c r="O7" s="777"/>
      <c r="P7" s="787"/>
      <c r="Q7" s="788" t="s">
        <v>2</v>
      </c>
      <c r="R7" s="788" t="s">
        <v>1072</v>
      </c>
      <c r="T7" s="754"/>
      <c r="U7" s="754"/>
      <c r="V7" s="1143"/>
      <c r="W7" s="1143"/>
      <c r="X7" s="1137"/>
      <c r="Y7" s="754"/>
      <c r="Z7" s="754"/>
      <c r="AA7" s="1137"/>
      <c r="AB7" s="783"/>
      <c r="AC7" s="754"/>
      <c r="AD7" s="754"/>
      <c r="AE7" s="754"/>
      <c r="AF7" s="754"/>
      <c r="AG7" s="755"/>
      <c r="AH7" s="754"/>
      <c r="AI7" s="754"/>
    </row>
    <row r="8" spans="2:35" ht="9">
      <c r="B8" s="789" t="s">
        <v>1073</v>
      </c>
      <c r="C8" s="790"/>
      <c r="D8" s="790"/>
      <c r="E8" s="790"/>
      <c r="F8" s="791" t="s">
        <v>1074</v>
      </c>
      <c r="G8" s="792"/>
      <c r="H8" s="789"/>
      <c r="I8" s="789"/>
      <c r="J8" s="793">
        <f>J9+J10+J11+J12+J13+J14+J15+J16</f>
        <v>143</v>
      </c>
      <c r="K8" s="794">
        <f>K9+K10+K11+K12+K13+K14+K15+K16</f>
        <v>67</v>
      </c>
      <c r="L8" s="795"/>
      <c r="O8" s="699" t="s">
        <v>1075</v>
      </c>
      <c r="P8" s="784" t="s">
        <v>1071</v>
      </c>
      <c r="Q8" s="785">
        <v>1546</v>
      </c>
      <c r="R8" s="1139">
        <v>789</v>
      </c>
      <c r="S8" s="1139"/>
      <c r="T8" s="754"/>
      <c r="U8" s="754"/>
      <c r="V8" s="1143"/>
      <c r="W8" s="1143"/>
      <c r="X8" s="1137"/>
      <c r="Y8" s="783"/>
      <c r="Z8" s="783"/>
      <c r="AA8" s="1137"/>
      <c r="AB8" s="783"/>
      <c r="AC8" s="754"/>
      <c r="AD8" s="783"/>
      <c r="AE8" s="754"/>
      <c r="AF8" s="754"/>
      <c r="AG8" s="755"/>
      <c r="AH8" s="754"/>
      <c r="AI8" s="754"/>
    </row>
    <row r="9" spans="2:35" ht="7.5" customHeight="1">
      <c r="B9" s="699" t="s">
        <v>1076</v>
      </c>
      <c r="C9" s="785"/>
      <c r="D9" s="785"/>
      <c r="E9" s="785"/>
      <c r="F9" s="784" t="s">
        <v>1077</v>
      </c>
      <c r="J9" s="785">
        <v>8</v>
      </c>
      <c r="K9" s="795">
        <v>5</v>
      </c>
      <c r="L9" s="795"/>
      <c r="O9" s="699" t="s">
        <v>1078</v>
      </c>
      <c r="P9" s="784" t="s">
        <v>1074</v>
      </c>
      <c r="Q9" s="785">
        <f>SUM(Q10+Q11+Q12+Q13+Q14+Q15+Q16+Q18)</f>
        <v>70</v>
      </c>
      <c r="R9" s="1140">
        <f>SUM(R10+R11+R12+R13+R14+R15+R16+R18)</f>
        <v>39</v>
      </c>
      <c r="S9" s="1140"/>
      <c r="V9" s="754"/>
      <c r="W9" s="796"/>
      <c r="X9" s="755"/>
      <c r="Y9" s="754"/>
      <c r="Z9" s="754"/>
      <c r="AA9" s="797"/>
      <c r="AB9" s="755"/>
      <c r="AC9" s="754"/>
      <c r="AD9" s="754"/>
      <c r="AE9" s="754"/>
      <c r="AF9" s="754"/>
      <c r="AG9" s="755"/>
      <c r="AH9" s="754"/>
      <c r="AI9" s="754"/>
    </row>
    <row r="10" spans="2:35" ht="9">
      <c r="B10" s="699" t="s">
        <v>1079</v>
      </c>
      <c r="C10" s="785"/>
      <c r="D10" s="785"/>
      <c r="E10" s="785"/>
      <c r="F10" s="784" t="s">
        <v>1080</v>
      </c>
      <c r="J10" s="785"/>
      <c r="K10" s="795"/>
      <c r="L10" s="795"/>
      <c r="O10" s="699" t="s">
        <v>1081</v>
      </c>
      <c r="P10" s="784" t="s">
        <v>1077</v>
      </c>
      <c r="Q10" s="785">
        <v>5</v>
      </c>
      <c r="R10" s="1140">
        <v>2</v>
      </c>
      <c r="S10" s="1140"/>
      <c r="V10" s="754"/>
      <c r="W10" s="796"/>
      <c r="X10" s="755"/>
      <c r="Y10" s="754"/>
      <c r="Z10" s="754"/>
      <c r="AA10" s="797"/>
      <c r="AB10" s="755"/>
      <c r="AC10" s="754"/>
      <c r="AD10" s="783"/>
      <c r="AE10" s="754"/>
      <c r="AF10" s="754"/>
      <c r="AG10" s="755"/>
      <c r="AH10" s="754"/>
      <c r="AI10" s="754"/>
    </row>
    <row r="11" spans="2:35" ht="8.25" customHeight="1">
      <c r="B11" s="699" t="s">
        <v>1082</v>
      </c>
      <c r="C11" s="785"/>
      <c r="D11" s="785"/>
      <c r="E11" s="785"/>
      <c r="F11" s="784" t="s">
        <v>1083</v>
      </c>
      <c r="J11" s="785">
        <v>5</v>
      </c>
      <c r="K11" s="795">
        <v>2</v>
      </c>
      <c r="L11" s="795"/>
      <c r="O11" s="699" t="s">
        <v>1084</v>
      </c>
      <c r="P11" s="784" t="s">
        <v>1080</v>
      </c>
      <c r="Q11" s="785"/>
      <c r="R11" s="1140"/>
      <c r="S11" s="1140"/>
      <c r="V11" s="754"/>
      <c r="W11" s="796"/>
      <c r="X11" s="755"/>
      <c r="Y11" s="754"/>
      <c r="Z11" s="754"/>
      <c r="AA11" s="797"/>
      <c r="AB11" s="755"/>
      <c r="AC11" s="754"/>
      <c r="AD11" s="754"/>
      <c r="AE11" s="754"/>
      <c r="AF11" s="754"/>
      <c r="AG11" s="755"/>
      <c r="AH11" s="754"/>
      <c r="AI11" s="754"/>
    </row>
    <row r="12" spans="2:35" ht="8.25" customHeight="1">
      <c r="B12" s="699" t="s">
        <v>1085</v>
      </c>
      <c r="C12" s="785"/>
      <c r="D12" s="785"/>
      <c r="E12" s="785"/>
      <c r="F12" s="784" t="s">
        <v>1086</v>
      </c>
      <c r="J12" s="785">
        <v>40</v>
      </c>
      <c r="K12" s="795">
        <v>18</v>
      </c>
      <c r="L12" s="795"/>
      <c r="O12" s="699" t="s">
        <v>1087</v>
      </c>
      <c r="P12" s="784" t="s">
        <v>1083</v>
      </c>
      <c r="Q12" s="785">
        <v>2</v>
      </c>
      <c r="R12" s="1140"/>
      <c r="S12" s="1140"/>
      <c r="V12" s="754"/>
      <c r="W12" s="796"/>
      <c r="X12" s="755"/>
      <c r="Y12" s="754"/>
      <c r="Z12" s="754"/>
      <c r="AA12" s="797"/>
      <c r="AB12" s="755"/>
      <c r="AC12" s="754"/>
      <c r="AD12" s="783"/>
      <c r="AE12" s="754"/>
      <c r="AF12" s="754"/>
      <c r="AG12" s="755"/>
      <c r="AH12" s="754"/>
      <c r="AI12" s="754"/>
    </row>
    <row r="13" spans="2:35" ht="8.25" customHeight="1">
      <c r="B13" s="699" t="s">
        <v>1088</v>
      </c>
      <c r="C13" s="785"/>
      <c r="D13" s="785"/>
      <c r="E13" s="785"/>
      <c r="F13" s="784" t="s">
        <v>1089</v>
      </c>
      <c r="J13" s="785">
        <v>2</v>
      </c>
      <c r="K13" s="795"/>
      <c r="L13" s="795"/>
      <c r="O13" s="699" t="s">
        <v>1090</v>
      </c>
      <c r="P13" s="784" t="s">
        <v>1086</v>
      </c>
      <c r="Q13" s="785">
        <v>17</v>
      </c>
      <c r="R13" s="1140">
        <v>11</v>
      </c>
      <c r="S13" s="1140"/>
      <c r="V13" s="754"/>
      <c r="W13" s="796"/>
      <c r="X13" s="755"/>
      <c r="Y13" s="754"/>
      <c r="Z13" s="754"/>
      <c r="AA13" s="797"/>
      <c r="AB13" s="755"/>
      <c r="AC13" s="754"/>
      <c r="AD13" s="754"/>
      <c r="AE13" s="754"/>
      <c r="AF13" s="754"/>
      <c r="AG13" s="755"/>
      <c r="AH13" s="754"/>
      <c r="AI13" s="754"/>
    </row>
    <row r="14" spans="2:35" ht="18" customHeight="1">
      <c r="B14" s="1144" t="s">
        <v>1091</v>
      </c>
      <c r="C14" s="1145"/>
      <c r="D14" s="1145"/>
      <c r="E14" s="1145"/>
      <c r="F14" s="784" t="s">
        <v>1092</v>
      </c>
      <c r="J14" s="785">
        <v>22</v>
      </c>
      <c r="K14" s="795">
        <v>9</v>
      </c>
      <c r="L14" s="795"/>
      <c r="O14" s="699" t="s">
        <v>1093</v>
      </c>
      <c r="P14" s="784" t="s">
        <v>1089</v>
      </c>
      <c r="Q14" s="785"/>
      <c r="R14" s="785"/>
      <c r="S14" s="785"/>
      <c r="V14" s="754"/>
      <c r="W14" s="796"/>
      <c r="X14" s="755"/>
      <c r="Y14" s="754"/>
      <c r="Z14" s="754"/>
      <c r="AA14" s="797"/>
      <c r="AB14" s="755"/>
      <c r="AC14" s="754"/>
      <c r="AD14" s="754"/>
      <c r="AE14" s="754"/>
      <c r="AF14" s="754"/>
      <c r="AG14" s="755"/>
      <c r="AH14" s="754"/>
      <c r="AI14" s="754"/>
    </row>
    <row r="15" spans="2:35" ht="8.25" customHeight="1">
      <c r="B15" s="699" t="s">
        <v>1094</v>
      </c>
      <c r="D15" s="784"/>
      <c r="E15" s="785"/>
      <c r="F15" s="784" t="s">
        <v>1095</v>
      </c>
      <c r="J15" s="785">
        <v>50</v>
      </c>
      <c r="K15" s="795">
        <v>20</v>
      </c>
      <c r="L15" s="795"/>
      <c r="O15" s="699" t="s">
        <v>1096</v>
      </c>
      <c r="P15" s="784" t="s">
        <v>1092</v>
      </c>
      <c r="Q15" s="785">
        <v>9</v>
      </c>
      <c r="R15" s="1140">
        <v>7</v>
      </c>
      <c r="S15" s="1140"/>
      <c r="V15" s="754"/>
      <c r="W15" s="796"/>
      <c r="X15" s="755"/>
      <c r="Y15" s="754"/>
      <c r="Z15" s="754"/>
      <c r="AA15" s="797"/>
      <c r="AB15" s="755"/>
      <c r="AC15" s="754"/>
      <c r="AD15" s="754"/>
      <c r="AE15" s="754"/>
      <c r="AF15" s="754"/>
      <c r="AG15" s="755"/>
      <c r="AH15" s="754"/>
      <c r="AI15" s="754"/>
    </row>
    <row r="16" spans="2:35" ht="7.5" customHeight="1">
      <c r="B16" s="699" t="s">
        <v>1097</v>
      </c>
      <c r="D16" s="784"/>
      <c r="E16" s="785"/>
      <c r="F16" s="784" t="s">
        <v>1098</v>
      </c>
      <c r="J16" s="785">
        <v>16</v>
      </c>
      <c r="K16" s="795">
        <v>13</v>
      </c>
      <c r="L16" s="795"/>
      <c r="O16" s="699" t="s">
        <v>1099</v>
      </c>
      <c r="P16" s="784" t="s">
        <v>1095</v>
      </c>
      <c r="Q16" s="785">
        <v>5</v>
      </c>
      <c r="R16" s="1140">
        <v>3</v>
      </c>
      <c r="S16" s="1140"/>
      <c r="V16" s="754"/>
      <c r="W16" s="796"/>
      <c r="X16" s="755"/>
      <c r="Y16" s="754"/>
      <c r="Z16" s="754"/>
      <c r="AA16" s="797"/>
      <c r="AB16" s="755"/>
      <c r="AC16" s="754"/>
      <c r="AD16" s="783"/>
      <c r="AE16" s="754"/>
      <c r="AF16" s="754"/>
      <c r="AG16" s="755"/>
      <c r="AH16" s="754"/>
      <c r="AI16" s="754"/>
    </row>
    <row r="17" spans="2:35" ht="9" customHeight="1">
      <c r="B17" s="789" t="s">
        <v>1100</v>
      </c>
      <c r="C17" s="789"/>
      <c r="D17" s="791"/>
      <c r="E17" s="793"/>
      <c r="F17" s="784"/>
      <c r="J17" s="785">
        <v>465</v>
      </c>
      <c r="K17" s="795">
        <v>219</v>
      </c>
      <c r="L17" s="795"/>
      <c r="P17" s="784"/>
      <c r="Q17" s="785"/>
      <c r="R17" s="785"/>
      <c r="S17" s="785"/>
      <c r="V17" s="754"/>
      <c r="W17" s="796"/>
      <c r="X17" s="755"/>
      <c r="Y17" s="754"/>
      <c r="Z17" s="754"/>
      <c r="AA17" s="797"/>
      <c r="AB17" s="755"/>
      <c r="AC17" s="754"/>
      <c r="AD17" s="783"/>
      <c r="AE17" s="754"/>
      <c r="AF17" s="754"/>
      <c r="AG17" s="755"/>
      <c r="AH17" s="754"/>
      <c r="AI17" s="754"/>
    </row>
    <row r="18" spans="2:35" ht="9">
      <c r="B18" s="789" t="s">
        <v>1101</v>
      </c>
      <c r="C18" s="789"/>
      <c r="D18" s="791"/>
      <c r="E18" s="793"/>
      <c r="F18" s="791" t="s">
        <v>1102</v>
      </c>
      <c r="G18" s="789"/>
      <c r="H18" s="789"/>
      <c r="I18" s="789"/>
      <c r="J18" s="793">
        <f>J20+J21+J22+J23+J19</f>
        <v>31</v>
      </c>
      <c r="K18" s="794">
        <f>K20+K21+K22+K23+K19</f>
        <v>16</v>
      </c>
      <c r="L18" s="795"/>
      <c r="O18" s="699" t="s">
        <v>1103</v>
      </c>
      <c r="P18" s="784" t="s">
        <v>1098</v>
      </c>
      <c r="Q18" s="785">
        <v>32</v>
      </c>
      <c r="R18" s="1140">
        <v>16</v>
      </c>
      <c r="S18" s="1140"/>
      <c r="V18" s="754"/>
      <c r="W18" s="796"/>
      <c r="X18" s="755"/>
      <c r="Y18" s="754"/>
      <c r="Z18" s="754"/>
      <c r="AA18" s="797"/>
      <c r="AB18" s="755"/>
      <c r="AC18" s="754"/>
      <c r="AD18" s="754"/>
      <c r="AE18" s="754"/>
      <c r="AF18" s="754"/>
      <c r="AG18" s="755"/>
      <c r="AH18" s="754"/>
      <c r="AI18" s="754"/>
    </row>
    <row r="19" spans="2:35" ht="9" customHeight="1">
      <c r="B19" s="699" t="s">
        <v>1104</v>
      </c>
      <c r="D19" s="784"/>
      <c r="E19" s="785"/>
      <c r="F19" s="784" t="s">
        <v>1105</v>
      </c>
      <c r="J19" s="785"/>
      <c r="K19" s="795"/>
      <c r="L19" s="795"/>
      <c r="O19" s="699" t="s">
        <v>1106</v>
      </c>
      <c r="P19" s="784" t="s">
        <v>1102</v>
      </c>
      <c r="Q19" s="785" t="e">
        <f>SUM(Q20+Q21+Q22+Q23+#REF!)</f>
        <v>#REF!</v>
      </c>
      <c r="R19" s="1140">
        <v>21</v>
      </c>
      <c r="S19" s="1140"/>
      <c r="V19" s="754"/>
      <c r="W19" s="796"/>
      <c r="X19" s="755"/>
      <c r="Y19" s="754"/>
      <c r="Z19" s="754"/>
      <c r="AA19" s="797"/>
      <c r="AB19" s="755"/>
      <c r="AC19" s="754"/>
      <c r="AD19" s="754"/>
      <c r="AE19" s="754"/>
      <c r="AF19" s="754"/>
      <c r="AG19" s="755"/>
      <c r="AH19" s="754"/>
      <c r="AI19" s="754"/>
    </row>
    <row r="20" spans="2:35" ht="9" customHeight="1">
      <c r="B20" s="699" t="s">
        <v>1107</v>
      </c>
      <c r="D20" s="784"/>
      <c r="E20" s="785"/>
      <c r="F20" s="784" t="s">
        <v>1108</v>
      </c>
      <c r="J20" s="785"/>
      <c r="K20" s="795"/>
      <c r="L20" s="795"/>
      <c r="O20" s="699" t="s">
        <v>1109</v>
      </c>
      <c r="P20" s="784" t="s">
        <v>1105</v>
      </c>
      <c r="Q20" s="785"/>
      <c r="R20" s="785"/>
      <c r="S20" s="785"/>
      <c r="V20" s="754"/>
      <c r="W20" s="796"/>
      <c r="X20" s="755"/>
      <c r="Y20" s="754"/>
      <c r="Z20" s="754"/>
      <c r="AA20" s="797"/>
      <c r="AB20" s="755"/>
      <c r="AC20" s="754"/>
      <c r="AD20" s="754"/>
      <c r="AE20" s="754"/>
      <c r="AF20" s="754"/>
      <c r="AG20" s="755"/>
      <c r="AH20" s="754"/>
      <c r="AI20" s="754"/>
    </row>
    <row r="21" spans="2:35" ht="8.25" customHeight="1">
      <c r="B21" s="699" t="s">
        <v>1110</v>
      </c>
      <c r="D21" s="784"/>
      <c r="E21" s="785"/>
      <c r="F21" s="784" t="s">
        <v>1111</v>
      </c>
      <c r="J21" s="785">
        <v>7</v>
      </c>
      <c r="K21" s="795">
        <v>4</v>
      </c>
      <c r="L21" s="795"/>
      <c r="O21" s="699" t="s">
        <v>1112</v>
      </c>
      <c r="P21" s="784" t="s">
        <v>1108</v>
      </c>
      <c r="Q21" s="785">
        <v>7</v>
      </c>
      <c r="R21" s="1140">
        <v>6</v>
      </c>
      <c r="S21" s="1140"/>
      <c r="V21" s="754"/>
      <c r="W21" s="796"/>
      <c r="X21" s="755"/>
      <c r="Y21" s="754"/>
      <c r="Z21" s="754"/>
      <c r="AA21" s="797"/>
      <c r="AB21" s="755"/>
      <c r="AC21" s="754"/>
      <c r="AD21" s="754"/>
      <c r="AE21" s="754"/>
      <c r="AF21" s="754"/>
      <c r="AG21" s="755"/>
      <c r="AH21" s="754"/>
      <c r="AI21" s="754"/>
    </row>
    <row r="22" spans="2:35" ht="8.25" customHeight="1">
      <c r="B22" s="699" t="s">
        <v>1113</v>
      </c>
      <c r="D22" s="784"/>
      <c r="E22" s="785"/>
      <c r="F22" s="784" t="s">
        <v>1114</v>
      </c>
      <c r="J22" s="785"/>
      <c r="K22" s="795"/>
      <c r="L22" s="795"/>
      <c r="O22" s="699" t="s">
        <v>1115</v>
      </c>
      <c r="P22" s="784" t="s">
        <v>1111</v>
      </c>
      <c r="Q22" s="785">
        <v>13</v>
      </c>
      <c r="R22" s="1140">
        <v>10</v>
      </c>
      <c r="S22" s="1140"/>
      <c r="V22" s="754"/>
      <c r="W22" s="796"/>
      <c r="X22" s="755"/>
      <c r="Y22" s="754"/>
      <c r="Z22" s="754"/>
      <c r="AA22" s="797"/>
      <c r="AB22" s="755"/>
      <c r="AC22" s="754"/>
      <c r="AD22" s="754"/>
      <c r="AE22" s="754"/>
      <c r="AF22" s="754"/>
      <c r="AG22" s="754"/>
      <c r="AH22" s="754"/>
      <c r="AI22" s="754"/>
    </row>
    <row r="23" spans="2:35" ht="8.25" customHeight="1">
      <c r="B23" s="699" t="s">
        <v>1116</v>
      </c>
      <c r="D23" s="784"/>
      <c r="E23" s="785"/>
      <c r="F23" s="784" t="s">
        <v>1117</v>
      </c>
      <c r="J23" s="785">
        <v>24</v>
      </c>
      <c r="K23" s="795">
        <v>12</v>
      </c>
      <c r="L23" s="795"/>
      <c r="O23" s="699" t="s">
        <v>1118</v>
      </c>
      <c r="P23" s="784" t="s">
        <v>1114</v>
      </c>
      <c r="Q23" s="785">
        <v>4</v>
      </c>
      <c r="R23" s="1140"/>
      <c r="S23" s="1140"/>
      <c r="V23" s="754"/>
      <c r="W23" s="796"/>
      <c r="X23" s="755"/>
      <c r="Y23" s="754"/>
      <c r="Z23" s="754"/>
      <c r="AA23" s="797"/>
      <c r="AB23" s="755"/>
      <c r="AC23" s="754"/>
      <c r="AD23" s="760"/>
      <c r="AE23" s="760"/>
      <c r="AF23" s="754"/>
      <c r="AG23" s="754"/>
      <c r="AH23" s="754"/>
      <c r="AI23" s="754"/>
    </row>
    <row r="24" spans="2:35" ht="9">
      <c r="B24" s="789" t="s">
        <v>1119</v>
      </c>
      <c r="C24" s="789"/>
      <c r="D24" s="791"/>
      <c r="E24" s="793"/>
      <c r="F24" s="791" t="s">
        <v>1120</v>
      </c>
      <c r="G24" s="789"/>
      <c r="H24" s="789"/>
      <c r="I24" s="789"/>
      <c r="J24" s="793">
        <f>J7+J8-J18-J17</f>
        <v>857</v>
      </c>
      <c r="K24" s="794">
        <f>K7+K8-K18-K17</f>
        <v>436</v>
      </c>
      <c r="L24" s="795"/>
      <c r="O24" s="699" t="s">
        <v>1121</v>
      </c>
      <c r="P24" s="784" t="s">
        <v>1122</v>
      </c>
      <c r="Q24" s="785"/>
      <c r="R24" s="1140"/>
      <c r="S24" s="1140"/>
      <c r="V24" s="754"/>
      <c r="W24" s="796"/>
      <c r="X24" s="755"/>
      <c r="Y24" s="754"/>
      <c r="Z24" s="754"/>
      <c r="AA24" s="797"/>
      <c r="AB24" s="755"/>
      <c r="AC24" s="754"/>
      <c r="AD24" s="754"/>
      <c r="AE24" s="754"/>
      <c r="AF24" s="710"/>
      <c r="AG24" s="755"/>
      <c r="AH24" s="754"/>
      <c r="AI24" s="754"/>
    </row>
    <row r="25" spans="2:35" ht="9">
      <c r="B25" s="699" t="s">
        <v>1123</v>
      </c>
      <c r="D25" s="784"/>
      <c r="E25" s="785"/>
      <c r="F25" s="784" t="s">
        <v>1124</v>
      </c>
      <c r="L25" s="795"/>
      <c r="O25" s="699" t="s">
        <v>1125</v>
      </c>
      <c r="P25" s="784" t="s">
        <v>1126</v>
      </c>
      <c r="Q25" s="785">
        <v>999</v>
      </c>
      <c r="R25" s="1140">
        <v>517</v>
      </c>
      <c r="S25" s="1140"/>
      <c r="V25" s="754"/>
      <c r="W25" s="796"/>
      <c r="X25" s="755"/>
      <c r="Y25" s="754"/>
      <c r="Z25" s="754"/>
      <c r="AA25" s="797"/>
      <c r="AB25" s="755"/>
      <c r="AC25" s="754"/>
      <c r="AD25" s="754"/>
      <c r="AE25" s="754"/>
      <c r="AF25" s="797"/>
      <c r="AG25" s="797"/>
      <c r="AH25" s="754"/>
      <c r="AI25" s="754"/>
    </row>
    <row r="26" spans="3:35" ht="9" customHeight="1">
      <c r="C26" s="785" t="s">
        <v>1127</v>
      </c>
      <c r="D26" s="784"/>
      <c r="E26" s="785"/>
      <c r="F26" s="798" t="s">
        <v>1127</v>
      </c>
      <c r="J26" s="785">
        <v>129</v>
      </c>
      <c r="K26" s="795">
        <v>64</v>
      </c>
      <c r="L26" s="795"/>
      <c r="O26" s="785" t="s">
        <v>1</v>
      </c>
      <c r="P26" s="784" t="s">
        <v>1128</v>
      </c>
      <c r="Q26" s="785"/>
      <c r="R26" s="785"/>
      <c r="S26" s="785"/>
      <c r="V26" s="792"/>
      <c r="W26" s="799"/>
      <c r="X26" s="790"/>
      <c r="Y26" s="792"/>
      <c r="Z26" s="792"/>
      <c r="AA26" s="800"/>
      <c r="AB26" s="790"/>
      <c r="AC26" s="754"/>
      <c r="AD26" s="754"/>
      <c r="AE26" s="754"/>
      <c r="AF26" s="754"/>
      <c r="AG26" s="754"/>
      <c r="AH26" s="754"/>
      <c r="AI26" s="754"/>
    </row>
    <row r="27" spans="3:35" ht="8.25" customHeight="1">
      <c r="C27" s="785" t="s">
        <v>1129</v>
      </c>
      <c r="D27" s="798"/>
      <c r="E27" s="785"/>
      <c r="F27" s="798" t="s">
        <v>1129</v>
      </c>
      <c r="J27" s="785">
        <v>279</v>
      </c>
      <c r="K27" s="795">
        <v>149</v>
      </c>
      <c r="L27" s="795"/>
      <c r="O27" s="785" t="s">
        <v>1127</v>
      </c>
      <c r="P27" s="798" t="s">
        <v>1127</v>
      </c>
      <c r="Q27" s="785">
        <v>373</v>
      </c>
      <c r="R27" s="1140">
        <v>219</v>
      </c>
      <c r="S27" s="1140"/>
      <c r="V27" s="792"/>
      <c r="W27" s="792"/>
      <c r="X27" s="790"/>
      <c r="Y27" s="792"/>
      <c r="Z27" s="792"/>
      <c r="AA27" s="792"/>
      <c r="AB27" s="792"/>
      <c r="AC27" s="754"/>
      <c r="AD27" s="754"/>
      <c r="AE27" s="754"/>
      <c r="AF27" s="754"/>
      <c r="AG27" s="754"/>
      <c r="AH27" s="754"/>
      <c r="AI27" s="754"/>
    </row>
    <row r="28" spans="3:35" ht="8.25" customHeight="1">
      <c r="C28" s="785" t="s">
        <v>1130</v>
      </c>
      <c r="D28" s="798"/>
      <c r="E28" s="785"/>
      <c r="F28" s="798" t="s">
        <v>1130</v>
      </c>
      <c r="J28" s="785">
        <v>229</v>
      </c>
      <c r="K28" s="795">
        <v>131</v>
      </c>
      <c r="L28" s="795"/>
      <c r="O28" s="785" t="s">
        <v>1129</v>
      </c>
      <c r="P28" s="798" t="s">
        <v>1129</v>
      </c>
      <c r="Q28" s="785">
        <v>479</v>
      </c>
      <c r="R28" s="1140">
        <v>256</v>
      </c>
      <c r="S28" s="1140"/>
      <c r="V28" s="754"/>
      <c r="W28" s="754"/>
      <c r="X28" s="755"/>
      <c r="Y28" s="754"/>
      <c r="Z28" s="754"/>
      <c r="AA28" s="754"/>
      <c r="AB28" s="754"/>
      <c r="AC28" s="754"/>
      <c r="AD28" s="754"/>
      <c r="AE28" s="754"/>
      <c r="AF28" s="754"/>
      <c r="AG28" s="754"/>
      <c r="AH28" s="754"/>
      <c r="AI28" s="754"/>
    </row>
    <row r="29" spans="2:35" ht="9" customHeight="1">
      <c r="B29" s="767"/>
      <c r="C29" s="779" t="s">
        <v>1131</v>
      </c>
      <c r="D29" s="801"/>
      <c r="E29" s="779"/>
      <c r="F29" s="801" t="s">
        <v>1131</v>
      </c>
      <c r="G29" s="767"/>
      <c r="H29" s="767"/>
      <c r="I29" s="767"/>
      <c r="J29" s="779">
        <v>220</v>
      </c>
      <c r="K29" s="802">
        <v>92</v>
      </c>
      <c r="L29" s="802"/>
      <c r="O29" s="785" t="s">
        <v>1130</v>
      </c>
      <c r="P29" s="798" t="s">
        <v>1130</v>
      </c>
      <c r="Q29" s="785">
        <v>459</v>
      </c>
      <c r="R29" s="1140">
        <v>232</v>
      </c>
      <c r="S29" s="1140"/>
      <c r="V29" s="754"/>
      <c r="W29" s="754"/>
      <c r="X29" s="755"/>
      <c r="Y29" s="754"/>
      <c r="Z29" s="754"/>
      <c r="AA29" s="754"/>
      <c r="AB29" s="754"/>
      <c r="AC29" s="754"/>
      <c r="AD29" s="754"/>
      <c r="AE29" s="754"/>
      <c r="AF29" s="754"/>
      <c r="AG29" s="754"/>
      <c r="AH29" s="754"/>
      <c r="AI29" s="754"/>
    </row>
    <row r="30" spans="2:35" ht="9" customHeight="1">
      <c r="B30" s="754"/>
      <c r="C30" s="755"/>
      <c r="D30" s="782"/>
      <c r="E30" s="755"/>
      <c r="F30" s="782"/>
      <c r="G30" s="754"/>
      <c r="H30" s="754"/>
      <c r="I30" s="754"/>
      <c r="J30" s="755"/>
      <c r="K30" s="803"/>
      <c r="L30" s="803"/>
      <c r="O30" s="785"/>
      <c r="P30" s="798"/>
      <c r="Q30" s="785"/>
      <c r="R30" s="785"/>
      <c r="S30" s="785"/>
      <c r="V30" s="754"/>
      <c r="W30" s="754"/>
      <c r="X30" s="755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754"/>
    </row>
    <row r="31" spans="2:35" ht="11.25">
      <c r="B31" s="616" t="s">
        <v>1132</v>
      </c>
      <c r="D31" s="804"/>
      <c r="F31" s="758" t="s">
        <v>1133</v>
      </c>
      <c r="J31" s="753" t="s">
        <v>1134</v>
      </c>
      <c r="V31" s="754"/>
      <c r="W31" s="754"/>
      <c r="X31" s="755"/>
      <c r="Y31" s="754"/>
      <c r="Z31" s="754"/>
      <c r="AA31" s="754"/>
      <c r="AB31" s="754"/>
      <c r="AC31" s="754"/>
      <c r="AD31" s="754"/>
      <c r="AE31" s="754"/>
      <c r="AF31" s="754"/>
      <c r="AG31" s="754"/>
      <c r="AH31" s="754"/>
      <c r="AI31" s="754"/>
    </row>
    <row r="32" spans="8:35" ht="3" customHeight="1" hidden="1">
      <c r="H32" s="699" t="s">
        <v>1135</v>
      </c>
      <c r="V32" s="754"/>
      <c r="W32" s="754"/>
      <c r="X32" s="755"/>
      <c r="Y32" s="754"/>
      <c r="Z32" s="754"/>
      <c r="AA32" s="754"/>
      <c r="AB32" s="754"/>
      <c r="AC32" s="754"/>
      <c r="AD32" s="754"/>
      <c r="AE32" s="754"/>
      <c r="AF32" s="754"/>
      <c r="AG32" s="754"/>
      <c r="AH32" s="754"/>
      <c r="AI32" s="754"/>
    </row>
    <row r="33" spans="1:35" ht="10.5">
      <c r="A33" s="754"/>
      <c r="B33" s="1146" t="s">
        <v>1136</v>
      </c>
      <c r="C33" s="1146" t="s">
        <v>1137</v>
      </c>
      <c r="D33" s="1149" t="s">
        <v>1138</v>
      </c>
      <c r="E33" s="1152" t="s">
        <v>1139</v>
      </c>
      <c r="F33" s="1153"/>
      <c r="G33" s="1149" t="s">
        <v>1140</v>
      </c>
      <c r="H33" s="780" t="s">
        <v>1141</v>
      </c>
      <c r="I33" s="754"/>
      <c r="J33" s="758" t="s">
        <v>1142</v>
      </c>
      <c r="N33" s="754"/>
      <c r="V33" s="754"/>
      <c r="W33" s="754"/>
      <c r="X33" s="755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</row>
    <row r="34" spans="1:35" ht="6.75" customHeight="1">
      <c r="A34" s="754"/>
      <c r="B34" s="1147"/>
      <c r="C34" s="1147"/>
      <c r="D34" s="1150"/>
      <c r="E34" s="1154"/>
      <c r="F34" s="1155"/>
      <c r="G34" s="1150"/>
      <c r="H34" s="806" t="s">
        <v>1143</v>
      </c>
      <c r="I34" s="754"/>
      <c r="N34" s="754"/>
      <c r="V34" s="754"/>
      <c r="W34" s="754"/>
      <c r="X34" s="755"/>
      <c r="Y34" s="754"/>
      <c r="Z34" s="754"/>
      <c r="AA34" s="754"/>
      <c r="AB34" s="754"/>
      <c r="AC34" s="754"/>
      <c r="AD34" s="754"/>
      <c r="AE34" s="754"/>
      <c r="AF34" s="754"/>
      <c r="AG34" s="754"/>
      <c r="AH34" s="754"/>
      <c r="AI34" s="754"/>
    </row>
    <row r="35" spans="1:35" ht="9">
      <c r="A35" s="754"/>
      <c r="B35" s="1147"/>
      <c r="C35" s="1147"/>
      <c r="D35" s="1150"/>
      <c r="E35" s="806" t="s">
        <v>450</v>
      </c>
      <c r="F35" s="780" t="s">
        <v>1144</v>
      </c>
      <c r="G35" s="1150"/>
      <c r="H35" s="807" t="s">
        <v>1145</v>
      </c>
      <c r="I35" s="754"/>
      <c r="J35" s="768"/>
      <c r="K35" s="805" t="s">
        <v>1138</v>
      </c>
      <c r="L35" s="805" t="s">
        <v>403</v>
      </c>
      <c r="M35" s="808" t="s">
        <v>1146</v>
      </c>
      <c r="V35" s="754"/>
      <c r="W35" s="754"/>
      <c r="X35" s="755"/>
      <c r="Y35" s="754"/>
      <c r="Z35" s="754"/>
      <c r="AA35" s="754"/>
      <c r="AB35" s="754"/>
      <c r="AC35" s="754"/>
      <c r="AD35" s="754"/>
      <c r="AE35" s="754"/>
      <c r="AF35" s="754"/>
      <c r="AG35" s="754"/>
      <c r="AH35" s="754"/>
      <c r="AI35" s="754"/>
    </row>
    <row r="36" spans="1:13" ht="9">
      <c r="A36" s="754"/>
      <c r="B36" s="1148"/>
      <c r="C36" s="1148"/>
      <c r="D36" s="1151"/>
      <c r="E36" s="788" t="s">
        <v>802</v>
      </c>
      <c r="F36" s="788" t="s">
        <v>1147</v>
      </c>
      <c r="G36" s="1151"/>
      <c r="H36" s="788" t="s">
        <v>1148</v>
      </c>
      <c r="I36" s="754"/>
      <c r="J36" s="767"/>
      <c r="K36" s="809"/>
      <c r="L36" s="809"/>
      <c r="M36" s="810" t="s">
        <v>1149</v>
      </c>
    </row>
    <row r="37" spans="2:13" ht="9">
      <c r="B37" s="699" t="s">
        <v>1150</v>
      </c>
      <c r="C37" s="811" t="s">
        <v>169</v>
      </c>
      <c r="D37" s="699">
        <v>107</v>
      </c>
      <c r="E37" s="699">
        <v>27</v>
      </c>
      <c r="F37" s="699">
        <v>13</v>
      </c>
      <c r="G37" s="586">
        <f aca="true" t="shared" si="0" ref="G37:G55">E37/D37*100</f>
        <v>25.233644859813083</v>
      </c>
      <c r="H37" s="795">
        <f aca="true" t="shared" si="1" ref="H37:H55">E37-D37</f>
        <v>-80</v>
      </c>
      <c r="J37" s="789" t="s">
        <v>1151</v>
      </c>
      <c r="K37" s="794">
        <f>K43+K44+K45+K47+K48+K49+K50</f>
        <v>1739</v>
      </c>
      <c r="L37" s="794">
        <f>L43+L44+L45+L47+L48+L49+L50</f>
        <v>857</v>
      </c>
      <c r="M37" s="793">
        <f>L37-K37</f>
        <v>-882</v>
      </c>
    </row>
    <row r="38" spans="2:13" ht="9">
      <c r="B38" s="699" t="s">
        <v>1152</v>
      </c>
      <c r="C38" s="811" t="s">
        <v>171</v>
      </c>
      <c r="D38" s="699">
        <v>57</v>
      </c>
      <c r="E38" s="699">
        <v>26</v>
      </c>
      <c r="F38" s="699">
        <v>12</v>
      </c>
      <c r="G38" s="586">
        <f t="shared" si="0"/>
        <v>45.614035087719294</v>
      </c>
      <c r="H38" s="795">
        <f t="shared" si="1"/>
        <v>-31</v>
      </c>
      <c r="J38" s="784" t="s">
        <v>1153</v>
      </c>
      <c r="K38" s="795"/>
      <c r="L38" s="795"/>
      <c r="M38" s="785"/>
    </row>
    <row r="39" spans="2:13" ht="9.75" customHeight="1">
      <c r="B39" s="699" t="s">
        <v>1154</v>
      </c>
      <c r="C39" s="811" t="s">
        <v>173</v>
      </c>
      <c r="D39" s="699">
        <v>66</v>
      </c>
      <c r="E39" s="699">
        <v>24</v>
      </c>
      <c r="F39" s="699">
        <v>10</v>
      </c>
      <c r="G39" s="586">
        <f t="shared" si="0"/>
        <v>36.36363636363637</v>
      </c>
      <c r="H39" s="795">
        <f t="shared" si="1"/>
        <v>-42</v>
      </c>
      <c r="J39" s="699" t="s">
        <v>1066</v>
      </c>
      <c r="K39" s="795">
        <v>840</v>
      </c>
      <c r="L39" s="795">
        <v>436</v>
      </c>
      <c r="M39" s="785">
        <f>L39-K39</f>
        <v>-404</v>
      </c>
    </row>
    <row r="40" spans="2:13" ht="9">
      <c r="B40" s="699" t="s">
        <v>1155</v>
      </c>
      <c r="C40" s="811" t="s">
        <v>175</v>
      </c>
      <c r="D40" s="699">
        <v>102</v>
      </c>
      <c r="E40" s="699">
        <v>38</v>
      </c>
      <c r="F40" s="699">
        <v>24</v>
      </c>
      <c r="G40" s="586">
        <f t="shared" si="0"/>
        <v>37.254901960784316</v>
      </c>
      <c r="H40" s="795">
        <f t="shared" si="1"/>
        <v>-64</v>
      </c>
      <c r="J40" s="784" t="s">
        <v>1068</v>
      </c>
      <c r="K40" s="795"/>
      <c r="L40" s="795"/>
      <c r="M40" s="785"/>
    </row>
    <row r="41" spans="2:13" ht="9">
      <c r="B41" s="699" t="s">
        <v>1156</v>
      </c>
      <c r="C41" s="811" t="s">
        <v>177</v>
      </c>
      <c r="D41" s="699">
        <v>38</v>
      </c>
      <c r="E41" s="699">
        <v>26</v>
      </c>
      <c r="F41" s="699">
        <v>12</v>
      </c>
      <c r="G41" s="586">
        <f t="shared" si="0"/>
        <v>68.42105263157895</v>
      </c>
      <c r="H41" s="795">
        <f t="shared" si="1"/>
        <v>-12</v>
      </c>
      <c r="J41" s="699" t="s">
        <v>1157</v>
      </c>
      <c r="K41" s="795"/>
      <c r="L41" s="795"/>
      <c r="M41" s="785"/>
    </row>
    <row r="42" spans="2:13" ht="9">
      <c r="B42" s="699" t="s">
        <v>1158</v>
      </c>
      <c r="C42" s="811" t="s">
        <v>178</v>
      </c>
      <c r="D42" s="699">
        <v>78</v>
      </c>
      <c r="E42" s="699">
        <v>43</v>
      </c>
      <c r="F42" s="699">
        <v>22</v>
      </c>
      <c r="G42" s="586">
        <f t="shared" si="0"/>
        <v>55.12820512820513</v>
      </c>
      <c r="H42" s="795">
        <f t="shared" si="1"/>
        <v>-35</v>
      </c>
      <c r="J42" s="784" t="s">
        <v>1159</v>
      </c>
      <c r="K42" s="795"/>
      <c r="L42" s="795"/>
      <c r="M42" s="785"/>
    </row>
    <row r="43" spans="2:13" ht="9">
      <c r="B43" s="699" t="s">
        <v>1160</v>
      </c>
      <c r="C43" s="811" t="s">
        <v>180</v>
      </c>
      <c r="D43" s="699">
        <v>63</v>
      </c>
      <c r="E43" s="699">
        <v>28</v>
      </c>
      <c r="F43" s="699">
        <v>14</v>
      </c>
      <c r="G43" s="586">
        <f t="shared" si="0"/>
        <v>44.44444444444444</v>
      </c>
      <c r="H43" s="795">
        <f t="shared" si="1"/>
        <v>-35</v>
      </c>
      <c r="J43" s="699" t="s">
        <v>1161</v>
      </c>
      <c r="K43" s="795">
        <v>192</v>
      </c>
      <c r="L43" s="795">
        <v>103</v>
      </c>
      <c r="M43" s="785">
        <f>L43-K43</f>
        <v>-89</v>
      </c>
    </row>
    <row r="44" spans="2:13" ht="9">
      <c r="B44" s="699" t="s">
        <v>1162</v>
      </c>
      <c r="C44" s="811" t="s">
        <v>182</v>
      </c>
      <c r="D44" s="699">
        <v>53</v>
      </c>
      <c r="E44" s="699">
        <v>19</v>
      </c>
      <c r="F44" s="699">
        <v>13</v>
      </c>
      <c r="G44" s="586">
        <f t="shared" si="0"/>
        <v>35.84905660377358</v>
      </c>
      <c r="H44" s="795">
        <f t="shared" si="1"/>
        <v>-34</v>
      </c>
      <c r="J44" s="699" t="s">
        <v>1163</v>
      </c>
      <c r="K44" s="795">
        <v>43</v>
      </c>
      <c r="L44" s="795">
        <v>30</v>
      </c>
      <c r="M44" s="785">
        <f>L44-K44</f>
        <v>-13</v>
      </c>
    </row>
    <row r="45" spans="2:13" ht="9">
      <c r="B45" s="699" t="s">
        <v>1164</v>
      </c>
      <c r="C45" s="811" t="s">
        <v>184</v>
      </c>
      <c r="D45" s="699">
        <v>57</v>
      </c>
      <c r="E45" s="699">
        <v>26</v>
      </c>
      <c r="F45" s="699">
        <v>17</v>
      </c>
      <c r="G45" s="586">
        <f t="shared" si="0"/>
        <v>45.614035087719294</v>
      </c>
      <c r="H45" s="795">
        <f t="shared" si="1"/>
        <v>-31</v>
      </c>
      <c r="J45" s="699" t="s">
        <v>1165</v>
      </c>
      <c r="K45" s="795">
        <v>47</v>
      </c>
      <c r="L45" s="795">
        <v>20</v>
      </c>
      <c r="M45" s="785">
        <f>L45-K45</f>
        <v>-27</v>
      </c>
    </row>
    <row r="46" spans="2:13" ht="9">
      <c r="B46" s="699" t="s">
        <v>1166</v>
      </c>
      <c r="C46" s="811" t="s">
        <v>186</v>
      </c>
      <c r="D46" s="699">
        <v>95</v>
      </c>
      <c r="E46" s="699">
        <v>27</v>
      </c>
      <c r="F46" s="699">
        <v>13</v>
      </c>
      <c r="G46" s="586">
        <f t="shared" si="0"/>
        <v>28.421052631578945</v>
      </c>
      <c r="H46" s="795">
        <f t="shared" si="1"/>
        <v>-68</v>
      </c>
      <c r="J46" s="784" t="s">
        <v>1167</v>
      </c>
      <c r="K46" s="795"/>
      <c r="L46" s="795"/>
      <c r="M46" s="785" t="s">
        <v>1</v>
      </c>
    </row>
    <row r="47" spans="2:13" ht="9">
      <c r="B47" s="699" t="s">
        <v>1168</v>
      </c>
      <c r="C47" s="811" t="s">
        <v>188</v>
      </c>
      <c r="D47" s="699">
        <v>35</v>
      </c>
      <c r="E47" s="699">
        <v>29</v>
      </c>
      <c r="F47" s="699">
        <v>13</v>
      </c>
      <c r="G47" s="586">
        <f t="shared" si="0"/>
        <v>82.85714285714286</v>
      </c>
      <c r="H47" s="795">
        <f t="shared" si="1"/>
        <v>-6</v>
      </c>
      <c r="J47" s="699" t="s">
        <v>1169</v>
      </c>
      <c r="K47" s="795">
        <v>1056</v>
      </c>
      <c r="L47" s="795">
        <v>519</v>
      </c>
      <c r="M47" s="785">
        <f>L47-K47</f>
        <v>-537</v>
      </c>
    </row>
    <row r="48" spans="2:13" ht="9">
      <c r="B48" s="699" t="s">
        <v>1170</v>
      </c>
      <c r="C48" s="811" t="s">
        <v>190</v>
      </c>
      <c r="D48" s="699">
        <v>57</v>
      </c>
      <c r="E48" s="699">
        <v>20</v>
      </c>
      <c r="F48" s="699">
        <v>9</v>
      </c>
      <c r="G48" s="586">
        <f t="shared" si="0"/>
        <v>35.08771929824561</v>
      </c>
      <c r="H48" s="795">
        <f t="shared" si="1"/>
        <v>-37</v>
      </c>
      <c r="J48" s="699" t="s">
        <v>1171</v>
      </c>
      <c r="K48" s="795">
        <v>252</v>
      </c>
      <c r="L48" s="795">
        <v>127</v>
      </c>
      <c r="M48" s="785">
        <f>L48-K48</f>
        <v>-125</v>
      </c>
    </row>
    <row r="49" spans="2:13" s="699" customFormat="1" ht="9">
      <c r="B49" s="699" t="s">
        <v>1172</v>
      </c>
      <c r="C49" s="811" t="s">
        <v>192</v>
      </c>
      <c r="D49" s="699">
        <v>106</v>
      </c>
      <c r="E49" s="699">
        <v>67</v>
      </c>
      <c r="F49" s="699">
        <v>35</v>
      </c>
      <c r="G49" s="586">
        <f t="shared" si="0"/>
        <v>63.20754716981132</v>
      </c>
      <c r="H49" s="795">
        <f t="shared" si="1"/>
        <v>-39</v>
      </c>
      <c r="J49" s="699" t="s">
        <v>1173</v>
      </c>
      <c r="K49" s="795">
        <v>117</v>
      </c>
      <c r="L49" s="795">
        <v>49</v>
      </c>
      <c r="M49" s="785">
        <f>L49-K49</f>
        <v>-68</v>
      </c>
    </row>
    <row r="50" spans="2:13" s="699" customFormat="1" ht="8.25" customHeight="1">
      <c r="B50" s="699" t="s">
        <v>1174</v>
      </c>
      <c r="C50" s="811" t="s">
        <v>194</v>
      </c>
      <c r="D50" s="699">
        <v>127</v>
      </c>
      <c r="E50" s="699">
        <v>53</v>
      </c>
      <c r="F50" s="699">
        <v>26</v>
      </c>
      <c r="G50" s="586">
        <f t="shared" si="0"/>
        <v>41.732283464566926</v>
      </c>
      <c r="H50" s="795">
        <f t="shared" si="1"/>
        <v>-74</v>
      </c>
      <c r="J50" s="767" t="s">
        <v>1175</v>
      </c>
      <c r="K50" s="802">
        <v>32</v>
      </c>
      <c r="L50" s="802">
        <v>9</v>
      </c>
      <c r="M50" s="779">
        <f>L50-K50</f>
        <v>-23</v>
      </c>
    </row>
    <row r="51" spans="2:13" s="699" customFormat="1" ht="9">
      <c r="B51" s="699" t="s">
        <v>1176</v>
      </c>
      <c r="C51" s="811" t="s">
        <v>196</v>
      </c>
      <c r="D51" s="699">
        <v>130</v>
      </c>
      <c r="E51" s="699">
        <v>48</v>
      </c>
      <c r="F51" s="699">
        <v>22</v>
      </c>
      <c r="G51" s="586">
        <f t="shared" si="0"/>
        <v>36.92307692307693</v>
      </c>
      <c r="H51" s="795">
        <f t="shared" si="1"/>
        <v>-82</v>
      </c>
      <c r="J51" s="754"/>
      <c r="K51" s="754"/>
      <c r="L51" s="754"/>
      <c r="M51" s="755"/>
    </row>
    <row r="52" spans="2:13" s="699" customFormat="1" ht="9">
      <c r="B52" s="699" t="s">
        <v>1177</v>
      </c>
      <c r="C52" s="811" t="s">
        <v>198</v>
      </c>
      <c r="D52" s="699">
        <v>28</v>
      </c>
      <c r="E52" s="699">
        <v>24</v>
      </c>
      <c r="F52" s="699">
        <v>11</v>
      </c>
      <c r="G52" s="586"/>
      <c r="H52" s="795">
        <f t="shared" si="1"/>
        <v>-4</v>
      </c>
      <c r="J52" s="754"/>
      <c r="K52" s="754"/>
      <c r="L52" s="710"/>
      <c r="M52" s="755"/>
    </row>
    <row r="53" spans="2:13" s="699" customFormat="1" ht="9">
      <c r="B53" s="699" t="s">
        <v>1178</v>
      </c>
      <c r="C53" s="811" t="s">
        <v>200</v>
      </c>
      <c r="D53" s="699">
        <v>56</v>
      </c>
      <c r="E53" s="699">
        <v>26</v>
      </c>
      <c r="F53" s="699">
        <v>10</v>
      </c>
      <c r="G53" s="586">
        <f t="shared" si="0"/>
        <v>46.42857142857143</v>
      </c>
      <c r="H53" s="795">
        <f t="shared" si="1"/>
        <v>-30</v>
      </c>
      <c r="I53" s="754"/>
      <c r="J53" s="754"/>
      <c r="K53" s="754"/>
      <c r="L53" s="797"/>
      <c r="M53" s="797"/>
    </row>
    <row r="54" spans="2:13" s="699" customFormat="1" ht="9">
      <c r="B54" s="699" t="s">
        <v>1179</v>
      </c>
      <c r="C54" s="811" t="s">
        <v>202</v>
      </c>
      <c r="D54" s="699">
        <v>440</v>
      </c>
      <c r="E54" s="699">
        <v>274</v>
      </c>
      <c r="F54" s="699">
        <v>145</v>
      </c>
      <c r="G54" s="586">
        <f t="shared" si="0"/>
        <v>62.272727272727266</v>
      </c>
      <c r="H54" s="795">
        <f t="shared" si="1"/>
        <v>-166</v>
      </c>
      <c r="I54" s="754"/>
      <c r="J54" s="754"/>
      <c r="K54" s="754"/>
      <c r="L54" s="797"/>
      <c r="M54" s="797"/>
    </row>
    <row r="55" spans="2:13" s="699" customFormat="1" ht="9">
      <c r="B55" s="699" t="s">
        <v>1180</v>
      </c>
      <c r="C55" s="811" t="s">
        <v>204</v>
      </c>
      <c r="D55" s="699">
        <v>44</v>
      </c>
      <c r="E55" s="699">
        <v>32</v>
      </c>
      <c r="F55" s="699">
        <v>15</v>
      </c>
      <c r="G55" s="586">
        <f t="shared" si="0"/>
        <v>72.72727272727273</v>
      </c>
      <c r="H55" s="795">
        <f t="shared" si="1"/>
        <v>-12</v>
      </c>
      <c r="I55" s="754"/>
      <c r="J55" s="754"/>
      <c r="K55" s="754"/>
      <c r="L55" s="797"/>
      <c r="M55" s="797"/>
    </row>
    <row r="56" spans="7:13" s="699" customFormat="1" ht="7.5" customHeight="1">
      <c r="G56" s="699" t="s">
        <v>1</v>
      </c>
      <c r="H56" s="795"/>
      <c r="I56" s="754"/>
      <c r="J56" s="754"/>
      <c r="K56" s="754"/>
      <c r="L56" s="754"/>
      <c r="M56" s="754"/>
    </row>
    <row r="57" spans="2:9" s="699" customFormat="1" ht="9">
      <c r="B57" s="812" t="s">
        <v>369</v>
      </c>
      <c r="C57" s="813" t="s">
        <v>2</v>
      </c>
      <c r="D57" s="812">
        <f>SUM(D37:D56)</f>
        <v>1739</v>
      </c>
      <c r="E57" s="812">
        <f>SUM(E37:E56)</f>
        <v>857</v>
      </c>
      <c r="F57" s="812">
        <f>SUM(F37:F56)</f>
        <v>436</v>
      </c>
      <c r="G57" s="814">
        <f>E57/D57*100</f>
        <v>49.28119608970673</v>
      </c>
      <c r="H57" s="815">
        <f>E57-D57</f>
        <v>-882</v>
      </c>
      <c r="I57" s="754"/>
    </row>
    <row r="58" spans="2:8" s="699" customFormat="1" ht="9">
      <c r="B58" s="789"/>
      <c r="C58" s="789"/>
      <c r="D58" s="789"/>
      <c r="E58" s="789"/>
      <c r="F58" s="789"/>
      <c r="G58" s="789"/>
      <c r="H58" s="789"/>
    </row>
    <row r="59" s="699" customFormat="1" ht="9">
      <c r="E59" s="699" t="s">
        <v>1181</v>
      </c>
    </row>
    <row r="61" s="699" customFormat="1" ht="9">
      <c r="L61" s="699" t="s">
        <v>1</v>
      </c>
    </row>
  </sheetData>
  <sheetProtection/>
  <mergeCells count="33">
    <mergeCell ref="R25:S25"/>
    <mergeCell ref="R27:S27"/>
    <mergeCell ref="R28:S28"/>
    <mergeCell ref="R29:S29"/>
    <mergeCell ref="B33:B36"/>
    <mergeCell ref="C33:C36"/>
    <mergeCell ref="D33:D36"/>
    <mergeCell ref="E33:F34"/>
    <mergeCell ref="G33:G36"/>
    <mergeCell ref="R18:S18"/>
    <mergeCell ref="R19:S19"/>
    <mergeCell ref="R21:S21"/>
    <mergeCell ref="R22:S22"/>
    <mergeCell ref="R23:S23"/>
    <mergeCell ref="R24:S24"/>
    <mergeCell ref="R11:S11"/>
    <mergeCell ref="R12:S12"/>
    <mergeCell ref="R13:S13"/>
    <mergeCell ref="B14:E14"/>
    <mergeCell ref="R15:S15"/>
    <mergeCell ref="R16:S16"/>
    <mergeCell ref="R9:S9"/>
    <mergeCell ref="R10:S10"/>
    <mergeCell ref="K5:L5"/>
    <mergeCell ref="V5:V8"/>
    <mergeCell ref="W5:W8"/>
    <mergeCell ref="X5:X8"/>
    <mergeCell ref="Y5:Z6"/>
    <mergeCell ref="AA5:AA8"/>
    <mergeCell ref="AE5:AE6"/>
    <mergeCell ref="AF5:AF6"/>
    <mergeCell ref="K6:L6"/>
    <mergeCell ref="R8:S8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 xml:space="preserve">&amp;R&amp;8&amp;UБүлэг5. Ажилгүйдэл </oddHeader>
    <oddFooter>&amp;L&amp;18 &amp;R&amp;18 18</oddFooter>
  </headerFooter>
  <legacyDrawing r:id="rId3"/>
  <oleObjects>
    <oleObject progId="Equation.3" shapeId="245695" r:id="rId1"/>
    <oleObject progId="Equation.3" shapeId="245696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2.57421875" style="486" customWidth="1"/>
    <col min="2" max="2" width="4.7109375" style="486" customWidth="1"/>
    <col min="3" max="3" width="6.57421875" style="486" customWidth="1"/>
    <col min="4" max="4" width="6.00390625" style="486" customWidth="1"/>
    <col min="5" max="6" width="8.7109375" style="486" customWidth="1"/>
    <col min="7" max="7" width="6.7109375" style="486" customWidth="1"/>
    <col min="8" max="8" width="8.7109375" style="486" customWidth="1"/>
    <col min="9" max="9" width="7.00390625" style="486" customWidth="1"/>
    <col min="10" max="10" width="8.00390625" style="486" customWidth="1"/>
    <col min="11" max="12" width="8.7109375" style="486" customWidth="1"/>
    <col min="13" max="13" width="9.7109375" style="486" customWidth="1"/>
    <col min="14" max="14" width="8.7109375" style="486" customWidth="1"/>
    <col min="15" max="15" width="8.57421875" style="486" customWidth="1"/>
    <col min="16" max="16" width="8.7109375" style="486" customWidth="1"/>
    <col min="17" max="17" width="7.00390625" style="486" customWidth="1"/>
    <col min="18" max="16384" width="9.140625" style="486" customWidth="1"/>
  </cols>
  <sheetData>
    <row r="1" spans="1:17" ht="12.75">
      <c r="A1" s="483"/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1:17" ht="12.7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</row>
    <row r="3" spans="1:17" ht="15.75">
      <c r="A3" s="483"/>
      <c r="B3" s="483"/>
      <c r="C3" s="483"/>
      <c r="D3" s="483"/>
      <c r="E3" s="483"/>
      <c r="F3" s="816" t="s">
        <v>1182</v>
      </c>
      <c r="G3" s="483"/>
      <c r="H3" s="483"/>
      <c r="I3" s="816"/>
      <c r="J3" s="816"/>
      <c r="K3" s="816"/>
      <c r="L3" s="816"/>
      <c r="M3" s="816"/>
      <c r="N3" s="816"/>
      <c r="O3" s="816"/>
      <c r="P3" s="816"/>
      <c r="Q3" s="816"/>
    </row>
    <row r="4" spans="1:17" ht="15.75">
      <c r="A4" s="483"/>
      <c r="B4" s="483"/>
      <c r="C4" s="483"/>
      <c r="D4" s="483"/>
      <c r="E4" s="483"/>
      <c r="F4" s="483"/>
      <c r="G4" s="483"/>
      <c r="H4" s="816"/>
      <c r="I4" s="816"/>
      <c r="J4" s="816"/>
      <c r="K4" s="816"/>
      <c r="L4" s="816"/>
      <c r="M4" s="816"/>
      <c r="N4" s="816"/>
      <c r="O4" s="816"/>
      <c r="P4" s="816"/>
      <c r="Q4" s="816"/>
    </row>
    <row r="5" spans="1:17" ht="15.75">
      <c r="A5" s="817"/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</row>
    <row r="6" spans="1:17" ht="12.75" customHeight="1">
      <c r="A6" s="1156" t="s">
        <v>962</v>
      </c>
      <c r="B6" s="1158" t="s">
        <v>966</v>
      </c>
      <c r="C6" s="1159" t="s">
        <v>1183</v>
      </c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59"/>
    </row>
    <row r="7" spans="1:17" ht="12.75" customHeight="1">
      <c r="A7" s="1157"/>
      <c r="B7" s="1158"/>
      <c r="C7" s="1156" t="s">
        <v>1184</v>
      </c>
      <c r="D7" s="1156" t="s">
        <v>1185</v>
      </c>
      <c r="E7" s="1156" t="s">
        <v>1186</v>
      </c>
      <c r="F7" s="1156" t="s">
        <v>1187</v>
      </c>
      <c r="G7" s="1156" t="s">
        <v>1188</v>
      </c>
      <c r="H7" s="1156" t="s">
        <v>1189</v>
      </c>
      <c r="I7" s="1156" t="s">
        <v>1190</v>
      </c>
      <c r="J7" s="1156" t="s">
        <v>1191</v>
      </c>
      <c r="K7" s="1160" t="s">
        <v>1192</v>
      </c>
      <c r="L7" s="1156" t="s">
        <v>1193</v>
      </c>
      <c r="M7" s="1156" t="s">
        <v>1194</v>
      </c>
      <c r="N7" s="1156" t="s">
        <v>1195</v>
      </c>
      <c r="O7" s="1156" t="s">
        <v>1196</v>
      </c>
      <c r="P7" s="1156" t="s">
        <v>1197</v>
      </c>
      <c r="Q7" s="1160" t="s">
        <v>1198</v>
      </c>
    </row>
    <row r="8" spans="1:17" ht="12.75">
      <c r="A8" s="1157"/>
      <c r="B8" s="1158"/>
      <c r="C8" s="1156"/>
      <c r="D8" s="1156"/>
      <c r="E8" s="1156"/>
      <c r="F8" s="1156"/>
      <c r="G8" s="1156"/>
      <c r="H8" s="1156"/>
      <c r="I8" s="1156"/>
      <c r="J8" s="1156"/>
      <c r="K8" s="1161"/>
      <c r="L8" s="1156"/>
      <c r="M8" s="1156"/>
      <c r="N8" s="1156"/>
      <c r="O8" s="1156"/>
      <c r="P8" s="1156"/>
      <c r="Q8" s="1161"/>
    </row>
    <row r="9" spans="1:17" ht="74.25" customHeight="1">
      <c r="A9" s="1157"/>
      <c r="B9" s="1158"/>
      <c r="C9" s="1156"/>
      <c r="D9" s="1156"/>
      <c r="E9" s="1156"/>
      <c r="F9" s="1156"/>
      <c r="G9" s="1156"/>
      <c r="H9" s="1156"/>
      <c r="I9" s="1156"/>
      <c r="J9" s="1156"/>
      <c r="K9" s="1162"/>
      <c r="L9" s="1156"/>
      <c r="M9" s="1156"/>
      <c r="N9" s="1156"/>
      <c r="O9" s="1156"/>
      <c r="P9" s="1156"/>
      <c r="Q9" s="1162"/>
    </row>
    <row r="10" spans="1:17" ht="12.75">
      <c r="A10" s="818" t="s">
        <v>1199</v>
      </c>
      <c r="B10" s="819">
        <f aca="true" t="shared" si="0" ref="B10:B29">SUM(C10:Q10)</f>
        <v>6</v>
      </c>
      <c r="C10" s="653">
        <v>1</v>
      </c>
      <c r="D10" s="653"/>
      <c r="E10" s="653">
        <v>1</v>
      </c>
      <c r="F10" s="653"/>
      <c r="G10" s="653"/>
      <c r="H10" s="653"/>
      <c r="I10" s="653">
        <v>3</v>
      </c>
      <c r="J10" s="653"/>
      <c r="K10" s="653"/>
      <c r="L10" s="653"/>
      <c r="M10" s="653">
        <v>1</v>
      </c>
      <c r="N10" s="653"/>
      <c r="O10" s="653"/>
      <c r="P10" s="653"/>
      <c r="Q10" s="653"/>
    </row>
    <row r="11" spans="1:17" ht="12.75">
      <c r="A11" s="820" t="s">
        <v>335</v>
      </c>
      <c r="B11" s="686">
        <f t="shared" si="0"/>
        <v>13</v>
      </c>
      <c r="C11" s="653"/>
      <c r="D11" s="653"/>
      <c r="E11" s="653">
        <v>1</v>
      </c>
      <c r="F11" s="653"/>
      <c r="G11" s="653">
        <v>1</v>
      </c>
      <c r="H11" s="653"/>
      <c r="I11" s="653"/>
      <c r="J11" s="653"/>
      <c r="K11" s="653"/>
      <c r="L11" s="653"/>
      <c r="M11" s="653"/>
      <c r="N11" s="653">
        <v>11</v>
      </c>
      <c r="O11" s="653"/>
      <c r="P11" s="653"/>
      <c r="Q11" s="653"/>
    </row>
    <row r="12" spans="1:17" ht="12.75">
      <c r="A12" s="820" t="s">
        <v>1200</v>
      </c>
      <c r="B12" s="686">
        <f t="shared" si="0"/>
        <v>51</v>
      </c>
      <c r="C12" s="653">
        <v>15</v>
      </c>
      <c r="D12" s="653"/>
      <c r="E12" s="653">
        <v>18</v>
      </c>
      <c r="F12" s="653"/>
      <c r="G12" s="653">
        <v>4</v>
      </c>
      <c r="H12" s="653">
        <v>14</v>
      </c>
      <c r="I12" s="653"/>
      <c r="J12" s="653"/>
      <c r="K12" s="653"/>
      <c r="L12" s="653"/>
      <c r="M12" s="653"/>
      <c r="N12" s="653"/>
      <c r="O12" s="653"/>
      <c r="P12" s="653"/>
      <c r="Q12" s="653"/>
    </row>
    <row r="13" spans="1:17" ht="12.75">
      <c r="A13" s="821" t="s">
        <v>337</v>
      </c>
      <c r="B13" s="686">
        <f t="shared" si="0"/>
        <v>38</v>
      </c>
      <c r="C13" s="653">
        <v>10</v>
      </c>
      <c r="D13" s="653"/>
      <c r="E13" s="653">
        <v>12</v>
      </c>
      <c r="F13" s="653"/>
      <c r="G13" s="653">
        <v>14</v>
      </c>
      <c r="H13" s="653"/>
      <c r="I13" s="653"/>
      <c r="J13" s="653"/>
      <c r="K13" s="653"/>
      <c r="L13" s="653"/>
      <c r="M13" s="653"/>
      <c r="N13" s="653"/>
      <c r="O13" s="653"/>
      <c r="P13" s="653"/>
      <c r="Q13" s="653">
        <v>2</v>
      </c>
    </row>
    <row r="14" spans="1:17" ht="12.75">
      <c r="A14" s="820" t="s">
        <v>1201</v>
      </c>
      <c r="B14" s="686">
        <f t="shared" si="0"/>
        <v>1</v>
      </c>
      <c r="C14" s="653"/>
      <c r="D14" s="653"/>
      <c r="E14" s="653">
        <v>1</v>
      </c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</row>
    <row r="15" spans="1:17" ht="12.75">
      <c r="A15" s="820" t="s">
        <v>339</v>
      </c>
      <c r="B15" s="686">
        <f t="shared" si="0"/>
        <v>3</v>
      </c>
      <c r="C15" s="653">
        <v>1</v>
      </c>
      <c r="D15" s="653"/>
      <c r="E15" s="653">
        <v>2</v>
      </c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</row>
    <row r="16" spans="1:17" ht="12.75">
      <c r="A16" s="820" t="s">
        <v>340</v>
      </c>
      <c r="B16" s="686">
        <f t="shared" si="0"/>
        <v>57</v>
      </c>
      <c r="C16" s="653">
        <v>23</v>
      </c>
      <c r="D16" s="653"/>
      <c r="E16" s="653">
        <v>33</v>
      </c>
      <c r="F16" s="653"/>
      <c r="G16" s="653"/>
      <c r="H16" s="653">
        <v>1</v>
      </c>
      <c r="I16" s="653"/>
      <c r="J16" s="653"/>
      <c r="K16" s="653"/>
      <c r="L16" s="653"/>
      <c r="M16" s="653"/>
      <c r="N16" s="653"/>
      <c r="O16" s="653"/>
      <c r="P16" s="653"/>
      <c r="Q16" s="653"/>
    </row>
    <row r="17" spans="1:17" ht="12.75">
      <c r="A17" s="820" t="s">
        <v>1202</v>
      </c>
      <c r="B17" s="686">
        <f t="shared" si="0"/>
        <v>13</v>
      </c>
      <c r="C17" s="653">
        <v>2</v>
      </c>
      <c r="D17" s="653"/>
      <c r="E17" s="653">
        <v>4</v>
      </c>
      <c r="F17" s="653"/>
      <c r="G17" s="653"/>
      <c r="H17" s="653">
        <v>4</v>
      </c>
      <c r="I17" s="653"/>
      <c r="J17" s="653"/>
      <c r="K17" s="653"/>
      <c r="L17" s="653"/>
      <c r="M17" s="653"/>
      <c r="N17" s="653"/>
      <c r="O17" s="653"/>
      <c r="P17" s="653">
        <v>3</v>
      </c>
      <c r="Q17" s="653"/>
    </row>
    <row r="18" spans="1:17" ht="12.75">
      <c r="A18" s="820" t="s">
        <v>342</v>
      </c>
      <c r="B18" s="686">
        <f t="shared" si="0"/>
        <v>51</v>
      </c>
      <c r="C18" s="653">
        <v>24</v>
      </c>
      <c r="D18" s="653"/>
      <c r="E18" s="653">
        <v>17</v>
      </c>
      <c r="F18" s="653"/>
      <c r="G18" s="653">
        <v>2</v>
      </c>
      <c r="H18" s="653">
        <v>6</v>
      </c>
      <c r="I18" s="653"/>
      <c r="J18" s="653"/>
      <c r="K18" s="653"/>
      <c r="L18" s="653"/>
      <c r="M18" s="653"/>
      <c r="N18" s="653"/>
      <c r="O18" s="653"/>
      <c r="P18" s="653"/>
      <c r="Q18" s="653">
        <v>2</v>
      </c>
    </row>
    <row r="19" spans="1:17" ht="12.75">
      <c r="A19" s="820" t="s">
        <v>343</v>
      </c>
      <c r="B19" s="686">
        <f t="shared" si="0"/>
        <v>38</v>
      </c>
      <c r="C19" s="653">
        <v>6</v>
      </c>
      <c r="D19" s="653"/>
      <c r="E19" s="653">
        <v>15</v>
      </c>
      <c r="F19" s="653"/>
      <c r="G19" s="653">
        <v>4</v>
      </c>
      <c r="H19" s="653">
        <v>6</v>
      </c>
      <c r="I19" s="653">
        <v>1</v>
      </c>
      <c r="J19" s="653"/>
      <c r="K19" s="653"/>
      <c r="L19" s="653"/>
      <c r="M19" s="653"/>
      <c r="N19" s="653">
        <v>1</v>
      </c>
      <c r="O19" s="653">
        <v>1</v>
      </c>
      <c r="P19" s="653">
        <v>2</v>
      </c>
      <c r="Q19" s="653">
        <v>2</v>
      </c>
    </row>
    <row r="20" spans="1:17" ht="12.75">
      <c r="A20" s="820" t="s">
        <v>344</v>
      </c>
      <c r="B20" s="686">
        <f t="shared" si="0"/>
        <v>2</v>
      </c>
      <c r="C20" s="653"/>
      <c r="D20" s="653"/>
      <c r="E20" s="653">
        <v>2</v>
      </c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</row>
    <row r="21" spans="1:17" ht="12.75">
      <c r="A21" s="820" t="s">
        <v>345</v>
      </c>
      <c r="B21" s="686">
        <f t="shared" si="0"/>
        <v>56</v>
      </c>
      <c r="C21" s="653">
        <v>32</v>
      </c>
      <c r="D21" s="653"/>
      <c r="E21" s="653">
        <v>1</v>
      </c>
      <c r="F21" s="653"/>
      <c r="G21" s="653">
        <v>3</v>
      </c>
      <c r="H21" s="653">
        <v>6</v>
      </c>
      <c r="I21" s="653">
        <v>2</v>
      </c>
      <c r="J21" s="653"/>
      <c r="K21" s="653"/>
      <c r="L21" s="653"/>
      <c r="M21" s="653">
        <v>11</v>
      </c>
      <c r="N21" s="653">
        <v>1</v>
      </c>
      <c r="O21" s="653"/>
      <c r="P21" s="653"/>
      <c r="Q21" s="653"/>
    </row>
    <row r="22" spans="1:17" ht="12.75">
      <c r="A22" s="820" t="s">
        <v>346</v>
      </c>
      <c r="B22" s="686">
        <f t="shared" si="0"/>
        <v>1</v>
      </c>
      <c r="C22" s="653">
        <v>1</v>
      </c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</row>
    <row r="23" spans="1:17" ht="12.75">
      <c r="A23" s="820" t="s">
        <v>1203</v>
      </c>
      <c r="B23" s="686">
        <f t="shared" si="0"/>
        <v>7</v>
      </c>
      <c r="C23" s="653">
        <v>2</v>
      </c>
      <c r="D23" s="653"/>
      <c r="E23" s="653">
        <v>4</v>
      </c>
      <c r="F23" s="653"/>
      <c r="G23" s="653"/>
      <c r="H23" s="653">
        <v>1</v>
      </c>
      <c r="I23" s="653"/>
      <c r="J23" s="653"/>
      <c r="K23" s="653"/>
      <c r="L23" s="653"/>
      <c r="M23" s="653"/>
      <c r="N23" s="653"/>
      <c r="O23" s="653"/>
      <c r="P23" s="653"/>
      <c r="Q23" s="653"/>
    </row>
    <row r="24" spans="1:17" ht="12.75">
      <c r="A24" s="820" t="s">
        <v>1204</v>
      </c>
      <c r="B24" s="686">
        <f t="shared" si="0"/>
        <v>3</v>
      </c>
      <c r="C24" s="653"/>
      <c r="D24" s="653"/>
      <c r="E24" s="653">
        <v>3</v>
      </c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</row>
    <row r="25" spans="1:17" ht="12.75">
      <c r="A25" s="820" t="s">
        <v>348</v>
      </c>
      <c r="B25" s="686">
        <f t="shared" si="0"/>
        <v>5</v>
      </c>
      <c r="C25" s="653"/>
      <c r="D25" s="653"/>
      <c r="E25" s="653">
        <v>5</v>
      </c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</row>
    <row r="26" spans="1:17" ht="12.75">
      <c r="A26" s="820" t="s">
        <v>349</v>
      </c>
      <c r="B26" s="686">
        <f t="shared" si="0"/>
        <v>2</v>
      </c>
      <c r="C26" s="653">
        <v>1</v>
      </c>
      <c r="D26" s="653"/>
      <c r="E26" s="653"/>
      <c r="F26" s="653"/>
      <c r="G26" s="653"/>
      <c r="H26" s="653">
        <v>1</v>
      </c>
      <c r="I26" s="653"/>
      <c r="J26" s="653"/>
      <c r="K26" s="653"/>
      <c r="L26" s="653"/>
      <c r="M26" s="653"/>
      <c r="N26" s="653"/>
      <c r="O26" s="653"/>
      <c r="P26" s="653"/>
      <c r="Q26" s="653"/>
    </row>
    <row r="27" spans="1:17" ht="12.75">
      <c r="A27" s="820" t="s">
        <v>350</v>
      </c>
      <c r="B27" s="686">
        <f t="shared" si="0"/>
        <v>249</v>
      </c>
      <c r="C27" s="653">
        <v>13</v>
      </c>
      <c r="D27" s="653"/>
      <c r="E27" s="653">
        <v>99</v>
      </c>
      <c r="F27" s="653">
        <v>1</v>
      </c>
      <c r="G27" s="653">
        <v>85</v>
      </c>
      <c r="H27" s="653">
        <v>17</v>
      </c>
      <c r="I27" s="653">
        <v>12</v>
      </c>
      <c r="J27" s="653">
        <v>2</v>
      </c>
      <c r="K27" s="653"/>
      <c r="L27" s="653">
        <v>3</v>
      </c>
      <c r="M27" s="653">
        <v>1</v>
      </c>
      <c r="N27" s="653"/>
      <c r="O27" s="653"/>
      <c r="P27" s="653">
        <v>6</v>
      </c>
      <c r="Q27" s="653">
        <v>10</v>
      </c>
    </row>
    <row r="28" spans="1:17" ht="12.75">
      <c r="A28" s="822" t="s">
        <v>1205</v>
      </c>
      <c r="B28" s="679">
        <f t="shared" si="0"/>
        <v>58</v>
      </c>
      <c r="C28" s="518">
        <v>45</v>
      </c>
      <c r="D28" s="518"/>
      <c r="E28" s="518">
        <v>8</v>
      </c>
      <c r="F28" s="518"/>
      <c r="G28" s="518"/>
      <c r="H28" s="518">
        <v>1</v>
      </c>
      <c r="I28" s="518">
        <v>2</v>
      </c>
      <c r="J28" s="518"/>
      <c r="K28" s="518"/>
      <c r="L28" s="518"/>
      <c r="M28" s="518"/>
      <c r="N28" s="518"/>
      <c r="O28" s="518"/>
      <c r="P28" s="518">
        <v>2</v>
      </c>
      <c r="Q28" s="823"/>
    </row>
    <row r="29" spans="1:17" ht="12.75">
      <c r="A29" s="824" t="s">
        <v>70</v>
      </c>
      <c r="B29" s="825">
        <f t="shared" si="0"/>
        <v>654</v>
      </c>
      <c r="C29" s="685">
        <f aca="true" t="shared" si="1" ref="C29:Q29">SUM(C10:C28)</f>
        <v>176</v>
      </c>
      <c r="D29" s="685">
        <f t="shared" si="1"/>
        <v>0</v>
      </c>
      <c r="E29" s="685">
        <f t="shared" si="1"/>
        <v>226</v>
      </c>
      <c r="F29" s="685">
        <f t="shared" si="1"/>
        <v>1</v>
      </c>
      <c r="G29" s="685">
        <f t="shared" si="1"/>
        <v>113</v>
      </c>
      <c r="H29" s="685">
        <f t="shared" si="1"/>
        <v>57</v>
      </c>
      <c r="I29" s="685">
        <f t="shared" si="1"/>
        <v>20</v>
      </c>
      <c r="J29" s="685">
        <f t="shared" si="1"/>
        <v>2</v>
      </c>
      <c r="K29" s="685">
        <f t="shared" si="1"/>
        <v>0</v>
      </c>
      <c r="L29" s="685">
        <f t="shared" si="1"/>
        <v>3</v>
      </c>
      <c r="M29" s="685">
        <f t="shared" si="1"/>
        <v>13</v>
      </c>
      <c r="N29" s="685">
        <f t="shared" si="1"/>
        <v>13</v>
      </c>
      <c r="O29" s="685">
        <f t="shared" si="1"/>
        <v>1</v>
      </c>
      <c r="P29" s="685">
        <f t="shared" si="1"/>
        <v>13</v>
      </c>
      <c r="Q29" s="825">
        <f t="shared" si="1"/>
        <v>16</v>
      </c>
    </row>
    <row r="30" spans="1:18" ht="12.75">
      <c r="A30" s="493" t="s">
        <v>208</v>
      </c>
      <c r="B30" s="826">
        <v>939</v>
      </c>
      <c r="C30" s="826">
        <v>247</v>
      </c>
      <c r="D30" s="826">
        <v>0</v>
      </c>
      <c r="E30" s="826">
        <v>309</v>
      </c>
      <c r="F30" s="826">
        <v>4</v>
      </c>
      <c r="G30" s="826">
        <v>255</v>
      </c>
      <c r="H30" s="826">
        <v>50</v>
      </c>
      <c r="I30" s="826">
        <v>22</v>
      </c>
      <c r="J30" s="826">
        <v>22</v>
      </c>
      <c r="K30" s="826">
        <v>0</v>
      </c>
      <c r="L30" s="826">
        <v>1</v>
      </c>
      <c r="M30" s="826">
        <v>0</v>
      </c>
      <c r="N30" s="826">
        <v>0</v>
      </c>
      <c r="O30" s="826">
        <v>9</v>
      </c>
      <c r="P30" s="826">
        <v>3</v>
      </c>
      <c r="Q30" s="826">
        <v>17</v>
      </c>
      <c r="R30" s="827"/>
    </row>
    <row r="31" spans="1:17" ht="12.75">
      <c r="A31" s="603"/>
      <c r="B31" s="686"/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</row>
    <row r="32" spans="1:17" ht="15.75">
      <c r="A32" s="817"/>
      <c r="B32" s="817"/>
      <c r="C32" s="817"/>
      <c r="D32" s="516" t="s">
        <v>1206</v>
      </c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</row>
    <row r="35" spans="1:2" ht="12.75">
      <c r="A35" s="486" t="s">
        <v>1199</v>
      </c>
      <c r="B35" s="486">
        <v>1</v>
      </c>
    </row>
    <row r="36" spans="1:2" ht="12.75">
      <c r="A36" s="486" t="s">
        <v>335</v>
      </c>
      <c r="B36" s="486">
        <v>12</v>
      </c>
    </row>
    <row r="37" spans="1:2" ht="12.75">
      <c r="A37" s="486" t="s">
        <v>1200</v>
      </c>
      <c r="B37" s="486">
        <v>32</v>
      </c>
    </row>
    <row r="38" spans="1:2" ht="12.75">
      <c r="A38" s="486" t="s">
        <v>337</v>
      </c>
      <c r="B38" s="486">
        <v>15</v>
      </c>
    </row>
    <row r="39" spans="1:2" ht="12.75">
      <c r="A39" s="486" t="s">
        <v>1201</v>
      </c>
      <c r="B39" s="486">
        <v>1</v>
      </c>
    </row>
    <row r="40" spans="1:2" ht="12.75">
      <c r="A40" s="486" t="s">
        <v>339</v>
      </c>
      <c r="B40" s="486">
        <v>2</v>
      </c>
    </row>
    <row r="41" spans="1:2" ht="12.75">
      <c r="A41" s="486" t="s">
        <v>340</v>
      </c>
      <c r="B41" s="486">
        <v>1</v>
      </c>
    </row>
    <row r="42" spans="1:2" ht="12.75">
      <c r="A42" s="486" t="s">
        <v>1202</v>
      </c>
      <c r="B42" s="486">
        <v>10</v>
      </c>
    </row>
    <row r="43" spans="1:2" ht="12.75">
      <c r="A43" s="486" t="s">
        <v>342</v>
      </c>
      <c r="B43" s="486">
        <v>15</v>
      </c>
    </row>
    <row r="44" spans="1:2" ht="12.75">
      <c r="A44" s="486" t="s">
        <v>343</v>
      </c>
      <c r="B44" s="486">
        <v>18</v>
      </c>
    </row>
    <row r="45" spans="1:2" ht="12.75">
      <c r="A45" s="486" t="s">
        <v>344</v>
      </c>
      <c r="B45" s="486">
        <v>1</v>
      </c>
    </row>
    <row r="46" spans="1:2" ht="12.75">
      <c r="A46" s="486" t="s">
        <v>345</v>
      </c>
      <c r="B46" s="486">
        <v>25</v>
      </c>
    </row>
    <row r="47" spans="1:2" ht="12.75">
      <c r="A47" s="486" t="s">
        <v>346</v>
      </c>
      <c r="B47" s="486">
        <v>1</v>
      </c>
    </row>
    <row r="48" spans="1:2" ht="12.75">
      <c r="A48" s="486" t="s">
        <v>1203</v>
      </c>
      <c r="B48" s="486">
        <v>6</v>
      </c>
    </row>
    <row r="49" spans="1:2" ht="12.75">
      <c r="A49" s="486" t="s">
        <v>1204</v>
      </c>
      <c r="B49" s="486">
        <v>2</v>
      </c>
    </row>
    <row r="50" spans="1:2" ht="12.75">
      <c r="A50" s="486" t="s">
        <v>348</v>
      </c>
      <c r="B50" s="486">
        <v>3</v>
      </c>
    </row>
    <row r="51" spans="1:2" ht="12.75">
      <c r="A51" s="486" t="s">
        <v>349</v>
      </c>
      <c r="B51" s="486">
        <v>2</v>
      </c>
    </row>
    <row r="52" spans="1:2" ht="12.75">
      <c r="A52" s="486" t="s">
        <v>350</v>
      </c>
      <c r="B52" s="486">
        <v>131</v>
      </c>
    </row>
    <row r="53" spans="1:2" ht="12.75">
      <c r="A53" s="486" t="s">
        <v>1205</v>
      </c>
      <c r="B53" s="486">
        <v>14</v>
      </c>
    </row>
    <row r="54" spans="1:2" ht="12.75">
      <c r="A54" s="486" t="s">
        <v>70</v>
      </c>
      <c r="B54" s="486">
        <v>292</v>
      </c>
    </row>
  </sheetData>
  <sheetProtection/>
  <mergeCells count="18">
    <mergeCell ref="P7:P9"/>
    <mergeCell ref="Q7:Q9"/>
    <mergeCell ref="J7:J9"/>
    <mergeCell ref="K7:K9"/>
    <mergeCell ref="L7:L9"/>
    <mergeCell ref="M7:M9"/>
    <mergeCell ref="N7:N9"/>
    <mergeCell ref="O7:O9"/>
    <mergeCell ref="A6:A9"/>
    <mergeCell ref="B6:B9"/>
    <mergeCell ref="C6:Q6"/>
    <mergeCell ref="C7:C9"/>
    <mergeCell ref="D7:D9"/>
    <mergeCell ref="E7:E9"/>
    <mergeCell ref="F7:F9"/>
    <mergeCell ref="G7:G9"/>
    <mergeCell ref="H7:H9"/>
    <mergeCell ref="I7:I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5.Unemployment</oddHeader>
    <oddFooter xml:space="preserve">&amp;L&amp;18 19&amp;R&amp;18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Q54"/>
  <sheetViews>
    <sheetView zoomScalePageLayoutView="0" workbookViewId="0" topLeftCell="A1">
      <selection activeCell="A1" sqref="A1:K38"/>
    </sheetView>
  </sheetViews>
  <sheetFormatPr defaultColWidth="9.140625" defaultRowHeight="12.75"/>
  <cols>
    <col min="1" max="1" width="23.57421875" style="912" customWidth="1"/>
    <col min="2" max="2" width="21.28125" style="510" customWidth="1"/>
    <col min="3" max="3" width="9.57421875" style="510" customWidth="1"/>
    <col min="4" max="4" width="17.00390625" style="510" customWidth="1"/>
    <col min="5" max="5" width="2.57421875" style="510" customWidth="1"/>
    <col min="6" max="6" width="13.28125" style="510" hidden="1" customWidth="1"/>
    <col min="7" max="7" width="0.85546875" style="510" hidden="1" customWidth="1"/>
    <col min="8" max="8" width="13.140625" style="510" customWidth="1"/>
    <col min="9" max="9" width="14.421875" style="510" customWidth="1"/>
    <col min="10" max="10" width="17.00390625" style="510" customWidth="1"/>
    <col min="11" max="11" width="13.421875" style="510" customWidth="1"/>
    <col min="12" max="12" width="6.140625" style="494" customWidth="1"/>
    <col min="13" max="13" width="60.421875" style="494" customWidth="1"/>
    <col min="14" max="14" width="11.421875" style="494" customWidth="1"/>
    <col min="15" max="15" width="18.7109375" style="494" customWidth="1"/>
    <col min="16" max="16" width="10.00390625" style="494" customWidth="1"/>
    <col min="17" max="17" width="9.7109375" style="494" customWidth="1"/>
    <col min="18" max="18" width="9.00390625" style="494" customWidth="1"/>
    <col min="19" max="19" width="0" style="494" hidden="1" customWidth="1"/>
    <col min="20" max="20" width="7.8515625" style="494" hidden="1" customWidth="1"/>
    <col min="21" max="21" width="7.140625" style="494" hidden="1" customWidth="1"/>
    <col min="22" max="22" width="16.140625" style="494" customWidth="1"/>
    <col min="23" max="23" width="10.140625" style="494" customWidth="1"/>
    <col min="24" max="24" width="10.28125" style="494" customWidth="1"/>
    <col min="25" max="25" width="9.28125" style="912" customWidth="1"/>
    <col min="26" max="26" width="4.140625" style="494" customWidth="1"/>
    <col min="27" max="27" width="7.00390625" style="494" bestFit="1" customWidth="1"/>
    <col min="28" max="28" width="6.8515625" style="494" customWidth="1"/>
    <col min="29" max="29" width="7.8515625" style="494" customWidth="1"/>
    <col min="30" max="33" width="9.140625" style="494" customWidth="1"/>
    <col min="34" max="34" width="4.7109375" style="494" customWidth="1"/>
    <col min="35" max="35" width="11.7109375" style="494" customWidth="1"/>
    <col min="36" max="36" width="35.421875" style="494" customWidth="1"/>
    <col min="37" max="37" width="14.00390625" style="494" customWidth="1"/>
    <col min="38" max="38" width="11.421875" style="494" customWidth="1"/>
    <col min="39" max="39" width="9.140625" style="494" customWidth="1"/>
    <col min="40" max="40" width="8.421875" style="494" customWidth="1"/>
    <col min="41" max="41" width="11.421875" style="494" customWidth="1"/>
    <col min="42" max="42" width="10.28125" style="494" customWidth="1"/>
    <col min="43" max="43" width="8.7109375" style="494" customWidth="1"/>
    <col min="44" max="16384" width="9.140625" style="494" customWidth="1"/>
  </cols>
  <sheetData>
    <row r="1" spans="2:25" ht="8.25" customHeight="1"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3"/>
      <c r="P1" s="491"/>
      <c r="Q1" s="912"/>
      <c r="R1" s="912"/>
      <c r="S1" s="912"/>
      <c r="T1" s="912"/>
      <c r="U1" s="912"/>
      <c r="V1" s="912"/>
      <c r="W1" s="912"/>
      <c r="X1" s="912"/>
      <c r="Y1" s="494"/>
    </row>
    <row r="2" spans="1:16" s="915" customFormat="1" ht="16.5" customHeight="1">
      <c r="A2" s="491"/>
      <c r="B2" s="914" t="s">
        <v>1557</v>
      </c>
      <c r="C2" s="914"/>
      <c r="D2" s="914"/>
      <c r="E2" s="914"/>
      <c r="F2" s="914"/>
      <c r="G2" s="914"/>
      <c r="H2" s="914"/>
      <c r="I2" s="914"/>
      <c r="M2" s="916"/>
      <c r="N2" s="917"/>
      <c r="O2" s="917"/>
      <c r="P2" s="918"/>
    </row>
    <row r="3" spans="1:16" s="915" customFormat="1" ht="20.25" customHeight="1">
      <c r="A3" s="491"/>
      <c r="B3" s="919" t="s">
        <v>1558</v>
      </c>
      <c r="C3" s="919"/>
      <c r="D3" s="919"/>
      <c r="E3" s="919"/>
      <c r="F3" s="919"/>
      <c r="G3" s="919"/>
      <c r="H3" s="919"/>
      <c r="I3" s="919"/>
      <c r="M3" s="1163"/>
      <c r="N3" s="1163"/>
      <c r="O3" s="1163"/>
      <c r="P3" s="918"/>
    </row>
    <row r="4" spans="1:16" s="915" customFormat="1" ht="6" customHeight="1">
      <c r="A4" s="491"/>
      <c r="C4" s="920"/>
      <c r="D4" s="920"/>
      <c r="M4" s="918"/>
      <c r="N4" s="921"/>
      <c r="O4" s="922"/>
      <c r="P4" s="922"/>
    </row>
    <row r="5" spans="1:16" s="915" customFormat="1" ht="6.75" customHeight="1">
      <c r="A5" s="491"/>
      <c r="C5" s="920"/>
      <c r="D5" s="920"/>
      <c r="M5" s="918"/>
      <c r="N5" s="921"/>
      <c r="O5" s="922"/>
      <c r="P5" s="922"/>
    </row>
    <row r="6" spans="1:16" s="915" customFormat="1" ht="17.25" customHeight="1">
      <c r="A6" s="1164" t="s">
        <v>1559</v>
      </c>
      <c r="B6" s="1164"/>
      <c r="C6" s="1164"/>
      <c r="D6" s="1164"/>
      <c r="E6" s="1164"/>
      <c r="F6" s="1164"/>
      <c r="G6" s="1165"/>
      <c r="H6" s="1170" t="s">
        <v>372</v>
      </c>
      <c r="I6" s="1171"/>
      <c r="J6" s="1170" t="s">
        <v>373</v>
      </c>
      <c r="K6" s="1171"/>
      <c r="L6" s="918"/>
      <c r="M6" s="918"/>
      <c r="N6" s="921"/>
      <c r="O6" s="922"/>
      <c r="P6" s="922"/>
    </row>
    <row r="7" spans="1:16" s="912" customFormat="1" ht="12">
      <c r="A7" s="1166"/>
      <c r="B7" s="1166"/>
      <c r="C7" s="1166"/>
      <c r="D7" s="1166"/>
      <c r="E7" s="1166"/>
      <c r="F7" s="1166"/>
      <c r="G7" s="1167"/>
      <c r="H7" s="848" t="s">
        <v>1560</v>
      </c>
      <c r="I7" s="574" t="s">
        <v>1561</v>
      </c>
      <c r="J7" s="848" t="s">
        <v>1560</v>
      </c>
      <c r="K7" s="574" t="s">
        <v>1561</v>
      </c>
      <c r="M7" s="491"/>
      <c r="N7" s="491"/>
      <c r="O7" s="491"/>
      <c r="P7" s="924"/>
    </row>
    <row r="8" spans="1:16" s="912" customFormat="1" ht="10.5" customHeight="1">
      <c r="A8" s="1166"/>
      <c r="B8" s="1166"/>
      <c r="C8" s="1166"/>
      <c r="D8" s="1166"/>
      <c r="E8" s="1166"/>
      <c r="F8" s="1166"/>
      <c r="G8" s="1167"/>
      <c r="H8" s="576" t="s">
        <v>1562</v>
      </c>
      <c r="I8" s="575" t="s">
        <v>1563</v>
      </c>
      <c r="J8" s="576" t="s">
        <v>1562</v>
      </c>
      <c r="K8" s="575" t="s">
        <v>1563</v>
      </c>
      <c r="M8" s="491"/>
      <c r="N8" s="491"/>
      <c r="O8" s="925"/>
      <c r="P8" s="913"/>
    </row>
    <row r="9" spans="1:16" s="912" customFormat="1" ht="11.25" customHeight="1">
      <c r="A9" s="1166"/>
      <c r="B9" s="1166"/>
      <c r="C9" s="1166"/>
      <c r="D9" s="1166"/>
      <c r="E9" s="1166"/>
      <c r="F9" s="1166"/>
      <c r="G9" s="1167"/>
      <c r="H9" s="926" t="s">
        <v>1564</v>
      </c>
      <c r="I9" s="892" t="s">
        <v>1565</v>
      </c>
      <c r="J9" s="926" t="s">
        <v>1564</v>
      </c>
      <c r="K9" s="892" t="s">
        <v>1565</v>
      </c>
      <c r="M9" s="925"/>
      <c r="N9" s="491"/>
      <c r="O9" s="925"/>
      <c r="P9" s="491"/>
    </row>
    <row r="10" spans="1:16" s="912" customFormat="1" ht="11.25" customHeight="1">
      <c r="A10" s="1168"/>
      <c r="B10" s="1168"/>
      <c r="C10" s="1168"/>
      <c r="D10" s="1168"/>
      <c r="E10" s="1168"/>
      <c r="F10" s="1168"/>
      <c r="G10" s="1169"/>
      <c r="H10" s="927" t="s">
        <v>1566</v>
      </c>
      <c r="I10" s="690" t="s">
        <v>1567</v>
      </c>
      <c r="J10" s="927" t="s">
        <v>1566</v>
      </c>
      <c r="K10" s="690" t="s">
        <v>1567</v>
      </c>
      <c r="M10" s="928"/>
      <c r="N10" s="625"/>
      <c r="O10" s="929"/>
      <c r="P10" s="913"/>
    </row>
    <row r="11" spans="1:16" s="912" customFormat="1" ht="11.25" customHeight="1">
      <c r="A11" s="930" t="s">
        <v>1568</v>
      </c>
      <c r="B11" s="923"/>
      <c r="C11" s="923"/>
      <c r="D11" s="923"/>
      <c r="E11" s="923"/>
      <c r="F11" s="923"/>
      <c r="G11" s="923"/>
      <c r="H11" s="931">
        <f>H12+H13+H30+H31</f>
        <v>5297182.5</v>
      </c>
      <c r="I11" s="932">
        <f>I12+I13+I30+I31</f>
        <v>20547</v>
      </c>
      <c r="J11" s="931">
        <f>J12+J13+J30+J31</f>
        <v>5750635.5</v>
      </c>
      <c r="K11" s="932">
        <f>K12+K13+K30+K31</f>
        <v>21655</v>
      </c>
      <c r="L11" s="933"/>
      <c r="M11" s="928"/>
      <c r="N11" s="625"/>
      <c r="O11" s="929"/>
      <c r="P11" s="913"/>
    </row>
    <row r="12" spans="1:25" s="912" customFormat="1" ht="17.25" customHeight="1">
      <c r="A12" s="929" t="s">
        <v>1569</v>
      </c>
      <c r="B12" s="603"/>
      <c r="C12" s="934"/>
      <c r="D12" s="935"/>
      <c r="E12" s="936"/>
      <c r="F12" s="936"/>
      <c r="G12" s="936"/>
      <c r="H12" s="937"/>
      <c r="I12" s="938"/>
      <c r="J12" s="937"/>
      <c r="K12" s="938"/>
      <c r="L12" s="925"/>
      <c r="M12" s="933"/>
      <c r="N12" s="933"/>
      <c r="O12" s="933"/>
      <c r="P12" s="933"/>
      <c r="Y12" s="933"/>
    </row>
    <row r="13" spans="1:25" s="912" customFormat="1" ht="17.25" customHeight="1">
      <c r="A13" s="929" t="s">
        <v>1570</v>
      </c>
      <c r="B13" s="487"/>
      <c r="C13" s="488"/>
      <c r="D13" s="935"/>
      <c r="E13" s="936"/>
      <c r="F13" s="936"/>
      <c r="G13" s="936"/>
      <c r="H13" s="937">
        <f>H14+H15+H24+H25+H29</f>
        <v>3162216.1</v>
      </c>
      <c r="I13" s="938">
        <f>I14+I15+I24+I25+I29</f>
        <v>8274</v>
      </c>
      <c r="J13" s="937">
        <f>J14+J15+J24+J25+J29</f>
        <v>3336366.5999999996</v>
      </c>
      <c r="K13" s="938">
        <f>K14+K15+K24+K25+K29</f>
        <v>10116</v>
      </c>
      <c r="L13" s="933"/>
      <c r="M13" s="491"/>
      <c r="N13" s="491"/>
      <c r="O13" s="925"/>
      <c r="P13" s="913"/>
      <c r="Y13" s="933"/>
    </row>
    <row r="14" spans="1:25" s="912" customFormat="1" ht="17.25" customHeight="1">
      <c r="A14" s="929" t="s">
        <v>1571</v>
      </c>
      <c r="B14" s="487"/>
      <c r="C14" s="488" t="s">
        <v>1572</v>
      </c>
      <c r="D14" s="935"/>
      <c r="E14" s="936"/>
      <c r="F14" s="936"/>
      <c r="G14" s="936"/>
      <c r="H14" s="937">
        <v>1871145.9</v>
      </c>
      <c r="I14" s="939">
        <v>2423</v>
      </c>
      <c r="J14" s="937">
        <v>1814699.3</v>
      </c>
      <c r="K14" s="939">
        <v>2234</v>
      </c>
      <c r="L14" s="933"/>
      <c r="M14" s="491"/>
      <c r="N14" s="491"/>
      <c r="O14" s="925"/>
      <c r="P14" s="913"/>
      <c r="Y14" s="933"/>
    </row>
    <row r="15" spans="1:25" s="912" customFormat="1" ht="17.25" customHeight="1">
      <c r="A15" s="929" t="s">
        <v>1573</v>
      </c>
      <c r="B15" s="603"/>
      <c r="C15" s="940" t="s">
        <v>1574</v>
      </c>
      <c r="D15" s="935"/>
      <c r="E15" s="936"/>
      <c r="F15" s="936"/>
      <c r="G15" s="936"/>
      <c r="H15" s="937">
        <f>+H17+H18+H19+H20+H21+H22</f>
        <v>716224.3</v>
      </c>
      <c r="I15" s="938">
        <f>+I17+I18+I19+I20+I21+I22</f>
        <v>2040</v>
      </c>
      <c r="J15" s="937">
        <f>+J17+J18+J19+J20+J21+J22</f>
        <v>882368.9999999999</v>
      </c>
      <c r="K15" s="938">
        <f>+K17+K18+K19+K20+K21+K22</f>
        <v>2230</v>
      </c>
      <c r="L15" s="933"/>
      <c r="M15" s="491"/>
      <c r="N15" s="491"/>
      <c r="O15" s="491"/>
      <c r="P15" s="913"/>
      <c r="Y15" s="933"/>
    </row>
    <row r="16" spans="1:25" s="912" customFormat="1" ht="17.25" customHeight="1">
      <c r="A16" s="491" t="s">
        <v>1575</v>
      </c>
      <c r="B16" s="527"/>
      <c r="C16" s="531" t="s">
        <v>1576</v>
      </c>
      <c r="D16" s="510"/>
      <c r="H16" s="941"/>
      <c r="I16" s="490"/>
      <c r="J16" s="941"/>
      <c r="K16" s="490"/>
      <c r="L16" s="933"/>
      <c r="M16" s="491"/>
      <c r="N16" s="925"/>
      <c r="O16" s="491"/>
      <c r="P16" s="913"/>
      <c r="Y16" s="933"/>
    </row>
    <row r="17" spans="1:25" s="912" customFormat="1" ht="14.25" customHeight="1">
      <c r="A17" s="491" t="s">
        <v>1577</v>
      </c>
      <c r="B17" s="527"/>
      <c r="C17" s="590"/>
      <c r="D17" s="510"/>
      <c r="H17" s="941">
        <v>299766.9</v>
      </c>
      <c r="I17" s="942">
        <v>960</v>
      </c>
      <c r="J17" s="941">
        <v>376060</v>
      </c>
      <c r="K17" s="942">
        <v>1083</v>
      </c>
      <c r="L17" s="933"/>
      <c r="M17" s="489" t="s">
        <v>1578</v>
      </c>
      <c r="N17" s="491"/>
      <c r="O17" s="925"/>
      <c r="P17" s="491"/>
      <c r="Y17" s="933"/>
    </row>
    <row r="18" spans="1:25" s="912" customFormat="1" ht="14.25" customHeight="1">
      <c r="A18" s="491" t="s">
        <v>1579</v>
      </c>
      <c r="B18" s="527"/>
      <c r="C18" s="590"/>
      <c r="D18" s="510"/>
      <c r="H18" s="941">
        <v>156892.9</v>
      </c>
      <c r="I18" s="943">
        <v>508</v>
      </c>
      <c r="J18" s="941">
        <v>199875.2</v>
      </c>
      <c r="K18" s="943">
        <v>552</v>
      </c>
      <c r="L18" s="933"/>
      <c r="M18" s="489" t="s">
        <v>1580</v>
      </c>
      <c r="N18" s="491"/>
      <c r="O18" s="925"/>
      <c r="P18" s="491"/>
      <c r="Y18" s="933"/>
    </row>
    <row r="19" spans="1:25" s="912" customFormat="1" ht="14.25" customHeight="1">
      <c r="A19" s="491" t="s">
        <v>1581</v>
      </c>
      <c r="B19" s="527"/>
      <c r="C19" s="590"/>
      <c r="D19" s="510"/>
      <c r="H19" s="941">
        <v>40817.4</v>
      </c>
      <c r="I19" s="944">
        <v>113</v>
      </c>
      <c r="J19" s="941">
        <v>37015.5</v>
      </c>
      <c r="K19" s="944">
        <v>105</v>
      </c>
      <c r="L19" s="933"/>
      <c r="M19" s="489" t="s">
        <v>1582</v>
      </c>
      <c r="N19" s="491"/>
      <c r="O19" s="925"/>
      <c r="P19" s="491"/>
      <c r="Y19" s="933"/>
    </row>
    <row r="20" spans="1:25" s="912" customFormat="1" ht="17.25" customHeight="1">
      <c r="A20" s="491" t="s">
        <v>1583</v>
      </c>
      <c r="B20" s="527"/>
      <c r="C20" s="590" t="s">
        <v>58</v>
      </c>
      <c r="D20" s="510"/>
      <c r="H20" s="941">
        <v>139516.5</v>
      </c>
      <c r="I20" s="944">
        <v>209</v>
      </c>
      <c r="J20" s="941">
        <v>175687.1</v>
      </c>
      <c r="K20" s="944">
        <v>245</v>
      </c>
      <c r="L20" s="925"/>
      <c r="M20" s="933"/>
      <c r="N20" s="933"/>
      <c r="O20" s="933"/>
      <c r="P20" s="933"/>
      <c r="Y20" s="933"/>
    </row>
    <row r="21" spans="1:25" s="912" customFormat="1" ht="13.5" customHeight="1">
      <c r="A21" s="491" t="s">
        <v>1584</v>
      </c>
      <c r="B21" s="527"/>
      <c r="C21" s="590"/>
      <c r="D21" s="510"/>
      <c r="H21" s="941">
        <v>79230.6</v>
      </c>
      <c r="I21" s="944">
        <v>250</v>
      </c>
      <c r="J21" s="941">
        <v>93731.2</v>
      </c>
      <c r="K21" s="944">
        <v>245</v>
      </c>
      <c r="L21" s="925"/>
      <c r="M21" s="933"/>
      <c r="N21" s="933"/>
      <c r="O21" s="933"/>
      <c r="P21" s="933"/>
      <c r="Y21" s="933"/>
    </row>
    <row r="22" spans="1:25" s="912" customFormat="1" ht="14.25" customHeight="1" hidden="1">
      <c r="A22" s="491" t="s">
        <v>48</v>
      </c>
      <c r="B22" s="527"/>
      <c r="C22" s="590"/>
      <c r="D22" s="510"/>
      <c r="H22" s="941"/>
      <c r="I22" s="944"/>
      <c r="J22" s="941"/>
      <c r="K22" s="944"/>
      <c r="L22" s="925"/>
      <c r="M22" s="933"/>
      <c r="N22" s="933"/>
      <c r="O22" s="933"/>
      <c r="P22" s="933"/>
      <c r="Y22" s="933"/>
    </row>
    <row r="23" spans="1:25" s="912" customFormat="1" ht="14.25" customHeight="1" hidden="1">
      <c r="A23" s="1172" t="s">
        <v>1585</v>
      </c>
      <c r="B23" s="1172"/>
      <c r="C23" s="1173" t="s">
        <v>1586</v>
      </c>
      <c r="D23" s="1173"/>
      <c r="H23" s="941"/>
      <c r="I23" s="492"/>
      <c r="J23" s="941"/>
      <c r="K23" s="492"/>
      <c r="L23" s="925"/>
      <c r="M23" s="925"/>
      <c r="N23" s="933"/>
      <c r="O23" s="933"/>
      <c r="Y23" s="933"/>
    </row>
    <row r="24" spans="1:25" s="912" customFormat="1" ht="17.25" customHeight="1">
      <c r="A24" s="929" t="s">
        <v>1587</v>
      </c>
      <c r="B24" s="603"/>
      <c r="C24" s="934"/>
      <c r="D24" s="935"/>
      <c r="E24" s="936"/>
      <c r="F24" s="936"/>
      <c r="G24" s="936"/>
      <c r="H24" s="937">
        <v>196672.8</v>
      </c>
      <c r="I24" s="945">
        <v>1471</v>
      </c>
      <c r="J24" s="937">
        <v>238503.8</v>
      </c>
      <c r="K24" s="945">
        <v>1710</v>
      </c>
      <c r="L24" s="925"/>
      <c r="M24" s="925"/>
      <c r="N24" s="933"/>
      <c r="O24" s="933"/>
      <c r="Y24" s="933"/>
    </row>
    <row r="25" spans="1:25" s="912" customFormat="1" ht="17.25" customHeight="1">
      <c r="A25" s="929" t="s">
        <v>1588</v>
      </c>
      <c r="B25" s="603"/>
      <c r="C25" s="934" t="s">
        <v>1589</v>
      </c>
      <c r="D25" s="935"/>
      <c r="E25" s="936"/>
      <c r="F25" s="936"/>
      <c r="G25" s="936"/>
      <c r="H25" s="937">
        <f>H27+H28</f>
        <v>364321.4</v>
      </c>
      <c r="I25" s="938">
        <f>I27+I28</f>
        <v>2340</v>
      </c>
      <c r="J25" s="937">
        <f>J27+J28</f>
        <v>379887.9</v>
      </c>
      <c r="K25" s="938">
        <f>K27+K28</f>
        <v>3942</v>
      </c>
      <c r="L25" s="925"/>
      <c r="M25" s="925"/>
      <c r="N25" s="933"/>
      <c r="O25" s="933"/>
      <c r="Y25" s="933"/>
    </row>
    <row r="26" spans="1:25" s="912" customFormat="1" ht="15" customHeight="1">
      <c r="A26" s="491" t="s">
        <v>1590</v>
      </c>
      <c r="B26" s="527"/>
      <c r="C26" s="531" t="s">
        <v>1576</v>
      </c>
      <c r="D26" s="935"/>
      <c r="E26" s="936"/>
      <c r="F26" s="936"/>
      <c r="G26" s="936"/>
      <c r="H26" s="937"/>
      <c r="I26" s="929"/>
      <c r="J26" s="937"/>
      <c r="K26" s="929"/>
      <c r="L26" s="925"/>
      <c r="M26" s="925"/>
      <c r="N26" s="933"/>
      <c r="O26" s="933"/>
      <c r="Y26" s="933"/>
    </row>
    <row r="27" spans="1:25" s="912" customFormat="1" ht="15" customHeight="1">
      <c r="A27" s="492" t="s">
        <v>1591</v>
      </c>
      <c r="B27" s="484"/>
      <c r="C27" s="527" t="s">
        <v>1592</v>
      </c>
      <c r="D27" s="510"/>
      <c r="H27" s="941">
        <v>264472</v>
      </c>
      <c r="I27" s="491">
        <v>1848</v>
      </c>
      <c r="J27" s="941">
        <v>270342.9</v>
      </c>
      <c r="K27" s="491">
        <v>3503</v>
      </c>
      <c r="L27" s="925"/>
      <c r="M27" s="925"/>
      <c r="N27" s="933"/>
      <c r="O27" s="933"/>
      <c r="Y27" s="933"/>
    </row>
    <row r="28" spans="1:25" s="912" customFormat="1" ht="15" customHeight="1">
      <c r="A28" s="491" t="s">
        <v>1593</v>
      </c>
      <c r="B28" s="527"/>
      <c r="C28" s="527" t="s">
        <v>1594</v>
      </c>
      <c r="D28" s="510"/>
      <c r="H28" s="941">
        <v>99849.4</v>
      </c>
      <c r="I28" s="491">
        <v>492</v>
      </c>
      <c r="J28" s="941">
        <v>109545</v>
      </c>
      <c r="K28" s="491">
        <v>439</v>
      </c>
      <c r="L28" s="925"/>
      <c r="M28" s="925"/>
      <c r="N28" s="933"/>
      <c r="O28" s="933"/>
      <c r="Y28" s="933"/>
    </row>
    <row r="29" spans="1:25" s="912" customFormat="1" ht="14.25" customHeight="1">
      <c r="A29" s="929" t="s">
        <v>1595</v>
      </c>
      <c r="B29" s="527"/>
      <c r="C29" s="934" t="s">
        <v>1596</v>
      </c>
      <c r="D29" s="527"/>
      <c r="E29" s="491"/>
      <c r="F29" s="491"/>
      <c r="G29" s="491"/>
      <c r="H29" s="937">
        <v>13851.7</v>
      </c>
      <c r="I29" s="491"/>
      <c r="J29" s="937">
        <v>20906.6</v>
      </c>
      <c r="K29" s="491"/>
      <c r="L29" s="925"/>
      <c r="M29" s="925" t="s">
        <v>1597</v>
      </c>
      <c r="N29" s="933"/>
      <c r="O29" s="933"/>
      <c r="P29" s="492"/>
      <c r="Y29" s="933"/>
    </row>
    <row r="30" spans="1:25" s="912" customFormat="1" ht="18" customHeight="1">
      <c r="A30" s="929" t="s">
        <v>1598</v>
      </c>
      <c r="B30" s="603"/>
      <c r="C30" s="934"/>
      <c r="D30" s="935"/>
      <c r="E30" s="936"/>
      <c r="F30" s="936"/>
      <c r="G30" s="936"/>
      <c r="H30" s="937">
        <v>108089.5</v>
      </c>
      <c r="I30" s="945">
        <v>505</v>
      </c>
      <c r="J30" s="937">
        <v>39000</v>
      </c>
      <c r="K30" s="945">
        <v>104</v>
      </c>
      <c r="L30" s="925"/>
      <c r="M30" s="925"/>
      <c r="N30" s="933"/>
      <c r="O30" s="933"/>
      <c r="Y30" s="933"/>
    </row>
    <row r="31" spans="1:25" s="912" customFormat="1" ht="17.25" customHeight="1">
      <c r="A31" s="929" t="s">
        <v>1599</v>
      </c>
      <c r="B31" s="487"/>
      <c r="C31" s="488"/>
      <c r="D31" s="935"/>
      <c r="E31" s="936"/>
      <c r="F31" s="936"/>
      <c r="G31" s="936"/>
      <c r="H31" s="937">
        <f>H36+H37+H38+H35</f>
        <v>2026876.9000000001</v>
      </c>
      <c r="I31" s="938">
        <f>I36+I37+I38+I35</f>
        <v>11768</v>
      </c>
      <c r="J31" s="937">
        <f>J36+J37+J38+J35</f>
        <v>2375268.9</v>
      </c>
      <c r="K31" s="938">
        <f>K36+K37+K38+K35</f>
        <v>11435</v>
      </c>
      <c r="L31" s="925"/>
      <c r="M31" s="925"/>
      <c r="N31" s="933"/>
      <c r="O31" s="933"/>
      <c r="P31" s="933"/>
      <c r="Y31" s="933"/>
    </row>
    <row r="32" spans="1:25" s="912" customFormat="1" ht="15" customHeight="1">
      <c r="A32" s="491" t="s">
        <v>1590</v>
      </c>
      <c r="B32" s="527"/>
      <c r="C32" s="531" t="s">
        <v>1576</v>
      </c>
      <c r="D32" s="510"/>
      <c r="H32" s="937"/>
      <c r="I32" s="938"/>
      <c r="J32" s="937"/>
      <c r="K32" s="938"/>
      <c r="L32" s="925"/>
      <c r="M32" s="925"/>
      <c r="N32" s="933"/>
      <c r="O32" s="933"/>
      <c r="Y32" s="933"/>
    </row>
    <row r="33" spans="1:25" s="912" customFormat="1" ht="15" customHeight="1" hidden="1">
      <c r="A33" s="491" t="s">
        <v>1600</v>
      </c>
      <c r="B33" s="527"/>
      <c r="C33" s="526" t="s">
        <v>1601</v>
      </c>
      <c r="D33" s="510"/>
      <c r="H33" s="941"/>
      <c r="I33" s="490"/>
      <c r="J33" s="941"/>
      <c r="K33" s="490"/>
      <c r="L33" s="925"/>
      <c r="M33" s="925"/>
      <c r="N33" s="933"/>
      <c r="O33" s="933"/>
      <c r="Y33" s="933"/>
    </row>
    <row r="34" spans="1:25" s="912" customFormat="1" ht="15" customHeight="1" hidden="1">
      <c r="A34" s="491" t="s">
        <v>1602</v>
      </c>
      <c r="B34" s="527"/>
      <c r="C34" s="526" t="s">
        <v>1603</v>
      </c>
      <c r="D34" s="510"/>
      <c r="H34" s="941"/>
      <c r="I34" s="944"/>
      <c r="J34" s="941"/>
      <c r="K34" s="944"/>
      <c r="L34" s="925"/>
      <c r="M34" s="925"/>
      <c r="N34" s="933"/>
      <c r="O34" s="933"/>
      <c r="Y34" s="933"/>
    </row>
    <row r="35" spans="1:25" s="912" customFormat="1" ht="14.25" customHeight="1">
      <c r="A35" s="491" t="s">
        <v>1604</v>
      </c>
      <c r="B35" s="484"/>
      <c r="C35" s="590"/>
      <c r="D35" s="510"/>
      <c r="H35" s="941">
        <v>226569.3</v>
      </c>
      <c r="I35" s="490"/>
      <c r="J35" s="941">
        <v>568607</v>
      </c>
      <c r="K35" s="490"/>
      <c r="L35" s="925"/>
      <c r="M35" s="925"/>
      <c r="N35" s="933"/>
      <c r="O35" s="933"/>
      <c r="Y35" s="933"/>
    </row>
    <row r="36" spans="1:25" s="912" customFormat="1" ht="15" customHeight="1">
      <c r="A36" s="491" t="s">
        <v>1605</v>
      </c>
      <c r="B36" s="527"/>
      <c r="C36" s="531"/>
      <c r="D36" s="510"/>
      <c r="H36" s="941">
        <v>35279.5</v>
      </c>
      <c r="I36" s="491">
        <v>47</v>
      </c>
      <c r="J36" s="941">
        <v>35807.8</v>
      </c>
      <c r="K36" s="491">
        <v>45</v>
      </c>
      <c r="L36" s="925"/>
      <c r="M36" s="925"/>
      <c r="N36" s="933"/>
      <c r="O36" s="933"/>
      <c r="Y36" s="933"/>
    </row>
    <row r="37" spans="1:25" s="912" customFormat="1" ht="17.25" customHeight="1">
      <c r="A37" s="491" t="s">
        <v>1606</v>
      </c>
      <c r="B37" s="484"/>
      <c r="C37" s="590" t="s">
        <v>1607</v>
      </c>
      <c r="D37" s="510"/>
      <c r="H37" s="941">
        <v>1140756.2</v>
      </c>
      <c r="I37" s="491">
        <v>8303</v>
      </c>
      <c r="J37" s="941">
        <v>1128400</v>
      </c>
      <c r="K37" s="491">
        <v>8205</v>
      </c>
      <c r="L37" s="925"/>
      <c r="M37" s="925"/>
      <c r="N37" s="933"/>
      <c r="O37" s="933"/>
      <c r="Y37" s="933"/>
    </row>
    <row r="38" spans="1:25" s="912" customFormat="1" ht="14.25" customHeight="1">
      <c r="A38" s="910" t="s">
        <v>1608</v>
      </c>
      <c r="B38" s="533"/>
      <c r="C38" s="607" t="s">
        <v>1609</v>
      </c>
      <c r="D38" s="946"/>
      <c r="E38" s="947"/>
      <c r="F38" s="947"/>
      <c r="G38" s="947"/>
      <c r="H38" s="948">
        <v>624271.9</v>
      </c>
      <c r="I38" s="949">
        <v>3418</v>
      </c>
      <c r="J38" s="948">
        <v>642454.1</v>
      </c>
      <c r="K38" s="949">
        <v>3185</v>
      </c>
      <c r="L38" s="933"/>
      <c r="M38" s="489"/>
      <c r="N38" s="491"/>
      <c r="O38" s="925"/>
      <c r="P38" s="491"/>
      <c r="Y38" s="933"/>
    </row>
    <row r="39" spans="16:25" ht="12">
      <c r="P39" s="501"/>
      <c r="Y39" s="494"/>
    </row>
    <row r="40" spans="12:25" ht="12">
      <c r="L40" s="501"/>
      <c r="M40" s="501"/>
      <c r="N40" s="612"/>
      <c r="O40" s="501"/>
      <c r="P40" s="501"/>
      <c r="Y40" s="950"/>
    </row>
    <row r="41" spans="12:17" ht="12">
      <c r="L41" s="501"/>
      <c r="M41" s="501"/>
      <c r="N41" s="612"/>
      <c r="O41" s="501"/>
      <c r="P41" s="501"/>
      <c r="Q41" s="501"/>
    </row>
    <row r="42" spans="12:43" ht="12">
      <c r="L42" s="501"/>
      <c r="M42" s="501"/>
      <c r="N42" s="612"/>
      <c r="O42" s="501"/>
      <c r="P42" s="501"/>
      <c r="Q42" s="501"/>
      <c r="Y42" s="950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</row>
    <row r="43" spans="12:32" ht="12">
      <c r="L43" s="501"/>
      <c r="M43" s="501"/>
      <c r="N43" s="501"/>
      <c r="O43" s="501"/>
      <c r="P43" s="501"/>
      <c r="Q43" s="501"/>
      <c r="Y43" s="950"/>
      <c r="Z43" s="523"/>
      <c r="AA43" s="523"/>
      <c r="AB43" s="523"/>
      <c r="AC43" s="523"/>
      <c r="AD43" s="523"/>
      <c r="AE43" s="523"/>
      <c r="AF43" s="523"/>
    </row>
    <row r="44" spans="12:25" ht="12">
      <c r="L44" s="501"/>
      <c r="M44" s="501"/>
      <c r="N44" s="501"/>
      <c r="O44" s="501"/>
      <c r="P44" s="501"/>
      <c r="Q44" s="501"/>
      <c r="U44" s="523"/>
      <c r="V44" s="523"/>
      <c r="W44" s="523"/>
      <c r="X44" s="523"/>
      <c r="Y44" s="950"/>
    </row>
    <row r="45" spans="12:17" ht="12">
      <c r="L45" s="501"/>
      <c r="M45" s="501"/>
      <c r="N45" s="501"/>
      <c r="O45" s="501"/>
      <c r="P45" s="501"/>
      <c r="Q45" s="501"/>
    </row>
    <row r="46" spans="10:17" ht="12">
      <c r="J46" s="561">
        <f>J13+J30+J31</f>
        <v>5750635.5</v>
      </c>
      <c r="L46" s="501"/>
      <c r="M46" s="501"/>
      <c r="N46" s="501"/>
      <c r="O46" s="501"/>
      <c r="P46" s="501"/>
      <c r="Q46" s="501"/>
    </row>
    <row r="47" spans="12:17" ht="12">
      <c r="L47" s="501"/>
      <c r="M47" s="501"/>
      <c r="N47" s="501"/>
      <c r="O47" s="501"/>
      <c r="P47" s="501"/>
      <c r="Q47" s="501"/>
    </row>
    <row r="48" spans="12:17" ht="12">
      <c r="L48" s="501"/>
      <c r="M48" s="501"/>
      <c r="N48" s="501"/>
      <c r="O48" s="501"/>
      <c r="P48" s="501"/>
      <c r="Q48" s="501"/>
    </row>
    <row r="49" spans="12:17" ht="12">
      <c r="L49" s="501"/>
      <c r="M49" s="501"/>
      <c r="N49" s="501"/>
      <c r="O49" s="501"/>
      <c r="P49" s="501"/>
      <c r="Q49" s="501"/>
    </row>
    <row r="50" spans="12:17" ht="12">
      <c r="L50" s="501"/>
      <c r="M50" s="501"/>
      <c r="N50" s="501"/>
      <c r="O50" s="501"/>
      <c r="P50" s="501"/>
      <c r="Q50" s="501"/>
    </row>
    <row r="51" spans="12:17" ht="12">
      <c r="L51" s="501"/>
      <c r="M51" s="501"/>
      <c r="N51" s="501"/>
      <c r="O51" s="501"/>
      <c r="P51" s="501"/>
      <c r="Q51" s="501"/>
    </row>
    <row r="52" spans="12:17" ht="12">
      <c r="L52" s="501"/>
      <c r="M52" s="501"/>
      <c r="N52" s="501"/>
      <c r="O52" s="501"/>
      <c r="P52" s="501"/>
      <c r="Q52" s="501"/>
    </row>
    <row r="53" spans="12:17" ht="12">
      <c r="L53" s="501"/>
      <c r="M53" s="501"/>
      <c r="N53" s="501"/>
      <c r="O53" s="501"/>
      <c r="P53" s="501"/>
      <c r="Q53" s="501"/>
    </row>
    <row r="54" spans="16:17" ht="12">
      <c r="P54" s="501"/>
      <c r="Q54" s="50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62" bottom="0.61" header="0.3" footer="0.3"/>
  <pageSetup horizontalDpi="600" verticalDpi="600" orientation="landscape" paperSize="9" r:id="rId1"/>
  <headerFooter>
    <oddHeader>&amp;R&amp;"Arial Mon,Regular"&amp;8&amp;UБүлэг 5. Нийгмийн халамж</oddHeader>
    <oddFooter>&amp;R&amp;18 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I38"/>
    </sheetView>
  </sheetViews>
  <sheetFormatPr defaultColWidth="9.140625" defaultRowHeight="12.75"/>
  <cols>
    <col min="1" max="1" width="32.57421875" style="1014" customWidth="1"/>
    <col min="2" max="2" width="24.7109375" style="1014" customWidth="1"/>
    <col min="3" max="3" width="9.7109375" style="1014" customWidth="1"/>
    <col min="4" max="9" width="9.140625" style="1014" customWidth="1"/>
    <col min="10" max="22" width="9.140625" style="498" customWidth="1"/>
    <col min="23" max="16384" width="9.140625" style="1014" customWidth="1"/>
  </cols>
  <sheetData>
    <row r="1" spans="1:9" ht="12.75">
      <c r="A1" s="1174" t="s">
        <v>1651</v>
      </c>
      <c r="B1" s="1174"/>
      <c r="C1" s="1174"/>
      <c r="D1" s="1174"/>
      <c r="E1" s="1174"/>
      <c r="F1" s="1174"/>
      <c r="G1" s="1174"/>
      <c r="H1" s="1174"/>
      <c r="I1" s="1174"/>
    </row>
    <row r="2" spans="1:9" ht="12.75">
      <c r="A2" s="1174" t="s">
        <v>1652</v>
      </c>
      <c r="B2" s="1174"/>
      <c r="C2" s="1174"/>
      <c r="D2" s="1174"/>
      <c r="E2" s="1174"/>
      <c r="F2" s="1174"/>
      <c r="G2" s="1174"/>
      <c r="H2" s="1174"/>
      <c r="I2" s="1174"/>
    </row>
    <row r="3" spans="1:9" ht="12.75">
      <c r="A3" s="990" t="s">
        <v>1653</v>
      </c>
      <c r="B3" s="991"/>
      <c r="C3" s="991"/>
      <c r="D3" s="991"/>
      <c r="E3" s="991"/>
      <c r="F3" s="991"/>
      <c r="G3" s="991"/>
      <c r="H3" s="991"/>
      <c r="I3" s="991"/>
    </row>
    <row r="4" spans="1:9" ht="12.75">
      <c r="A4" s="990" t="s">
        <v>1654</v>
      </c>
      <c r="B4" s="991"/>
      <c r="C4" s="991"/>
      <c r="D4" s="991"/>
      <c r="E4" s="991"/>
      <c r="F4" s="991"/>
      <c r="G4" s="991"/>
      <c r="H4" s="991"/>
      <c r="I4" s="991"/>
    </row>
    <row r="5" spans="1:10" ht="12.75">
      <c r="A5" s="1175"/>
      <c r="B5" s="1177"/>
      <c r="C5" s="1178">
        <v>2014</v>
      </c>
      <c r="D5" s="1179"/>
      <c r="E5" s="1180"/>
      <c r="F5" s="1178">
        <v>2015</v>
      </c>
      <c r="G5" s="1179"/>
      <c r="H5" s="1180"/>
      <c r="I5" s="1181"/>
      <c r="J5" s="563"/>
    </row>
    <row r="6" spans="1:9" ht="12.75">
      <c r="A6" s="1176"/>
      <c r="B6" s="1177"/>
      <c r="C6" s="992" t="s">
        <v>370</v>
      </c>
      <c r="D6" s="992" t="s">
        <v>374</v>
      </c>
      <c r="E6" s="992" t="s">
        <v>1655</v>
      </c>
      <c r="F6" s="992" t="s">
        <v>370</v>
      </c>
      <c r="G6" s="992" t="s">
        <v>374</v>
      </c>
      <c r="H6" s="992" t="s">
        <v>1655</v>
      </c>
      <c r="I6" s="1182"/>
    </row>
    <row r="7" spans="1:9" ht="23.25" customHeight="1">
      <c r="A7" s="993" t="s">
        <v>1656</v>
      </c>
      <c r="B7" s="993" t="s">
        <v>1657</v>
      </c>
      <c r="C7" s="994">
        <f aca="true" t="shared" si="0" ref="C7:H7">C9+C10+C11+C12+C13</f>
        <v>3429.5000000000014</v>
      </c>
      <c r="D7" s="994">
        <f t="shared" si="0"/>
        <v>2716.600000000001</v>
      </c>
      <c r="E7" s="994">
        <f t="shared" si="0"/>
        <v>19327.5</v>
      </c>
      <c r="F7" s="994">
        <f t="shared" si="0"/>
        <v>4233.000000000002</v>
      </c>
      <c r="G7" s="994">
        <f t="shared" si="0"/>
        <v>2942.399999999998</v>
      </c>
      <c r="H7" s="994">
        <f t="shared" si="0"/>
        <v>23116.600000000002</v>
      </c>
      <c r="I7" s="995">
        <f>H7/E7*100</f>
        <v>119.60470831716468</v>
      </c>
    </row>
    <row r="8" spans="1:9" ht="12.75">
      <c r="A8" s="996" t="s">
        <v>1658</v>
      </c>
      <c r="B8" s="996" t="s">
        <v>1659</v>
      </c>
      <c r="C8" s="997"/>
      <c r="D8" s="997"/>
      <c r="E8" s="997"/>
      <c r="F8" s="997"/>
      <c r="G8" s="997"/>
      <c r="H8" s="997"/>
      <c r="I8" s="994"/>
    </row>
    <row r="9" spans="1:9" ht="11.25" customHeight="1">
      <c r="A9" s="998" t="s">
        <v>1660</v>
      </c>
      <c r="B9" s="998" t="s">
        <v>1661</v>
      </c>
      <c r="C9" s="997">
        <v>3008.800000000001</v>
      </c>
      <c r="D9" s="997">
        <v>2332.6000000000004</v>
      </c>
      <c r="E9" s="997">
        <v>16796.7</v>
      </c>
      <c r="F9" s="997">
        <v>3474.600000000002</v>
      </c>
      <c r="G9" s="997">
        <v>2433.899999999998</v>
      </c>
      <c r="H9" s="997">
        <v>19135.3</v>
      </c>
      <c r="I9" s="999">
        <f aca="true" t="shared" si="1" ref="I9:I20">H9/E9*100</f>
        <v>113.92297296492761</v>
      </c>
    </row>
    <row r="10" spans="1:9" ht="11.25" customHeight="1">
      <c r="A10" s="998" t="s">
        <v>1662</v>
      </c>
      <c r="B10" s="998" t="s">
        <v>1663</v>
      </c>
      <c r="C10" s="997">
        <v>78.29999999999995</v>
      </c>
      <c r="D10" s="997">
        <v>188.60000000000002</v>
      </c>
      <c r="E10" s="997">
        <v>544</v>
      </c>
      <c r="F10" s="997">
        <v>190</v>
      </c>
      <c r="G10" s="997">
        <v>120.89999999999998</v>
      </c>
      <c r="H10" s="997">
        <v>1010.5</v>
      </c>
      <c r="I10" s="999">
        <f t="shared" si="1"/>
        <v>185.75367647058823</v>
      </c>
    </row>
    <row r="11" spans="1:9" ht="11.25" customHeight="1">
      <c r="A11" s="998" t="s">
        <v>1664</v>
      </c>
      <c r="B11" s="998" t="s">
        <v>1665</v>
      </c>
      <c r="C11" s="997">
        <v>250.70000000000005</v>
      </c>
      <c r="D11" s="997">
        <v>149.70000000000005</v>
      </c>
      <c r="E11" s="997">
        <v>1532.5</v>
      </c>
      <c r="F11" s="997">
        <v>452.20000000000005</v>
      </c>
      <c r="G11" s="997">
        <v>329.7999999999997</v>
      </c>
      <c r="H11" s="997">
        <v>2410.2</v>
      </c>
      <c r="I11" s="999">
        <f t="shared" si="1"/>
        <v>157.27243066884176</v>
      </c>
    </row>
    <row r="12" spans="1:9" ht="11.25" customHeight="1">
      <c r="A12" s="998" t="s">
        <v>1666</v>
      </c>
      <c r="B12" s="998" t="s">
        <v>1667</v>
      </c>
      <c r="C12" s="997">
        <v>64.30000000000001</v>
      </c>
      <c r="D12" s="997">
        <v>33.30000000000001</v>
      </c>
      <c r="E12" s="997">
        <v>317.6</v>
      </c>
      <c r="F12" s="997">
        <v>81.19999999999999</v>
      </c>
      <c r="G12" s="997">
        <v>35.5</v>
      </c>
      <c r="H12" s="997">
        <v>368.4</v>
      </c>
      <c r="I12" s="999">
        <f t="shared" si="1"/>
        <v>115.99496221662466</v>
      </c>
    </row>
    <row r="13" spans="1:9" ht="11.25" customHeight="1">
      <c r="A13" s="998" t="s">
        <v>1668</v>
      </c>
      <c r="B13" s="998" t="s">
        <v>1669</v>
      </c>
      <c r="C13" s="997">
        <v>27.39999999999999</v>
      </c>
      <c r="D13" s="997">
        <v>12.399999999999991</v>
      </c>
      <c r="E13" s="997">
        <v>136.7</v>
      </c>
      <c r="F13" s="997">
        <v>35</v>
      </c>
      <c r="G13" s="997">
        <v>22.299999999999983</v>
      </c>
      <c r="H13" s="997">
        <v>192.2</v>
      </c>
      <c r="I13" s="999">
        <f t="shared" si="1"/>
        <v>140.5998536942209</v>
      </c>
    </row>
    <row r="14" spans="1:9" ht="25.5" customHeight="1">
      <c r="A14" s="1000" t="s">
        <v>1670</v>
      </c>
      <c r="B14" s="1000" t="s">
        <v>1671</v>
      </c>
      <c r="C14" s="1001">
        <f aca="true" t="shared" si="2" ref="C14:H14">C16+C17+C18+C19+C20</f>
        <v>2968.9999999999995</v>
      </c>
      <c r="D14" s="1001">
        <f t="shared" si="2"/>
        <v>2826.100000000001</v>
      </c>
      <c r="E14" s="1001">
        <f t="shared" si="2"/>
        <v>19352.100000000002</v>
      </c>
      <c r="F14" s="1001">
        <f t="shared" si="2"/>
        <v>3659.800000000001</v>
      </c>
      <c r="G14" s="1001">
        <f t="shared" si="2"/>
        <v>3381.1</v>
      </c>
      <c r="H14" s="1001">
        <f t="shared" si="2"/>
        <v>23249.800000000003</v>
      </c>
      <c r="I14" s="994">
        <f t="shared" si="1"/>
        <v>120.14096661344247</v>
      </c>
    </row>
    <row r="15" spans="1:9" ht="12.75">
      <c r="A15" s="996" t="s">
        <v>1658</v>
      </c>
      <c r="B15" s="996" t="s">
        <v>1659</v>
      </c>
      <c r="C15" s="997"/>
      <c r="D15" s="997"/>
      <c r="E15" s="997"/>
      <c r="F15" s="997"/>
      <c r="G15" s="997"/>
      <c r="H15" s="997"/>
      <c r="I15" s="994"/>
    </row>
    <row r="16" spans="1:9" ht="12.75">
      <c r="A16" s="998" t="s">
        <v>1660</v>
      </c>
      <c r="B16" s="998" t="s">
        <v>1661</v>
      </c>
      <c r="C16" s="997">
        <v>2432.8999999999996</v>
      </c>
      <c r="D16" s="997">
        <v>2422.7000000000007</v>
      </c>
      <c r="E16" s="997">
        <v>16380.2</v>
      </c>
      <c r="F16" s="997">
        <v>2864.6000000000004</v>
      </c>
      <c r="G16" s="997">
        <v>2854</v>
      </c>
      <c r="H16" s="997">
        <v>19568.2</v>
      </c>
      <c r="I16" s="999">
        <f>H16/E16*100</f>
        <v>119.46252182513032</v>
      </c>
    </row>
    <row r="17" spans="1:9" ht="12.75">
      <c r="A17" s="998" t="s">
        <v>1662</v>
      </c>
      <c r="B17" s="998" t="s">
        <v>1663</v>
      </c>
      <c r="C17" s="997">
        <v>83.80000000000001</v>
      </c>
      <c r="D17" s="997">
        <v>167.3</v>
      </c>
      <c r="E17" s="997">
        <v>628.6</v>
      </c>
      <c r="F17" s="997">
        <v>233.79999999999995</v>
      </c>
      <c r="G17" s="997">
        <v>163.80000000000007</v>
      </c>
      <c r="H17" s="997">
        <v>949.2</v>
      </c>
      <c r="I17" s="999">
        <f t="shared" si="1"/>
        <v>151.00222717149222</v>
      </c>
    </row>
    <row r="18" spans="1:9" ht="12.75">
      <c r="A18" s="998" t="s">
        <v>1664</v>
      </c>
      <c r="B18" s="998" t="s">
        <v>1665</v>
      </c>
      <c r="C18" s="997">
        <v>293.20000000000005</v>
      </c>
      <c r="D18" s="997">
        <v>217.4000000000001</v>
      </c>
      <c r="E18" s="997">
        <v>1872.2</v>
      </c>
      <c r="F18" s="997">
        <v>417.60000000000014</v>
      </c>
      <c r="G18" s="997">
        <v>294.5</v>
      </c>
      <c r="H18" s="997">
        <v>2176.9</v>
      </c>
      <c r="I18" s="999">
        <f t="shared" si="1"/>
        <v>116.2749706227967</v>
      </c>
    </row>
    <row r="19" spans="1:9" ht="12.75">
      <c r="A19" s="998" t="s">
        <v>1666</v>
      </c>
      <c r="B19" s="998" t="s">
        <v>1667</v>
      </c>
      <c r="C19" s="997">
        <v>112.1</v>
      </c>
      <c r="D19" s="997">
        <v>8.699999999999989</v>
      </c>
      <c r="E19" s="997">
        <v>353.9</v>
      </c>
      <c r="F19" s="997">
        <v>95</v>
      </c>
      <c r="G19" s="997">
        <v>37.60000000000002</v>
      </c>
      <c r="H19" s="997">
        <v>370.8</v>
      </c>
      <c r="I19" s="999">
        <f t="shared" si="1"/>
        <v>104.77536027126308</v>
      </c>
    </row>
    <row r="20" spans="1:9" ht="12.75">
      <c r="A20" s="1002" t="s">
        <v>1668</v>
      </c>
      <c r="B20" s="1002" t="s">
        <v>1669</v>
      </c>
      <c r="C20" s="1003">
        <v>47</v>
      </c>
      <c r="D20" s="1003">
        <v>10</v>
      </c>
      <c r="E20" s="1003">
        <v>117.2</v>
      </c>
      <c r="F20" s="1003">
        <v>48.8</v>
      </c>
      <c r="G20" s="1003">
        <v>31.19999999999999</v>
      </c>
      <c r="H20" s="1003">
        <v>184.7</v>
      </c>
      <c r="I20" s="1004">
        <f t="shared" si="1"/>
        <v>157.5938566552901</v>
      </c>
    </row>
    <row r="21" spans="1:9" ht="12.75">
      <c r="A21" s="1185" t="s">
        <v>1672</v>
      </c>
      <c r="B21" s="1185"/>
      <c r="C21" s="1005"/>
      <c r="D21" s="1005"/>
      <c r="E21" s="1005"/>
      <c r="F21" s="1005"/>
      <c r="G21" s="1005"/>
      <c r="H21" s="1005"/>
      <c r="I21" s="1006"/>
    </row>
    <row r="22" spans="1:9" ht="12.75">
      <c r="A22" s="1186" t="s">
        <v>1673</v>
      </c>
      <c r="B22" s="1186"/>
      <c r="C22" s="1007"/>
      <c r="D22" s="1007"/>
      <c r="E22" s="1007"/>
      <c r="F22" s="1007"/>
      <c r="G22" s="1007"/>
      <c r="H22" s="1007"/>
      <c r="I22" s="1007"/>
    </row>
    <row r="23" spans="1:9" ht="12.75">
      <c r="A23" s="990" t="s">
        <v>1674</v>
      </c>
      <c r="B23" s="991"/>
      <c r="C23" s="991"/>
      <c r="D23" s="991"/>
      <c r="E23" s="991"/>
      <c r="F23" s="991"/>
      <c r="G23" s="991"/>
      <c r="H23" s="991"/>
      <c r="I23" s="991"/>
    </row>
    <row r="24" spans="1:9" ht="11.25" customHeight="1">
      <c r="A24" s="990" t="s">
        <v>1675</v>
      </c>
      <c r="B24" s="991"/>
      <c r="C24" s="991"/>
      <c r="D24" s="991"/>
      <c r="E24" s="991"/>
      <c r="F24" s="991"/>
      <c r="G24" s="991"/>
      <c r="H24" s="991"/>
      <c r="I24" s="991"/>
    </row>
    <row r="25" spans="1:10" ht="12.75">
      <c r="A25" s="1187"/>
      <c r="B25" s="1189"/>
      <c r="C25" s="1178">
        <v>2014</v>
      </c>
      <c r="D25" s="1179"/>
      <c r="E25" s="1180"/>
      <c r="F25" s="1178">
        <v>2015</v>
      </c>
      <c r="G25" s="1179"/>
      <c r="H25" s="1180"/>
      <c r="I25" s="1183"/>
      <c r="J25" s="563"/>
    </row>
    <row r="26" spans="1:10" ht="12.75">
      <c r="A26" s="1188"/>
      <c r="B26" s="1189"/>
      <c r="C26" s="992" t="s">
        <v>370</v>
      </c>
      <c r="D26" s="992" t="s">
        <v>374</v>
      </c>
      <c r="E26" s="992" t="s">
        <v>1655</v>
      </c>
      <c r="F26" s="992" t="s">
        <v>370</v>
      </c>
      <c r="G26" s="992" t="s">
        <v>374</v>
      </c>
      <c r="H26" s="992" t="s">
        <v>1655</v>
      </c>
      <c r="I26" s="1184"/>
      <c r="J26" s="563"/>
    </row>
    <row r="27" spans="1:9" ht="26.25" customHeight="1">
      <c r="A27" s="1008" t="s">
        <v>1676</v>
      </c>
      <c r="B27" s="1008" t="s">
        <v>1677</v>
      </c>
      <c r="C27" s="1009">
        <f aca="true" t="shared" si="3" ref="C27:H27">C29+C30+C31+C32</f>
        <v>2426.2000000000007</v>
      </c>
      <c r="D27" s="1009">
        <f t="shared" si="3"/>
        <v>2420.9999999999986</v>
      </c>
      <c r="E27" s="1009">
        <f t="shared" si="3"/>
        <v>16369.4</v>
      </c>
      <c r="F27" s="1009">
        <f t="shared" si="3"/>
        <v>2863.3999999999996</v>
      </c>
      <c r="G27" s="1009">
        <f t="shared" si="3"/>
        <v>2850.8</v>
      </c>
      <c r="H27" s="1009">
        <f t="shared" si="3"/>
        <v>19556.7</v>
      </c>
      <c r="I27" s="1009">
        <f>H27/E27*100</f>
        <v>119.4710862951605</v>
      </c>
    </row>
    <row r="28" spans="1:9" ht="12.75">
      <c r="A28" s="996" t="s">
        <v>1658</v>
      </c>
      <c r="B28" s="996" t="s">
        <v>1659</v>
      </c>
      <c r="C28" s="997"/>
      <c r="D28" s="997"/>
      <c r="E28" s="997"/>
      <c r="F28" s="997"/>
      <c r="G28" s="997"/>
      <c r="H28" s="997"/>
      <c r="I28" s="1009"/>
    </row>
    <row r="29" spans="1:9" ht="12.75">
      <c r="A29" s="998" t="s">
        <v>1678</v>
      </c>
      <c r="B29" s="998" t="s">
        <v>1679</v>
      </c>
      <c r="C29" s="997">
        <v>1881.1000000000004</v>
      </c>
      <c r="D29" s="997">
        <v>1877.0999999999985</v>
      </c>
      <c r="E29" s="997">
        <v>12691.3</v>
      </c>
      <c r="F29" s="997">
        <v>2224.8999999999996</v>
      </c>
      <c r="G29" s="997">
        <v>2215.1000000000004</v>
      </c>
      <c r="H29" s="997">
        <v>15195.6</v>
      </c>
      <c r="I29" s="1010">
        <f aca="true" t="shared" si="4" ref="I29:I37">H29/E29*100</f>
        <v>119.73241511901855</v>
      </c>
    </row>
    <row r="30" spans="1:9" ht="12.75">
      <c r="A30" s="998" t="s">
        <v>1680</v>
      </c>
      <c r="B30" s="998" t="s">
        <v>1681</v>
      </c>
      <c r="C30" s="997">
        <v>302.29999999999995</v>
      </c>
      <c r="D30" s="997">
        <v>301.5999999999999</v>
      </c>
      <c r="E30" s="997">
        <v>2039.6</v>
      </c>
      <c r="F30" s="997">
        <v>400.9000000000001</v>
      </c>
      <c r="G30" s="997">
        <v>399.0999999999999</v>
      </c>
      <c r="H30" s="997">
        <v>2737.9</v>
      </c>
      <c r="I30" s="1010">
        <f t="shared" si="4"/>
        <v>134.2371053147676</v>
      </c>
    </row>
    <row r="31" spans="1:9" ht="12.75">
      <c r="A31" s="998" t="s">
        <v>1682</v>
      </c>
      <c r="B31" s="998" t="s">
        <v>1683</v>
      </c>
      <c r="C31" s="997">
        <v>193.4000000000001</v>
      </c>
      <c r="D31" s="997">
        <v>192.89999999999986</v>
      </c>
      <c r="E31" s="997">
        <v>1304.6</v>
      </c>
      <c r="F31" s="997">
        <v>186.10000000000014</v>
      </c>
      <c r="G31" s="997">
        <v>185.29999999999995</v>
      </c>
      <c r="H31" s="997">
        <v>1271.2</v>
      </c>
      <c r="I31" s="1010">
        <f t="shared" si="4"/>
        <v>97.43982829986204</v>
      </c>
    </row>
    <row r="32" spans="1:9" ht="12.75">
      <c r="A32" s="998" t="s">
        <v>1684</v>
      </c>
      <c r="B32" s="998" t="s">
        <v>1685</v>
      </c>
      <c r="C32" s="997">
        <v>49.400000000000006</v>
      </c>
      <c r="D32" s="997">
        <v>49.39999999999998</v>
      </c>
      <c r="E32" s="997">
        <v>333.9</v>
      </c>
      <c r="F32" s="997">
        <v>51.5</v>
      </c>
      <c r="G32" s="997">
        <v>51.30000000000001</v>
      </c>
      <c r="H32" s="997">
        <v>352</v>
      </c>
      <c r="I32" s="1010">
        <f t="shared" si="4"/>
        <v>105.4207846660677</v>
      </c>
    </row>
    <row r="33" spans="1:9" ht="21" customHeight="1">
      <c r="A33" s="1000" t="s">
        <v>1686</v>
      </c>
      <c r="B33" s="1000" t="s">
        <v>1687</v>
      </c>
      <c r="C33" s="1001">
        <f aca="true" t="shared" si="5" ref="C33:H33">C35+C36+C37+C38+C39</f>
        <v>83.70000000000002</v>
      </c>
      <c r="D33" s="1001">
        <f t="shared" si="5"/>
        <v>167.49999999999997</v>
      </c>
      <c r="E33" s="1001">
        <f t="shared" si="5"/>
        <v>628.7</v>
      </c>
      <c r="F33" s="1001">
        <f t="shared" si="5"/>
        <v>233.59999999999997</v>
      </c>
      <c r="G33" s="1001">
        <f t="shared" si="5"/>
        <v>163.7</v>
      </c>
      <c r="H33" s="1001">
        <f t="shared" si="5"/>
        <v>949.1</v>
      </c>
      <c r="I33" s="1009">
        <f t="shared" si="4"/>
        <v>150.96230316526166</v>
      </c>
    </row>
    <row r="34" spans="1:9" ht="12.75">
      <c r="A34" s="996" t="s">
        <v>1658</v>
      </c>
      <c r="B34" s="996" t="s">
        <v>1659</v>
      </c>
      <c r="C34" s="997"/>
      <c r="D34" s="997"/>
      <c r="E34" s="997"/>
      <c r="F34" s="997"/>
      <c r="G34" s="997"/>
      <c r="H34" s="997"/>
      <c r="I34" s="1009"/>
    </row>
    <row r="35" spans="1:9" ht="12.75">
      <c r="A35" s="998" t="s">
        <v>1688</v>
      </c>
      <c r="B35" s="998" t="s">
        <v>1689</v>
      </c>
      <c r="C35" s="997">
        <v>4</v>
      </c>
      <c r="D35" s="997">
        <v>10.900000000000002</v>
      </c>
      <c r="E35" s="997">
        <v>42.6</v>
      </c>
      <c r="F35" s="997">
        <v>8</v>
      </c>
      <c r="G35" s="997">
        <v>6.899999999999999</v>
      </c>
      <c r="H35" s="997">
        <v>51.5</v>
      </c>
      <c r="I35" s="1010">
        <f t="shared" si="4"/>
        <v>120.89201877934272</v>
      </c>
    </row>
    <row r="36" spans="1:9" ht="12.75">
      <c r="A36" s="998" t="s">
        <v>1690</v>
      </c>
      <c r="B36" s="998" t="s">
        <v>1691</v>
      </c>
      <c r="C36" s="997">
        <v>59.30000000000001</v>
      </c>
      <c r="D36" s="997">
        <v>140.39999999999998</v>
      </c>
      <c r="E36" s="997">
        <v>438</v>
      </c>
      <c r="F36" s="997">
        <v>86.39999999999998</v>
      </c>
      <c r="G36" s="997">
        <v>92.39999999999998</v>
      </c>
      <c r="H36" s="997">
        <v>550.9</v>
      </c>
      <c r="I36" s="1010">
        <f t="shared" si="4"/>
        <v>125.77625570776254</v>
      </c>
    </row>
    <row r="37" spans="1:9" ht="12.75">
      <c r="A37" s="998" t="s">
        <v>1692</v>
      </c>
      <c r="B37" s="998" t="s">
        <v>1693</v>
      </c>
      <c r="C37" s="997">
        <v>20.400000000000006</v>
      </c>
      <c r="D37" s="997">
        <v>16.19999999999999</v>
      </c>
      <c r="E37" s="997">
        <v>146</v>
      </c>
      <c r="F37" s="997">
        <v>24.19999999999999</v>
      </c>
      <c r="G37" s="997">
        <v>27.900000000000006</v>
      </c>
      <c r="H37" s="997">
        <v>173.6</v>
      </c>
      <c r="I37" s="1010">
        <f t="shared" si="4"/>
        <v>118.9041095890411</v>
      </c>
    </row>
    <row r="38" spans="1:9" ht="12.75">
      <c r="A38" s="1002" t="s">
        <v>1694</v>
      </c>
      <c r="B38" s="1002" t="s">
        <v>1695</v>
      </c>
      <c r="C38" s="1003">
        <v>0</v>
      </c>
      <c r="D38" s="1003">
        <v>0</v>
      </c>
      <c r="E38" s="1003">
        <v>0</v>
      </c>
      <c r="F38" s="1003">
        <v>0</v>
      </c>
      <c r="G38" s="1003">
        <v>0</v>
      </c>
      <c r="H38" s="1003">
        <v>0</v>
      </c>
      <c r="I38" s="1011">
        <v>0</v>
      </c>
    </row>
    <row r="39" spans="1:9" ht="12.75" customHeight="1" hidden="1">
      <c r="A39" s="1002" t="s">
        <v>315</v>
      </c>
      <c r="B39" s="1012" t="s">
        <v>58</v>
      </c>
      <c r="C39" s="1013">
        <v>0</v>
      </c>
      <c r="D39" s="1013">
        <v>0</v>
      </c>
      <c r="E39" s="1013">
        <v>2.1</v>
      </c>
      <c r="F39" s="1013">
        <v>115</v>
      </c>
      <c r="G39" s="1013">
        <v>36.5</v>
      </c>
      <c r="H39" s="1013">
        <v>173.1</v>
      </c>
      <c r="I39" s="1011">
        <v>0</v>
      </c>
    </row>
  </sheetData>
  <sheetProtection/>
  <mergeCells count="14">
    <mergeCell ref="I25:I26"/>
    <mergeCell ref="A21:B21"/>
    <mergeCell ref="A22:B22"/>
    <mergeCell ref="A25:A26"/>
    <mergeCell ref="B25:B26"/>
    <mergeCell ref="C25:E25"/>
    <mergeCell ref="F25:H25"/>
    <mergeCell ref="A1:I1"/>
    <mergeCell ref="A2:I2"/>
    <mergeCell ref="A5:A6"/>
    <mergeCell ref="B5:B6"/>
    <mergeCell ref="C5:E5"/>
    <mergeCell ref="F5:H5"/>
    <mergeCell ref="I5:I6"/>
  </mergeCells>
  <printOptions/>
  <pageMargins left="0.36" right="0.23" top="0.48" bottom="0.75" header="0.3" footer="0.3"/>
  <pageSetup horizontalDpi="600" verticalDpi="600" orientation="landscape" r:id="rId2"/>
  <headerFooter>
    <oddHeader>&amp;L&amp;8&amp;USection 6. Social welfare and subsidy</oddHeader>
    <oddFooter>&amp;L&amp;18 23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64.140625" style="232" customWidth="1"/>
    <col min="2" max="3" width="11.00390625" style="232" customWidth="1"/>
    <col min="4" max="4" width="10.421875" style="232" customWidth="1"/>
    <col min="5" max="5" width="10.8515625" style="232" customWidth="1"/>
    <col min="6" max="6" width="8.140625" style="232" customWidth="1"/>
    <col min="7" max="7" width="9.28125" style="233" customWidth="1"/>
    <col min="8" max="8" width="9.57421875" style="232" bestFit="1" customWidth="1"/>
    <col min="9" max="9" width="10.140625" style="232" bestFit="1" customWidth="1"/>
    <col min="10" max="16384" width="9.140625" style="232" customWidth="1"/>
  </cols>
  <sheetData>
    <row r="1" ht="5.25" customHeight="1"/>
    <row r="2" ht="12.75">
      <c r="A2" s="234" t="s">
        <v>211</v>
      </c>
    </row>
    <row r="3" ht="12.75">
      <c r="A3" s="235" t="s">
        <v>212</v>
      </c>
    </row>
    <row r="4" ht="5.25" customHeight="1"/>
    <row r="5" spans="1:7" ht="12.75">
      <c r="A5" s="236"/>
      <c r="B5" s="1190" t="s">
        <v>376</v>
      </c>
      <c r="C5" s="1191"/>
      <c r="D5" s="1190" t="s">
        <v>377</v>
      </c>
      <c r="E5" s="1191"/>
      <c r="F5" s="237" t="s">
        <v>11</v>
      </c>
      <c r="G5" s="238"/>
    </row>
    <row r="6" spans="1:7" ht="15">
      <c r="A6" s="239"/>
      <c r="B6" s="240" t="s">
        <v>213</v>
      </c>
      <c r="C6" s="241" t="s">
        <v>214</v>
      </c>
      <c r="D6" s="240" t="s">
        <v>213</v>
      </c>
      <c r="E6" s="365" t="s">
        <v>214</v>
      </c>
      <c r="F6" s="242" t="s">
        <v>14</v>
      </c>
      <c r="G6" s="243"/>
    </row>
    <row r="7" spans="1:9" ht="12" customHeight="1">
      <c r="A7" s="244" t="s">
        <v>215</v>
      </c>
      <c r="B7" s="245">
        <f>B8+B42</f>
        <v>10213833.3</v>
      </c>
      <c r="C7" s="246">
        <f>C8+C42</f>
        <v>10609767</v>
      </c>
      <c r="D7" s="245">
        <f>D8+D42</f>
        <v>11208963.799999999</v>
      </c>
      <c r="E7" s="246">
        <f>E8+E42</f>
        <v>11058134.1</v>
      </c>
      <c r="F7" s="247">
        <f aca="true" t="shared" si="0" ref="F7:F14">E7/D7*100</f>
        <v>98.65438319998857</v>
      </c>
      <c r="G7" s="248">
        <f>E7/C7*100</f>
        <v>104.2259844160574</v>
      </c>
      <c r="H7" s="249"/>
      <c r="I7" s="249"/>
    </row>
    <row r="8" spans="1:9" ht="12" customHeight="1">
      <c r="A8" s="244" t="s">
        <v>216</v>
      </c>
      <c r="B8" s="250">
        <f>B9+B34+B39</f>
        <v>2937972.8</v>
      </c>
      <c r="C8" s="251">
        <f>C9+C34+C39</f>
        <v>3333906.4999999995</v>
      </c>
      <c r="D8" s="252">
        <f>D9+D34+D39</f>
        <v>3287037.1999999997</v>
      </c>
      <c r="E8" s="253">
        <f>E9+E34+E39</f>
        <v>3136207.5</v>
      </c>
      <c r="F8" s="254">
        <f t="shared" si="0"/>
        <v>95.41137836833731</v>
      </c>
      <c r="G8" s="248">
        <f aca="true" t="shared" si="1" ref="G8:G43">E8/C8*100</f>
        <v>94.07004965496184</v>
      </c>
      <c r="H8" s="249"/>
      <c r="I8" s="249"/>
    </row>
    <row r="9" spans="1:8" ht="12" customHeight="1">
      <c r="A9" s="244" t="s">
        <v>217</v>
      </c>
      <c r="B9" s="252">
        <f>B10+B20+B23+B17</f>
        <v>2592965.8</v>
      </c>
      <c r="C9" s="253">
        <f>C10+C20+C23+C17</f>
        <v>2982320.0999999996</v>
      </c>
      <c r="D9" s="252">
        <f>D10+D20+D23+D17</f>
        <v>2894764.1999999997</v>
      </c>
      <c r="E9" s="253">
        <f>E10+E20+E23+E17</f>
        <v>2812739.3</v>
      </c>
      <c r="F9" s="254">
        <f t="shared" si="0"/>
        <v>97.16643932517889</v>
      </c>
      <c r="G9" s="248">
        <f t="shared" si="1"/>
        <v>94.31379616158576</v>
      </c>
      <c r="H9" s="249"/>
    </row>
    <row r="10" spans="1:8" ht="12" customHeight="1">
      <c r="A10" s="244" t="s">
        <v>218</v>
      </c>
      <c r="B10" s="252">
        <f>B11</f>
        <v>1926417.7000000002</v>
      </c>
      <c r="C10" s="253">
        <f>C11</f>
        <v>2136056.9</v>
      </c>
      <c r="D10" s="252">
        <f>D11</f>
        <v>2115155.9</v>
      </c>
      <c r="E10" s="253">
        <f>E11</f>
        <v>2118490.4</v>
      </c>
      <c r="F10" s="254">
        <f t="shared" si="0"/>
        <v>100.15764795398769</v>
      </c>
      <c r="G10" s="248">
        <f t="shared" si="1"/>
        <v>99.17762022163362</v>
      </c>
      <c r="H10" s="249"/>
    </row>
    <row r="11" spans="1:7" ht="12" customHeight="1">
      <c r="A11" s="255" t="s">
        <v>219</v>
      </c>
      <c r="B11" s="252">
        <f>B12+B13+B14+B15+B16</f>
        <v>1926417.7000000002</v>
      </c>
      <c r="C11" s="253">
        <f>C12+C13+C14+C15+C16</f>
        <v>2136056.9</v>
      </c>
      <c r="D11" s="252">
        <f>D12+D13+D14+D15+D16</f>
        <v>2115155.9</v>
      </c>
      <c r="E11" s="253">
        <f>E12+E13+E14+E15+E16</f>
        <v>2118490.4</v>
      </c>
      <c r="F11" s="254">
        <f t="shared" si="0"/>
        <v>100.15764795398769</v>
      </c>
      <c r="G11" s="248">
        <f t="shared" si="1"/>
        <v>99.17762022163362</v>
      </c>
    </row>
    <row r="12" spans="1:8" ht="12" customHeight="1">
      <c r="A12" s="255" t="s">
        <v>220</v>
      </c>
      <c r="B12" s="256">
        <v>2211100</v>
      </c>
      <c r="C12" s="257">
        <v>2082047.6</v>
      </c>
      <c r="D12" s="256">
        <v>2564158.4</v>
      </c>
      <c r="E12" s="257">
        <v>2510971</v>
      </c>
      <c r="F12" s="254">
        <f t="shared" si="0"/>
        <v>97.92573656916048</v>
      </c>
      <c r="G12" s="248">
        <f t="shared" si="1"/>
        <v>120.60103717129233</v>
      </c>
      <c r="H12" s="249"/>
    </row>
    <row r="13" spans="1:7" ht="12" customHeight="1">
      <c r="A13" s="255" t="s">
        <v>221</v>
      </c>
      <c r="B13" s="256">
        <v>142696</v>
      </c>
      <c r="C13" s="257">
        <v>359842</v>
      </c>
      <c r="D13" s="256">
        <v>268458.5</v>
      </c>
      <c r="E13" s="257">
        <v>342770.2</v>
      </c>
      <c r="F13" s="254">
        <f t="shared" si="0"/>
        <v>127.680889224964</v>
      </c>
      <c r="G13" s="248">
        <f t="shared" si="1"/>
        <v>95.25575113522045</v>
      </c>
    </row>
    <row r="14" spans="1:7" ht="12" customHeight="1">
      <c r="A14" s="255" t="s">
        <v>278</v>
      </c>
      <c r="B14" s="256">
        <v>20000</v>
      </c>
      <c r="C14" s="257">
        <v>32400.5</v>
      </c>
      <c r="D14" s="256">
        <v>28720</v>
      </c>
      <c r="E14" s="257">
        <v>12111.8</v>
      </c>
      <c r="F14" s="254">
        <f t="shared" si="0"/>
        <v>42.17200557103064</v>
      </c>
      <c r="G14" s="248">
        <f t="shared" si="1"/>
        <v>37.38152189009429</v>
      </c>
    </row>
    <row r="15" spans="1:7" ht="12" customHeight="1">
      <c r="A15" s="255" t="s">
        <v>222</v>
      </c>
      <c r="B15" s="256">
        <v>2842.1</v>
      </c>
      <c r="C15" s="257">
        <v>4918.5</v>
      </c>
      <c r="D15" s="256">
        <v>7319</v>
      </c>
      <c r="E15" s="257">
        <v>6136.5</v>
      </c>
      <c r="F15" s="254">
        <f>E15/D15*100</f>
        <v>83.8434212324088</v>
      </c>
      <c r="G15" s="248">
        <f t="shared" si="1"/>
        <v>124.76364745349191</v>
      </c>
    </row>
    <row r="16" spans="1:7" ht="12" customHeight="1">
      <c r="A16" s="255" t="s">
        <v>223</v>
      </c>
      <c r="B16" s="258">
        <v>-450220.4</v>
      </c>
      <c r="C16" s="257">
        <v>-343151.7</v>
      </c>
      <c r="D16" s="256">
        <v>-753500</v>
      </c>
      <c r="E16" s="257">
        <v>-753499.1</v>
      </c>
      <c r="F16" s="254">
        <f>E16/D16*100</f>
        <v>99.9998805573988</v>
      </c>
      <c r="G16" s="248">
        <f t="shared" si="1"/>
        <v>219.58192251415335</v>
      </c>
    </row>
    <row r="17" spans="1:7" ht="12" customHeight="1">
      <c r="A17" s="244" t="s">
        <v>224</v>
      </c>
      <c r="B17" s="252">
        <f>B18+B19</f>
        <v>90228</v>
      </c>
      <c r="C17" s="251">
        <f>C18+C19</f>
        <v>112776.40000000001</v>
      </c>
      <c r="D17" s="252">
        <f>D18+D19</f>
        <v>103176</v>
      </c>
      <c r="E17" s="253">
        <f>E18+E19</f>
        <v>93345.4</v>
      </c>
      <c r="F17" s="254">
        <f aca="true" t="shared" si="2" ref="F17:F23">E17/D17*100</f>
        <v>90.47200899433976</v>
      </c>
      <c r="G17" s="248">
        <f t="shared" si="1"/>
        <v>82.7703313813883</v>
      </c>
    </row>
    <row r="18" spans="1:7" ht="12" customHeight="1">
      <c r="A18" s="244" t="s">
        <v>314</v>
      </c>
      <c r="B18" s="256">
        <v>9828</v>
      </c>
      <c r="C18" s="257">
        <v>4826.1</v>
      </c>
      <c r="D18" s="256">
        <v>10676</v>
      </c>
      <c r="E18" s="257">
        <v>5799</v>
      </c>
      <c r="F18" s="254">
        <f t="shared" si="2"/>
        <v>54.318096665417755</v>
      </c>
      <c r="G18" s="248">
        <f t="shared" si="1"/>
        <v>120.15913470504134</v>
      </c>
    </row>
    <row r="19" spans="1:7" ht="12" customHeight="1">
      <c r="A19" s="255" t="s">
        <v>225</v>
      </c>
      <c r="B19" s="256">
        <v>80400</v>
      </c>
      <c r="C19" s="257">
        <v>107950.3</v>
      </c>
      <c r="D19" s="256">
        <v>92500</v>
      </c>
      <c r="E19" s="257">
        <v>87546.4</v>
      </c>
      <c r="F19" s="254">
        <f t="shared" si="2"/>
        <v>94.64475675675675</v>
      </c>
      <c r="G19" s="248">
        <f t="shared" si="1"/>
        <v>81.09880194867452</v>
      </c>
    </row>
    <row r="20" spans="1:7" ht="12" customHeight="1">
      <c r="A20" s="244" t="s">
        <v>226</v>
      </c>
      <c r="B20" s="252">
        <f>B21</f>
        <v>272693.3</v>
      </c>
      <c r="C20" s="253">
        <f>C21</f>
        <v>307938.9</v>
      </c>
      <c r="D20" s="252">
        <f aca="true" t="shared" si="3" ref="B20:E21">D21</f>
        <v>210400</v>
      </c>
      <c r="E20" s="253">
        <f t="shared" si="3"/>
        <v>207315.5</v>
      </c>
      <c r="F20" s="254">
        <f t="shared" si="2"/>
        <v>98.53398288973384</v>
      </c>
      <c r="G20" s="248">
        <f t="shared" si="1"/>
        <v>67.32358269773646</v>
      </c>
    </row>
    <row r="21" spans="1:7" ht="12" customHeight="1">
      <c r="A21" s="244" t="s">
        <v>227</v>
      </c>
      <c r="B21" s="252">
        <f t="shared" si="3"/>
        <v>272693.3</v>
      </c>
      <c r="C21" s="253">
        <f t="shared" si="3"/>
        <v>307938.9</v>
      </c>
      <c r="D21" s="252">
        <f t="shared" si="3"/>
        <v>210400</v>
      </c>
      <c r="E21" s="253">
        <f t="shared" si="3"/>
        <v>207315.5</v>
      </c>
      <c r="F21" s="254">
        <f t="shared" si="2"/>
        <v>98.53398288973384</v>
      </c>
      <c r="G21" s="248">
        <f t="shared" si="1"/>
        <v>67.32358269773646</v>
      </c>
    </row>
    <row r="22" spans="1:7" ht="12" customHeight="1">
      <c r="A22" s="255" t="s">
        <v>228</v>
      </c>
      <c r="B22" s="256">
        <v>272693.3</v>
      </c>
      <c r="C22" s="257">
        <v>307938.9</v>
      </c>
      <c r="D22" s="256">
        <v>210400</v>
      </c>
      <c r="E22" s="257">
        <v>207315.5</v>
      </c>
      <c r="F22" s="254">
        <f t="shared" si="2"/>
        <v>98.53398288973384</v>
      </c>
      <c r="G22" s="248">
        <f t="shared" si="1"/>
        <v>67.32358269773646</v>
      </c>
    </row>
    <row r="23" spans="1:7" ht="12" customHeight="1">
      <c r="A23" s="244" t="s">
        <v>229</v>
      </c>
      <c r="B23" s="252">
        <f>B24+B25+B26+B27+B29+B30+B31+B32+B33</f>
        <v>303626.8</v>
      </c>
      <c r="C23" s="253">
        <f>C24+C25+C26+C27+C29+C30+C31+C32+C33</f>
        <v>425547.9</v>
      </c>
      <c r="D23" s="252">
        <f>SUM(D24:D33)</f>
        <v>466032.3</v>
      </c>
      <c r="E23" s="251">
        <f>SUM(E24:E33)</f>
        <v>393588</v>
      </c>
      <c r="F23" s="259">
        <f t="shared" si="2"/>
        <v>84.45509034459629</v>
      </c>
      <c r="G23" s="248">
        <f t="shared" si="1"/>
        <v>92.48970562420821</v>
      </c>
    </row>
    <row r="24" spans="1:7" ht="12" customHeight="1">
      <c r="A24" s="255" t="s">
        <v>230</v>
      </c>
      <c r="B24" s="256">
        <v>72024.7</v>
      </c>
      <c r="C24" s="257">
        <v>114330.5</v>
      </c>
      <c r="D24" s="256">
        <v>84724.1</v>
      </c>
      <c r="E24" s="257">
        <v>111594.3</v>
      </c>
      <c r="F24" s="254">
        <f>E24/D24*100</f>
        <v>131.71494297372294</v>
      </c>
      <c r="G24" s="248">
        <f t="shared" si="1"/>
        <v>97.60676284980823</v>
      </c>
    </row>
    <row r="25" spans="1:7" ht="12" customHeight="1">
      <c r="A25" s="255" t="s">
        <v>296</v>
      </c>
      <c r="B25" s="256">
        <v>23760.9</v>
      </c>
      <c r="C25" s="257">
        <v>14938.3</v>
      </c>
      <c r="D25" s="256">
        <v>23250</v>
      </c>
      <c r="E25" s="257">
        <v>18431</v>
      </c>
      <c r="F25" s="254">
        <f>E25/D25*100</f>
        <v>79.27311827956989</v>
      </c>
      <c r="G25" s="248">
        <f t="shared" si="1"/>
        <v>123.38083985460193</v>
      </c>
    </row>
    <row r="26" spans="1:7" ht="12" customHeight="1">
      <c r="A26" s="255" t="s">
        <v>297</v>
      </c>
      <c r="B26" s="256">
        <v>118123.5</v>
      </c>
      <c r="C26" s="257">
        <v>152583.1</v>
      </c>
      <c r="D26" s="256">
        <v>248896</v>
      </c>
      <c r="E26" s="257">
        <v>193535.4</v>
      </c>
      <c r="F26" s="254">
        <f>E26/D26*100</f>
        <v>77.757537284649</v>
      </c>
      <c r="G26" s="248">
        <f t="shared" si="1"/>
        <v>126.83934197168625</v>
      </c>
    </row>
    <row r="27" spans="1:7" ht="12" customHeight="1">
      <c r="A27" s="255" t="s">
        <v>298</v>
      </c>
      <c r="B27" s="256">
        <v>1366</v>
      </c>
      <c r="C27" s="257">
        <v>1876.8</v>
      </c>
      <c r="D27" s="256">
        <v>962</v>
      </c>
      <c r="E27" s="257">
        <v>3595.5</v>
      </c>
      <c r="F27" s="254">
        <f>E27/D27*100</f>
        <v>373.7525987525987</v>
      </c>
      <c r="G27" s="248">
        <f t="shared" si="1"/>
        <v>191.57608695652175</v>
      </c>
    </row>
    <row r="28" spans="1:7" ht="12" customHeight="1">
      <c r="A28" s="255" t="s">
        <v>323</v>
      </c>
      <c r="B28" s="256"/>
      <c r="C28" s="257"/>
      <c r="D28" s="256">
        <v>75.6</v>
      </c>
      <c r="E28" s="257"/>
      <c r="F28" s="254"/>
      <c r="G28" s="248"/>
    </row>
    <row r="29" spans="1:7" ht="12" customHeight="1">
      <c r="A29" s="255" t="s">
        <v>318</v>
      </c>
      <c r="B29" s="256">
        <v>27245</v>
      </c>
      <c r="C29" s="257">
        <v>85137.6</v>
      </c>
      <c r="D29" s="256">
        <v>31873</v>
      </c>
      <c r="E29" s="257">
        <v>13036.9</v>
      </c>
      <c r="F29" s="254">
        <f>E29/D29*100</f>
        <v>40.90264487183509</v>
      </c>
      <c r="G29" s="248">
        <f t="shared" si="1"/>
        <v>15.312740786679443</v>
      </c>
    </row>
    <row r="30" spans="1:7" ht="12" customHeight="1">
      <c r="A30" s="255" t="s">
        <v>319</v>
      </c>
      <c r="B30" s="256"/>
      <c r="C30" s="257"/>
      <c r="D30" s="256"/>
      <c r="E30" s="257"/>
      <c r="F30" s="254"/>
      <c r="G30" s="248"/>
    </row>
    <row r="31" spans="1:9" ht="12" customHeight="1">
      <c r="A31" s="255" t="s">
        <v>320</v>
      </c>
      <c r="B31" s="256"/>
      <c r="C31" s="257"/>
      <c r="D31" s="256"/>
      <c r="E31" s="257"/>
      <c r="F31" s="254"/>
      <c r="G31" s="248"/>
      <c r="I31" s="291"/>
    </row>
    <row r="32" spans="1:7" ht="12" customHeight="1">
      <c r="A32" s="255" t="s">
        <v>321</v>
      </c>
      <c r="B32" s="256">
        <v>19905.2</v>
      </c>
      <c r="C32" s="257">
        <v>24090.6</v>
      </c>
      <c r="D32" s="256">
        <v>21322.2</v>
      </c>
      <c r="E32" s="257">
        <v>13838.1</v>
      </c>
      <c r="F32" s="254">
        <f aca="true" t="shared" si="4" ref="F32:F38">E32/D32*100</f>
        <v>64.89996341840897</v>
      </c>
      <c r="G32" s="248">
        <f t="shared" si="1"/>
        <v>57.44190680182313</v>
      </c>
    </row>
    <row r="33" spans="1:7" ht="12" customHeight="1">
      <c r="A33" s="255" t="s">
        <v>322</v>
      </c>
      <c r="B33" s="256">
        <v>41201.5</v>
      </c>
      <c r="C33" s="257">
        <v>32591</v>
      </c>
      <c r="D33" s="256">
        <v>54929.4</v>
      </c>
      <c r="E33" s="257">
        <v>39556.8</v>
      </c>
      <c r="F33" s="254">
        <f t="shared" si="4"/>
        <v>72.0138941987351</v>
      </c>
      <c r="G33" s="248">
        <f t="shared" si="1"/>
        <v>121.37338529041762</v>
      </c>
    </row>
    <row r="34" spans="1:7" ht="12" customHeight="1">
      <c r="A34" s="244" t="s">
        <v>231</v>
      </c>
      <c r="B34" s="252">
        <f>B35+B36+B37+B38</f>
        <v>280530.2</v>
      </c>
      <c r="C34" s="253">
        <f>C35+C36+C37+C38</f>
        <v>297622.30000000005</v>
      </c>
      <c r="D34" s="252">
        <f>D35+D36+D37+D38</f>
        <v>359301.4</v>
      </c>
      <c r="E34" s="253">
        <f>E35+E36+E37+E38</f>
        <v>242155.5</v>
      </c>
      <c r="F34" s="254">
        <f t="shared" si="4"/>
        <v>67.39620274232162</v>
      </c>
      <c r="G34" s="248">
        <f t="shared" si="1"/>
        <v>81.36335886121435</v>
      </c>
    </row>
    <row r="35" spans="1:7" ht="12" customHeight="1">
      <c r="A35" s="255" t="s">
        <v>232</v>
      </c>
      <c r="B35" s="256"/>
      <c r="C35" s="257"/>
      <c r="D35" s="256"/>
      <c r="E35" s="257"/>
      <c r="F35" s="254"/>
      <c r="G35" s="248"/>
    </row>
    <row r="36" spans="1:7" ht="12" customHeight="1">
      <c r="A36" s="255" t="s">
        <v>233</v>
      </c>
      <c r="B36" s="256">
        <v>77708</v>
      </c>
      <c r="C36" s="257">
        <v>106657.1</v>
      </c>
      <c r="D36" s="256">
        <v>100581</v>
      </c>
      <c r="E36" s="257">
        <v>97067.8</v>
      </c>
      <c r="F36" s="254">
        <f t="shared" si="4"/>
        <v>96.50709378510852</v>
      </c>
      <c r="G36" s="248">
        <f t="shared" si="1"/>
        <v>91.00922488985731</v>
      </c>
    </row>
    <row r="37" spans="1:7" ht="12" customHeight="1">
      <c r="A37" s="255" t="s">
        <v>234</v>
      </c>
      <c r="B37" s="256">
        <v>33986</v>
      </c>
      <c r="C37" s="257">
        <v>70202.8</v>
      </c>
      <c r="D37" s="256">
        <v>30209.9</v>
      </c>
      <c r="E37" s="257">
        <v>43074.5</v>
      </c>
      <c r="F37" s="254">
        <f t="shared" si="4"/>
        <v>142.58405357184233</v>
      </c>
      <c r="G37" s="248">
        <f t="shared" si="1"/>
        <v>61.357239312392096</v>
      </c>
    </row>
    <row r="38" spans="1:7" ht="12" customHeight="1">
      <c r="A38" s="255" t="s">
        <v>235</v>
      </c>
      <c r="B38" s="256">
        <v>168836.2</v>
      </c>
      <c r="C38" s="257">
        <v>120762.4</v>
      </c>
      <c r="D38" s="256">
        <v>228510.5</v>
      </c>
      <c r="E38" s="257">
        <v>102013.2</v>
      </c>
      <c r="F38" s="254">
        <f t="shared" si="4"/>
        <v>44.64267506307149</v>
      </c>
      <c r="G38" s="248">
        <f t="shared" si="1"/>
        <v>84.47430657224434</v>
      </c>
    </row>
    <row r="39" spans="1:7" ht="12" customHeight="1">
      <c r="A39" s="244" t="s">
        <v>236</v>
      </c>
      <c r="B39" s="252">
        <f>B40+B41</f>
        <v>64476.8</v>
      </c>
      <c r="C39" s="253">
        <f>C40+C41</f>
        <v>53964.1</v>
      </c>
      <c r="D39" s="252">
        <f>D40+D41</f>
        <v>32971.6</v>
      </c>
      <c r="E39" s="253">
        <f>E40+E41</f>
        <v>81312.7</v>
      </c>
      <c r="F39" s="254">
        <f>E39/D39*100</f>
        <v>246.61435902412987</v>
      </c>
      <c r="G39" s="248">
        <f>E39/C39*100</f>
        <v>150.67924787034343</v>
      </c>
    </row>
    <row r="40" spans="1:7" ht="12" customHeight="1">
      <c r="A40" s="255" t="s">
        <v>237</v>
      </c>
      <c r="B40" s="256">
        <v>44476.8</v>
      </c>
      <c r="C40" s="257">
        <v>43944.1</v>
      </c>
      <c r="D40" s="256">
        <v>21471.6</v>
      </c>
      <c r="E40" s="257">
        <v>71643.7</v>
      </c>
      <c r="F40" s="254">
        <f>E40/D40*100</f>
        <v>333.66726280295836</v>
      </c>
      <c r="G40" s="248">
        <f>E40/C40*100</f>
        <v>163.03371783697924</v>
      </c>
    </row>
    <row r="41" spans="1:7" ht="12" customHeight="1">
      <c r="A41" s="255" t="s">
        <v>238</v>
      </c>
      <c r="B41" s="256">
        <v>20000</v>
      </c>
      <c r="C41" s="257">
        <v>10020</v>
      </c>
      <c r="D41" s="256">
        <v>11500</v>
      </c>
      <c r="E41" s="257">
        <v>9669</v>
      </c>
      <c r="F41" s="254">
        <f>E41/D41*100</f>
        <v>84.07826086956521</v>
      </c>
      <c r="G41" s="248">
        <f>E41/C41*100</f>
        <v>96.49700598802396</v>
      </c>
    </row>
    <row r="42" spans="1:7" ht="12" customHeight="1">
      <c r="A42" s="244" t="s">
        <v>239</v>
      </c>
      <c r="B42" s="252">
        <f>B43+B44</f>
        <v>7275860.5</v>
      </c>
      <c r="C42" s="253">
        <f>C43+C44</f>
        <v>7275860.5</v>
      </c>
      <c r="D42" s="252">
        <f>D43+D44</f>
        <v>7921926.6</v>
      </c>
      <c r="E42" s="251">
        <f>E43+E44</f>
        <v>7921926.6</v>
      </c>
      <c r="F42" s="259">
        <f>E42/D42*100</f>
        <v>100</v>
      </c>
      <c r="G42" s="248">
        <f t="shared" si="1"/>
        <v>108.87958338398597</v>
      </c>
    </row>
    <row r="43" spans="1:7" ht="12" customHeight="1">
      <c r="A43" s="260" t="s">
        <v>240</v>
      </c>
      <c r="B43" s="261">
        <v>7275860.5</v>
      </c>
      <c r="C43" s="262">
        <v>7275860.5</v>
      </c>
      <c r="D43" s="261">
        <v>7921926.6</v>
      </c>
      <c r="E43" s="262">
        <v>7921926.6</v>
      </c>
      <c r="F43" s="259">
        <f>E43/D43*100</f>
        <v>100</v>
      </c>
      <c r="G43" s="248">
        <f t="shared" si="1"/>
        <v>108.87958338398597</v>
      </c>
    </row>
    <row r="44" spans="1:7" ht="12" customHeight="1">
      <c r="A44" s="239" t="s">
        <v>241</v>
      </c>
      <c r="B44" s="263"/>
      <c r="C44" s="264"/>
      <c r="D44" s="265"/>
      <c r="E44" s="264"/>
      <c r="F44" s="266"/>
      <c r="G44" s="267"/>
    </row>
    <row r="45" ht="12" customHeight="1">
      <c r="A45" s="268" t="s">
        <v>242</v>
      </c>
    </row>
    <row r="46" ht="12" customHeight="1">
      <c r="A46" s="269" t="s">
        <v>243</v>
      </c>
    </row>
    <row r="47" ht="12" customHeight="1"/>
  </sheetData>
  <sheetProtection/>
  <mergeCells count="2">
    <mergeCell ref="B5:C5"/>
    <mergeCell ref="D5:E5"/>
  </mergeCells>
  <printOptions/>
  <pageMargins left="0.7" right="0.26" top="0.75" bottom="0.36" header="0.3" footer="0.3"/>
  <pageSetup horizontalDpi="600" verticalDpi="600" orientation="landscape" r:id="rId2"/>
  <headerFooter>
    <oddHeader>&amp;R&amp;"Arial Mon,Regular"&amp;8&amp;UБүлэг 8.Төсөв</oddHeader>
    <oddFooter>&amp;R&amp;18 22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E80"/>
  <sheetViews>
    <sheetView zoomScalePageLayoutView="0" workbookViewId="0" topLeftCell="A1">
      <pane xSplit="2" ySplit="11" topLeftCell="BQ1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T1" sqref="BT1:CH39"/>
    </sheetView>
  </sheetViews>
  <sheetFormatPr defaultColWidth="9.140625" defaultRowHeight="12.75"/>
  <cols>
    <col min="1" max="2" width="5.140625" style="118" customWidth="1"/>
    <col min="3" max="3" width="8.8515625" style="118" customWidth="1"/>
    <col min="4" max="4" width="9.28125" style="118" customWidth="1"/>
    <col min="5" max="6" width="9.140625" style="118" customWidth="1"/>
    <col min="7" max="8" width="8.140625" style="118" customWidth="1"/>
    <col min="9" max="10" width="7.421875" style="118" customWidth="1"/>
    <col min="11" max="12" width="7.7109375" style="118" customWidth="1"/>
    <col min="13" max="14" width="8.140625" style="118" customWidth="1"/>
    <col min="15" max="16" width="10.140625" style="118" customWidth="1"/>
    <col min="17" max="18" width="4.140625" style="118" customWidth="1"/>
    <col min="19" max="20" width="7.8515625" style="118" customWidth="1"/>
    <col min="21" max="22" width="7.00390625" style="118" customWidth="1"/>
    <col min="23" max="24" width="8.00390625" style="118" customWidth="1"/>
    <col min="25" max="26" width="5.8515625" style="118" customWidth="1"/>
    <col min="27" max="27" width="5.140625" style="118" customWidth="1"/>
    <col min="28" max="28" width="4.57421875" style="118" customWidth="1"/>
    <col min="29" max="29" width="6.421875" style="118" customWidth="1"/>
    <col min="30" max="30" width="6.8515625" style="118" customWidth="1"/>
    <col min="31" max="31" width="6.28125" style="118" customWidth="1"/>
    <col min="32" max="33" width="7.00390625" style="118" customWidth="1"/>
    <col min="34" max="34" width="6.421875" style="118" customWidth="1"/>
    <col min="35" max="36" width="8.421875" style="118" customWidth="1"/>
    <col min="37" max="38" width="5.57421875" style="118" customWidth="1"/>
    <col min="39" max="39" width="8.00390625" style="118" customWidth="1"/>
    <col min="40" max="40" width="7.140625" style="118" customWidth="1"/>
    <col min="41" max="41" width="7.00390625" style="118" customWidth="1"/>
    <col min="42" max="42" width="6.57421875" style="118" customWidth="1"/>
    <col min="43" max="43" width="7.140625" style="118" customWidth="1"/>
    <col min="44" max="44" width="7.28125" style="118" customWidth="1"/>
    <col min="45" max="45" width="8.00390625" style="118" customWidth="1"/>
    <col min="46" max="46" width="8.28125" style="118" customWidth="1"/>
    <col min="47" max="48" width="11.140625" style="118" customWidth="1"/>
    <col min="49" max="49" width="6.421875" style="118" customWidth="1"/>
    <col min="50" max="50" width="7.8515625" style="118" customWidth="1"/>
    <col min="51" max="51" width="7.28125" style="118" customWidth="1"/>
    <col min="52" max="52" width="8.00390625" style="118" customWidth="1"/>
    <col min="53" max="53" width="8.7109375" style="118" customWidth="1"/>
    <col min="54" max="55" width="5.140625" style="118" customWidth="1"/>
    <col min="56" max="56" width="7.7109375" style="118" customWidth="1"/>
    <col min="57" max="57" width="6.8515625" style="118" customWidth="1"/>
    <col min="58" max="58" width="7.28125" style="118" customWidth="1"/>
    <col min="59" max="59" width="7.7109375" style="118" customWidth="1"/>
    <col min="60" max="60" width="7.28125" style="118" customWidth="1"/>
    <col min="61" max="61" width="6.140625" style="118" customWidth="1"/>
    <col min="62" max="62" width="5.140625" style="118" customWidth="1"/>
    <col min="63" max="63" width="6.140625" style="118" customWidth="1"/>
    <col min="64" max="64" width="8.00390625" style="118" customWidth="1"/>
    <col min="65" max="65" width="7.421875" style="118" customWidth="1"/>
    <col min="66" max="66" width="8.28125" style="118" customWidth="1"/>
    <col min="67" max="67" width="8.140625" style="118" customWidth="1"/>
    <col min="68" max="68" width="5.00390625" style="154" customWidth="1"/>
    <col min="69" max="70" width="10.7109375" style="118" customWidth="1"/>
    <col min="71" max="71" width="5.8515625" style="118" customWidth="1"/>
    <col min="72" max="73" width="5.140625" style="118" customWidth="1"/>
    <col min="74" max="74" width="8.421875" style="118" customWidth="1"/>
    <col min="75" max="75" width="8.28125" style="118" customWidth="1"/>
    <col min="76" max="76" width="9.28125" style="118" customWidth="1"/>
    <col min="77" max="77" width="9.00390625" style="118" customWidth="1"/>
    <col min="78" max="79" width="7.8515625" style="118" customWidth="1"/>
    <col min="80" max="81" width="7.421875" style="118" customWidth="1"/>
    <col min="82" max="83" width="10.00390625" style="118" customWidth="1"/>
    <col min="84" max="85" width="11.57421875" style="118" customWidth="1"/>
    <col min="86" max="86" width="7.8515625" style="118" customWidth="1"/>
    <col min="87" max="16384" width="9.140625" style="118" customWidth="1"/>
  </cols>
  <sheetData>
    <row r="1" spans="1:89" ht="12.75" customHeight="1">
      <c r="A1" s="112"/>
      <c r="B1" s="112"/>
      <c r="C1" s="112"/>
      <c r="D1" s="112"/>
      <c r="E1" s="112"/>
      <c r="F1" s="113"/>
      <c r="G1" s="113"/>
      <c r="H1" s="113"/>
      <c r="I1" s="113"/>
      <c r="J1" s="113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5"/>
      <c r="AL1" s="115"/>
      <c r="AM1" s="112"/>
      <c r="AN1" s="114"/>
      <c r="AO1" s="114"/>
      <c r="AP1" s="115"/>
      <c r="AQ1" s="115"/>
      <c r="AR1" s="115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6"/>
      <c r="BQ1" s="112"/>
      <c r="BR1" s="112"/>
      <c r="BS1" s="112"/>
      <c r="BT1" s="112"/>
      <c r="BU1" s="112"/>
      <c r="BV1" s="117"/>
      <c r="BW1" s="113"/>
      <c r="BX1" s="113"/>
      <c r="BY1" s="113"/>
      <c r="BZ1" s="113"/>
      <c r="CA1" s="113"/>
      <c r="CB1" s="113"/>
      <c r="CC1" s="113"/>
      <c r="CD1" s="112"/>
      <c r="CE1" s="112"/>
      <c r="CF1" s="112"/>
      <c r="CG1" s="112"/>
      <c r="CH1" s="112" t="s">
        <v>275</v>
      </c>
      <c r="CI1" s="112"/>
      <c r="CJ1" s="112"/>
      <c r="CK1" s="112"/>
    </row>
    <row r="2" spans="1:89" ht="12.75" customHeight="1">
      <c r="A2" s="112"/>
      <c r="B2" s="112"/>
      <c r="C2" s="112"/>
      <c r="D2" s="112"/>
      <c r="E2" s="112"/>
      <c r="F2" s="113"/>
      <c r="G2" s="113"/>
      <c r="H2" s="113"/>
      <c r="I2" s="113"/>
      <c r="J2" s="113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5"/>
      <c r="AL2" s="115"/>
      <c r="AM2" s="112"/>
      <c r="AN2" s="114"/>
      <c r="AO2" s="114"/>
      <c r="AP2" s="115"/>
      <c r="AQ2" s="115"/>
      <c r="AR2" s="115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6"/>
      <c r="BQ2" s="112"/>
      <c r="BR2" s="112"/>
      <c r="BS2" s="112"/>
      <c r="BT2" s="112"/>
      <c r="BU2" s="112"/>
      <c r="BV2" s="117"/>
      <c r="BW2" s="113"/>
      <c r="BX2" s="113"/>
      <c r="BY2" s="113"/>
      <c r="BZ2" s="113"/>
      <c r="CA2" s="113"/>
      <c r="CB2" s="113"/>
      <c r="CC2" s="113"/>
      <c r="CD2" s="112"/>
      <c r="CE2" s="112"/>
      <c r="CF2" s="112"/>
      <c r="CG2" s="112"/>
      <c r="CH2" s="112"/>
      <c r="CI2" s="112"/>
      <c r="CJ2" s="112"/>
      <c r="CK2" s="112"/>
    </row>
    <row r="3" spans="1:89" ht="12.75" customHeight="1">
      <c r="A3" s="112"/>
      <c r="B3" s="112"/>
      <c r="C3" s="112"/>
      <c r="D3" s="112"/>
      <c r="E3" s="112"/>
      <c r="F3" s="113"/>
      <c r="G3" s="113"/>
      <c r="H3" s="113"/>
      <c r="I3" s="113"/>
      <c r="J3" s="113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5"/>
      <c r="AL3" s="115"/>
      <c r="AM3" s="112"/>
      <c r="AN3" s="114"/>
      <c r="AO3" s="114"/>
      <c r="AP3" s="115"/>
      <c r="AQ3" s="115"/>
      <c r="AR3" s="115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6"/>
      <c r="BQ3" s="112"/>
      <c r="BR3" s="112"/>
      <c r="BS3" s="112"/>
      <c r="BT3" s="112"/>
      <c r="BU3" s="112"/>
      <c r="BV3" s="117"/>
      <c r="BW3" s="113"/>
      <c r="BX3" s="113"/>
      <c r="BY3" s="113"/>
      <c r="BZ3" s="113"/>
      <c r="CA3" s="113"/>
      <c r="CB3" s="113"/>
      <c r="CC3" s="113"/>
      <c r="CD3" s="112"/>
      <c r="CE3" s="112"/>
      <c r="CF3" s="112"/>
      <c r="CG3" s="112"/>
      <c r="CH3" s="112"/>
      <c r="CI3" s="112"/>
      <c r="CJ3" s="112"/>
      <c r="CK3" s="112"/>
    </row>
    <row r="4" spans="1:89" ht="12.75" customHeight="1">
      <c r="A4" s="112"/>
      <c r="B4" s="112"/>
      <c r="C4" s="112"/>
      <c r="D4" s="113"/>
      <c r="E4" s="113"/>
      <c r="F4" s="113"/>
      <c r="G4" s="113"/>
      <c r="H4" s="119" t="s">
        <v>138</v>
      </c>
      <c r="I4" s="119"/>
      <c r="J4" s="119"/>
      <c r="K4" s="113"/>
      <c r="L4" s="113"/>
      <c r="M4" s="112"/>
      <c r="N4" s="112"/>
      <c r="O4" s="112"/>
      <c r="P4" s="112"/>
      <c r="Q4" s="114"/>
      <c r="R4" s="114"/>
      <c r="S4" s="112"/>
      <c r="T4" s="114"/>
      <c r="U4" s="114"/>
      <c r="V4" s="114"/>
      <c r="W4" s="120"/>
      <c r="X4" s="112"/>
      <c r="Y4" s="120"/>
      <c r="Z4" s="112"/>
      <c r="AA4" s="112"/>
      <c r="AB4" s="112"/>
      <c r="AC4" s="112"/>
      <c r="AD4" s="112" t="s">
        <v>139</v>
      </c>
      <c r="AE4" s="112"/>
      <c r="AF4" s="112"/>
      <c r="AG4" s="112"/>
      <c r="AH4" s="112"/>
      <c r="AI4" s="112"/>
      <c r="AJ4" s="112"/>
      <c r="AK4" s="115"/>
      <c r="AL4" s="115"/>
      <c r="AM4" s="112"/>
      <c r="AN4" s="115"/>
      <c r="AO4" s="115"/>
      <c r="AP4" s="115"/>
      <c r="AQ4" s="115"/>
      <c r="AR4" s="115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6"/>
      <c r="BQ4" s="112"/>
      <c r="BR4" s="112"/>
      <c r="BS4" s="112"/>
      <c r="BT4" s="112"/>
      <c r="BU4" s="112"/>
      <c r="BV4" s="117"/>
      <c r="BW4" s="113"/>
      <c r="BX4" s="113"/>
      <c r="BY4" s="113"/>
      <c r="BZ4" s="112" t="s">
        <v>140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2"/>
      <c r="CK4" s="112"/>
    </row>
    <row r="5" spans="1:89" ht="12">
      <c r="A5" s="112"/>
      <c r="B5" s="112"/>
      <c r="C5" s="112"/>
      <c r="D5" s="113"/>
      <c r="E5" s="113"/>
      <c r="F5" s="113"/>
      <c r="G5" s="113"/>
      <c r="H5" s="119" t="s">
        <v>141</v>
      </c>
      <c r="I5" s="119"/>
      <c r="J5" s="119"/>
      <c r="K5" s="112"/>
      <c r="L5" s="112"/>
      <c r="M5" s="112"/>
      <c r="N5" s="112" t="s">
        <v>280</v>
      </c>
      <c r="O5" s="112"/>
      <c r="P5" s="112"/>
      <c r="Q5" s="114"/>
      <c r="R5" s="114"/>
      <c r="S5" s="112"/>
      <c r="T5" s="114"/>
      <c r="U5" s="114"/>
      <c r="V5" s="114"/>
      <c r="W5" s="120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3"/>
      <c r="AK5" s="112"/>
      <c r="AL5" s="112"/>
      <c r="AM5" s="112"/>
      <c r="AN5" s="112"/>
      <c r="AO5" s="112"/>
      <c r="AP5" s="112"/>
      <c r="AQ5" s="112"/>
      <c r="AR5" s="112"/>
      <c r="AS5" s="113"/>
      <c r="AT5" s="113"/>
      <c r="AU5" s="117"/>
      <c r="AV5" s="117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6"/>
      <c r="BQ5" s="112"/>
      <c r="BR5" s="112"/>
      <c r="BS5" s="112"/>
      <c r="BT5" s="112"/>
      <c r="BU5" s="112"/>
      <c r="BV5" s="112"/>
      <c r="BW5" s="113"/>
      <c r="BX5" s="113"/>
      <c r="BY5" s="113"/>
      <c r="BZ5" s="113"/>
      <c r="CA5" s="113"/>
      <c r="CB5" s="113"/>
      <c r="CC5" s="113"/>
      <c r="CD5" s="112"/>
      <c r="CE5" s="116"/>
      <c r="CF5" s="116"/>
      <c r="CG5" s="112"/>
      <c r="CH5" s="112"/>
      <c r="CI5" s="112"/>
      <c r="CJ5" s="112"/>
      <c r="CK5" s="112"/>
    </row>
    <row r="6" spans="1:89" ht="12">
      <c r="A6" s="112"/>
      <c r="B6" s="12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21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21"/>
      <c r="AJ6" s="121"/>
      <c r="AK6" s="112"/>
      <c r="AL6" s="121"/>
      <c r="AM6" s="121"/>
      <c r="AN6" s="121"/>
      <c r="AO6" s="121"/>
      <c r="AP6" s="121"/>
      <c r="AQ6" s="121"/>
      <c r="AR6" s="121"/>
      <c r="AS6" s="112"/>
      <c r="AT6" s="112"/>
      <c r="AU6" s="122"/>
      <c r="AV6" s="122"/>
      <c r="AW6" s="121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21"/>
      <c r="BO6" s="121"/>
      <c r="BP6" s="123"/>
      <c r="BQ6" s="112"/>
      <c r="BR6" s="112"/>
      <c r="BS6" s="112"/>
      <c r="BT6" s="112"/>
      <c r="BU6" s="112"/>
      <c r="BV6" s="112"/>
      <c r="BW6" s="113"/>
      <c r="BX6" s="113"/>
      <c r="BY6" s="113"/>
      <c r="BZ6" s="112"/>
      <c r="CA6" s="113"/>
      <c r="CB6" s="113"/>
      <c r="CC6" s="113"/>
      <c r="CD6" s="112"/>
      <c r="CE6" s="116"/>
      <c r="CF6" s="116"/>
      <c r="CG6" s="112"/>
      <c r="CH6" s="112"/>
      <c r="CI6" s="112"/>
      <c r="CJ6" s="112"/>
      <c r="CK6" s="112"/>
    </row>
    <row r="7" spans="1:104" ht="18.75" customHeight="1">
      <c r="A7" s="124"/>
      <c r="B7" s="125"/>
      <c r="C7" s="1192" t="s">
        <v>281</v>
      </c>
      <c r="D7" s="1193"/>
      <c r="E7" s="1196" t="s">
        <v>142</v>
      </c>
      <c r="F7" s="1197"/>
      <c r="G7" s="1197"/>
      <c r="H7" s="1197"/>
      <c r="I7" s="1197"/>
      <c r="J7" s="1197"/>
      <c r="K7" s="1197"/>
      <c r="L7" s="1198"/>
      <c r="M7" s="1192" t="s">
        <v>282</v>
      </c>
      <c r="N7" s="1193"/>
      <c r="O7" s="1192" t="s">
        <v>283</v>
      </c>
      <c r="P7" s="1193"/>
      <c r="Q7" s="124"/>
      <c r="R7" s="125"/>
      <c r="S7" s="1199" t="s">
        <v>143</v>
      </c>
      <c r="T7" s="1200"/>
      <c r="U7" s="1201"/>
      <c r="V7" s="1201"/>
      <c r="W7" s="1192" t="s">
        <v>142</v>
      </c>
      <c r="X7" s="1205"/>
      <c r="Y7" s="1205"/>
      <c r="Z7" s="1205"/>
      <c r="AA7" s="1205"/>
      <c r="AB7" s="1205"/>
      <c r="AC7" s="1205"/>
      <c r="AD7" s="1205"/>
      <c r="AE7" s="1205"/>
      <c r="AF7" s="1205"/>
      <c r="AG7" s="1205"/>
      <c r="AH7" s="1193"/>
      <c r="AI7" s="1192" t="s">
        <v>284</v>
      </c>
      <c r="AJ7" s="1193"/>
      <c r="AK7" s="1193" t="s">
        <v>144</v>
      </c>
      <c r="AL7" s="1210" t="s">
        <v>7</v>
      </c>
      <c r="AM7" s="1192" t="s">
        <v>285</v>
      </c>
      <c r="AN7" s="1205"/>
      <c r="AO7" s="1192" t="s">
        <v>286</v>
      </c>
      <c r="AP7" s="1193"/>
      <c r="AQ7" s="1205" t="s">
        <v>287</v>
      </c>
      <c r="AR7" s="1205"/>
      <c r="AS7" s="1192" t="s">
        <v>288</v>
      </c>
      <c r="AT7" s="1205"/>
      <c r="AU7" s="1192" t="s">
        <v>145</v>
      </c>
      <c r="AV7" s="1201"/>
      <c r="AW7" s="1217"/>
      <c r="AX7" s="1213" t="s">
        <v>289</v>
      </c>
      <c r="AY7" s="1213"/>
      <c r="AZ7" s="1192" t="s">
        <v>290</v>
      </c>
      <c r="BA7" s="1193"/>
      <c r="BB7" s="1203" t="s">
        <v>144</v>
      </c>
      <c r="BC7" s="1210" t="s">
        <v>7</v>
      </c>
      <c r="BD7" s="1213" t="s">
        <v>291</v>
      </c>
      <c r="BE7" s="1213"/>
      <c r="BF7" s="1213" t="s">
        <v>146</v>
      </c>
      <c r="BG7" s="1213"/>
      <c r="BH7" s="1213" t="s">
        <v>147</v>
      </c>
      <c r="BI7" s="1202"/>
      <c r="BJ7" s="1202"/>
      <c r="BK7" s="1204"/>
      <c r="BL7" s="1205"/>
      <c r="BM7" s="1205"/>
      <c r="BN7" s="1192" t="s">
        <v>148</v>
      </c>
      <c r="BO7" s="1201"/>
      <c r="BP7" s="1217"/>
      <c r="BQ7" s="1192" t="s">
        <v>149</v>
      </c>
      <c r="BR7" s="1201"/>
      <c r="BS7" s="1217"/>
      <c r="BT7" s="1203" t="s">
        <v>144</v>
      </c>
      <c r="BU7" s="1210" t="s">
        <v>7</v>
      </c>
      <c r="BV7" s="1192" t="s">
        <v>150</v>
      </c>
      <c r="BW7" s="1193"/>
      <c r="BX7" s="1192" t="s">
        <v>151</v>
      </c>
      <c r="BY7" s="1193"/>
      <c r="BZ7" s="1192" t="s">
        <v>152</v>
      </c>
      <c r="CA7" s="1193"/>
      <c r="CB7" s="1192" t="s">
        <v>276</v>
      </c>
      <c r="CC7" s="1193"/>
      <c r="CD7" s="1221" t="s">
        <v>153</v>
      </c>
      <c r="CE7" s="1217"/>
      <c r="CF7" s="1221" t="s">
        <v>154</v>
      </c>
      <c r="CG7" s="1201"/>
      <c r="CH7" s="1201"/>
      <c r="CL7" s="1224"/>
      <c r="CM7" s="1224"/>
      <c r="CN7" s="127"/>
      <c r="CO7" s="112"/>
      <c r="CP7" s="128"/>
      <c r="CQ7" s="128"/>
      <c r="CR7" s="128"/>
      <c r="CS7" s="128"/>
      <c r="CT7" s="1225"/>
      <c r="CU7" s="1225"/>
      <c r="CV7" s="129"/>
      <c r="CW7" s="129"/>
      <c r="CX7" s="1224"/>
      <c r="CY7" s="1224"/>
      <c r="CZ7" s="1224"/>
    </row>
    <row r="8" spans="1:104" ht="99" customHeight="1">
      <c r="A8" s="130" t="s">
        <v>144</v>
      </c>
      <c r="B8" s="131" t="s">
        <v>7</v>
      </c>
      <c r="C8" s="1194"/>
      <c r="D8" s="1195"/>
      <c r="E8" s="1202" t="s">
        <v>155</v>
      </c>
      <c r="F8" s="1203"/>
      <c r="G8" s="1194" t="s">
        <v>156</v>
      </c>
      <c r="H8" s="1195"/>
      <c r="I8" s="1202" t="s">
        <v>157</v>
      </c>
      <c r="J8" s="1203"/>
      <c r="K8" s="1202" t="s">
        <v>277</v>
      </c>
      <c r="L8" s="1203"/>
      <c r="M8" s="1194"/>
      <c r="N8" s="1195"/>
      <c r="O8" s="1194"/>
      <c r="P8" s="1195"/>
      <c r="Q8" s="130" t="s">
        <v>144</v>
      </c>
      <c r="R8" s="131" t="s">
        <v>7</v>
      </c>
      <c r="S8" s="1202" t="s">
        <v>292</v>
      </c>
      <c r="T8" s="1204"/>
      <c r="U8" s="1202" t="s">
        <v>293</v>
      </c>
      <c r="V8" s="1204"/>
      <c r="W8" s="1202" t="s">
        <v>294</v>
      </c>
      <c r="X8" s="1203"/>
      <c r="Y8" s="1202" t="s">
        <v>295</v>
      </c>
      <c r="Z8" s="1203"/>
      <c r="AA8" s="1202" t="s">
        <v>317</v>
      </c>
      <c r="AB8" s="1203"/>
      <c r="AC8" s="1202" t="s">
        <v>158</v>
      </c>
      <c r="AD8" s="1203"/>
      <c r="AE8" s="1202" t="s">
        <v>159</v>
      </c>
      <c r="AF8" s="1207"/>
      <c r="AG8" s="1199" t="s">
        <v>279</v>
      </c>
      <c r="AH8" s="1207"/>
      <c r="AI8" s="1194"/>
      <c r="AJ8" s="1195"/>
      <c r="AK8" s="1208"/>
      <c r="AL8" s="1211"/>
      <c r="AM8" s="1194"/>
      <c r="AN8" s="1206"/>
      <c r="AO8" s="1194"/>
      <c r="AP8" s="1195"/>
      <c r="AQ8" s="1206"/>
      <c r="AR8" s="1206"/>
      <c r="AS8" s="1194"/>
      <c r="AT8" s="1206"/>
      <c r="AU8" s="1218"/>
      <c r="AV8" s="1219"/>
      <c r="AW8" s="1220"/>
      <c r="AX8" s="1213"/>
      <c r="AY8" s="1213"/>
      <c r="AZ8" s="1194"/>
      <c r="BA8" s="1195"/>
      <c r="BB8" s="1222"/>
      <c r="BC8" s="1211"/>
      <c r="BD8" s="1213"/>
      <c r="BE8" s="1213"/>
      <c r="BF8" s="1213"/>
      <c r="BG8" s="1213"/>
      <c r="BH8" s="1213"/>
      <c r="BI8" s="1202"/>
      <c r="BJ8" s="1194" t="s">
        <v>160</v>
      </c>
      <c r="BK8" s="1206"/>
      <c r="BL8" s="1199" t="s">
        <v>161</v>
      </c>
      <c r="BM8" s="1200"/>
      <c r="BN8" s="1218"/>
      <c r="BO8" s="1219"/>
      <c r="BP8" s="1220"/>
      <c r="BQ8" s="1218"/>
      <c r="BR8" s="1219"/>
      <c r="BS8" s="1220"/>
      <c r="BT8" s="1222"/>
      <c r="BU8" s="1211"/>
      <c r="BV8" s="1194"/>
      <c r="BW8" s="1195"/>
      <c r="BX8" s="1194"/>
      <c r="BY8" s="1195"/>
      <c r="BZ8" s="1194"/>
      <c r="CA8" s="1195"/>
      <c r="CB8" s="1194"/>
      <c r="CC8" s="1195"/>
      <c r="CD8" s="1218"/>
      <c r="CE8" s="1220"/>
      <c r="CF8" s="1218"/>
      <c r="CG8" s="1219"/>
      <c r="CH8" s="1219"/>
      <c r="CL8" s="1224"/>
      <c r="CM8" s="1224"/>
      <c r="CN8" s="114"/>
      <c r="CO8" s="130"/>
      <c r="CP8" s="120"/>
      <c r="CQ8" s="120"/>
      <c r="CR8" s="1224"/>
      <c r="CS8" s="1224"/>
      <c r="CT8" s="1224"/>
      <c r="CU8" s="1224"/>
      <c r="CV8" s="120"/>
      <c r="CW8" s="120"/>
      <c r="CX8" s="1224"/>
      <c r="CY8" s="1224"/>
      <c r="CZ8" s="1224"/>
    </row>
    <row r="9" spans="1:104" ht="15.75" customHeight="1" hidden="1">
      <c r="A9" s="130"/>
      <c r="B9" s="131"/>
      <c r="C9" s="1202">
        <v>1</v>
      </c>
      <c r="D9" s="1203"/>
      <c r="E9" s="1202">
        <f>C9+1</f>
        <v>2</v>
      </c>
      <c r="F9" s="1203"/>
      <c r="G9" s="1202">
        <f>E9+1</f>
        <v>3</v>
      </c>
      <c r="H9" s="1203"/>
      <c r="I9" s="126"/>
      <c r="J9" s="126"/>
      <c r="K9" s="1202">
        <f>G9+1</f>
        <v>4</v>
      </c>
      <c r="L9" s="1203"/>
      <c r="M9" s="1202">
        <f>K9+1</f>
        <v>5</v>
      </c>
      <c r="N9" s="1203"/>
      <c r="O9" s="1202">
        <f>M9+1</f>
        <v>6</v>
      </c>
      <c r="P9" s="1203"/>
      <c r="Q9" s="130"/>
      <c r="R9" s="131"/>
      <c r="S9" s="1202">
        <f>O9+1</f>
        <v>7</v>
      </c>
      <c r="T9" s="1203"/>
      <c r="U9" s="1194">
        <f>S9+1</f>
        <v>8</v>
      </c>
      <c r="V9" s="1195"/>
      <c r="W9" s="1202">
        <v>9</v>
      </c>
      <c r="X9" s="1203"/>
      <c r="Y9" s="1202">
        <f>W9+1</f>
        <v>10</v>
      </c>
      <c r="Z9" s="1203"/>
      <c r="AA9" s="126"/>
      <c r="AB9" s="126"/>
      <c r="AC9" s="1202">
        <f>Y9+1</f>
        <v>11</v>
      </c>
      <c r="AD9" s="1203"/>
      <c r="AE9" s="1202">
        <f>AC9+1</f>
        <v>12</v>
      </c>
      <c r="AF9" s="1203"/>
      <c r="AG9" s="126"/>
      <c r="AH9" s="126"/>
      <c r="AI9" s="1202">
        <f>AE9+1</f>
        <v>13</v>
      </c>
      <c r="AJ9" s="1203"/>
      <c r="AK9" s="1208"/>
      <c r="AL9" s="1211"/>
      <c r="AM9" s="1202">
        <v>14</v>
      </c>
      <c r="AN9" s="1203"/>
      <c r="AO9" s="1202">
        <f>AM9+1</f>
        <v>15</v>
      </c>
      <c r="AP9" s="1203"/>
      <c r="AQ9" s="1202">
        <f>AO9+1</f>
        <v>16</v>
      </c>
      <c r="AR9" s="1203"/>
      <c r="AS9" s="1194">
        <v>17</v>
      </c>
      <c r="AT9" s="1195"/>
      <c r="AU9" s="1202">
        <v>18</v>
      </c>
      <c r="AV9" s="1203"/>
      <c r="AW9" s="1214" t="s">
        <v>162</v>
      </c>
      <c r="AX9" s="1213">
        <v>19</v>
      </c>
      <c r="AY9" s="1213"/>
      <c r="AZ9" s="1213">
        <f>AX9+1</f>
        <v>20</v>
      </c>
      <c r="BA9" s="1213"/>
      <c r="BB9" s="1223"/>
      <c r="BC9" s="1211"/>
      <c r="BD9" s="1213">
        <f>AZ9+1</f>
        <v>21</v>
      </c>
      <c r="BE9" s="1213"/>
      <c r="BF9" s="1213">
        <f>BD9+1</f>
        <v>22</v>
      </c>
      <c r="BG9" s="1213"/>
      <c r="BH9" s="1213">
        <f>BF9+1</f>
        <v>23</v>
      </c>
      <c r="BI9" s="1202"/>
      <c r="BJ9" s="1202">
        <v>24</v>
      </c>
      <c r="BK9" s="1203"/>
      <c r="BL9" s="1194">
        <f>BJ9+1</f>
        <v>25</v>
      </c>
      <c r="BM9" s="1195"/>
      <c r="BN9" s="1202">
        <v>26</v>
      </c>
      <c r="BO9" s="1203"/>
      <c r="BP9" s="132"/>
      <c r="BQ9" s="1202">
        <v>27</v>
      </c>
      <c r="BR9" s="1203"/>
      <c r="BS9" s="115"/>
      <c r="BT9" s="1223"/>
      <c r="BU9" s="1211"/>
      <c r="BV9" s="1202">
        <v>28</v>
      </c>
      <c r="BW9" s="1203"/>
      <c r="BX9" s="1202">
        <f>BV9+1</f>
        <v>29</v>
      </c>
      <c r="BY9" s="1203"/>
      <c r="BZ9" s="1202">
        <f>BX9+1</f>
        <v>30</v>
      </c>
      <c r="CA9" s="1203"/>
      <c r="CB9" s="126"/>
      <c r="CC9" s="126"/>
      <c r="CD9" s="1202">
        <f>BZ9+1</f>
        <v>31</v>
      </c>
      <c r="CE9" s="1203"/>
      <c r="CF9" s="1202">
        <f>CD9+1</f>
        <v>32</v>
      </c>
      <c r="CG9" s="1203"/>
      <c r="CH9" s="115"/>
      <c r="CL9" s="114"/>
      <c r="CM9" s="114"/>
      <c r="CN9" s="114"/>
      <c r="CO9" s="130"/>
      <c r="CP9" s="120"/>
      <c r="CQ9" s="120"/>
      <c r="CR9" s="114"/>
      <c r="CS9" s="114"/>
      <c r="CT9" s="114"/>
      <c r="CU9" s="114"/>
      <c r="CV9" s="120"/>
      <c r="CW9" s="120"/>
      <c r="CX9" s="114"/>
      <c r="CY9" s="114"/>
      <c r="CZ9" s="114"/>
    </row>
    <row r="10" spans="1:104" ht="12">
      <c r="A10" s="1226"/>
      <c r="B10" s="1227"/>
      <c r="C10" s="135" t="s">
        <v>163</v>
      </c>
      <c r="D10" s="136" t="s">
        <v>164</v>
      </c>
      <c r="E10" s="135" t="s">
        <v>163</v>
      </c>
      <c r="F10" s="136" t="s">
        <v>164</v>
      </c>
      <c r="G10" s="135" t="s">
        <v>163</v>
      </c>
      <c r="H10" s="136" t="s">
        <v>164</v>
      </c>
      <c r="I10" s="135" t="s">
        <v>163</v>
      </c>
      <c r="J10" s="136" t="s">
        <v>164</v>
      </c>
      <c r="K10" s="135" t="s">
        <v>163</v>
      </c>
      <c r="L10" s="136" t="s">
        <v>164</v>
      </c>
      <c r="M10" s="135" t="s">
        <v>163</v>
      </c>
      <c r="N10" s="136" t="s">
        <v>165</v>
      </c>
      <c r="O10" s="135" t="s">
        <v>163</v>
      </c>
      <c r="P10" s="136" t="s">
        <v>164</v>
      </c>
      <c r="Q10" s="133"/>
      <c r="R10" s="134"/>
      <c r="S10" s="135" t="s">
        <v>163</v>
      </c>
      <c r="T10" s="136" t="s">
        <v>164</v>
      </c>
      <c r="U10" s="137" t="s">
        <v>163</v>
      </c>
      <c r="V10" s="136" t="s">
        <v>164</v>
      </c>
      <c r="W10" s="135" t="s">
        <v>163</v>
      </c>
      <c r="X10" s="136" t="s">
        <v>164</v>
      </c>
      <c r="Y10" s="135" t="s">
        <v>163</v>
      </c>
      <c r="Z10" s="136" t="s">
        <v>164</v>
      </c>
      <c r="AA10" s="135" t="s">
        <v>163</v>
      </c>
      <c r="AB10" s="136" t="s">
        <v>164</v>
      </c>
      <c r="AC10" s="135" t="s">
        <v>163</v>
      </c>
      <c r="AD10" s="135" t="s">
        <v>164</v>
      </c>
      <c r="AE10" s="135" t="s">
        <v>163</v>
      </c>
      <c r="AF10" s="135" t="s">
        <v>164</v>
      </c>
      <c r="AG10" s="135" t="s">
        <v>163</v>
      </c>
      <c r="AH10" s="135" t="s">
        <v>164</v>
      </c>
      <c r="AI10" s="135" t="s">
        <v>163</v>
      </c>
      <c r="AJ10" s="136" t="s">
        <v>164</v>
      </c>
      <c r="AK10" s="1208"/>
      <c r="AL10" s="1211"/>
      <c r="AM10" s="135" t="s">
        <v>163</v>
      </c>
      <c r="AN10" s="136" t="s">
        <v>164</v>
      </c>
      <c r="AO10" s="135" t="s">
        <v>163</v>
      </c>
      <c r="AP10" s="136" t="s">
        <v>164</v>
      </c>
      <c r="AQ10" s="135" t="s">
        <v>163</v>
      </c>
      <c r="AR10" s="136" t="s">
        <v>164</v>
      </c>
      <c r="AS10" s="135" t="s">
        <v>163</v>
      </c>
      <c r="AT10" s="136" t="s">
        <v>164</v>
      </c>
      <c r="AU10" s="135" t="s">
        <v>163</v>
      </c>
      <c r="AV10" s="136" t="s">
        <v>164</v>
      </c>
      <c r="AW10" s="1215"/>
      <c r="AX10" s="135" t="s">
        <v>163</v>
      </c>
      <c r="AY10" s="136" t="s">
        <v>164</v>
      </c>
      <c r="AZ10" s="135" t="s">
        <v>163</v>
      </c>
      <c r="BA10" s="136" t="s">
        <v>164</v>
      </c>
      <c r="BB10" s="1223"/>
      <c r="BC10" s="1211"/>
      <c r="BD10" s="135" t="s">
        <v>163</v>
      </c>
      <c r="BE10" s="136" t="s">
        <v>164</v>
      </c>
      <c r="BF10" s="135" t="s">
        <v>163</v>
      </c>
      <c r="BG10" s="136" t="s">
        <v>164</v>
      </c>
      <c r="BH10" s="135" t="s">
        <v>163</v>
      </c>
      <c r="BI10" s="136" t="s">
        <v>164</v>
      </c>
      <c r="BJ10" s="135" t="s">
        <v>163</v>
      </c>
      <c r="BK10" s="136" t="s">
        <v>164</v>
      </c>
      <c r="BL10" s="135" t="s">
        <v>163</v>
      </c>
      <c r="BM10" s="136" t="s">
        <v>164</v>
      </c>
      <c r="BN10" s="135" t="s">
        <v>163</v>
      </c>
      <c r="BO10" s="136" t="s">
        <v>164</v>
      </c>
      <c r="BP10" s="138"/>
      <c r="BQ10" s="135" t="s">
        <v>163</v>
      </c>
      <c r="BR10" s="136" t="s">
        <v>164</v>
      </c>
      <c r="BS10" s="136"/>
      <c r="BT10" s="1223"/>
      <c r="BU10" s="1211"/>
      <c r="BV10" s="135" t="s">
        <v>163</v>
      </c>
      <c r="BW10" s="136" t="s">
        <v>164</v>
      </c>
      <c r="BX10" s="135" t="s">
        <v>163</v>
      </c>
      <c r="BY10" s="136" t="s">
        <v>164</v>
      </c>
      <c r="BZ10" s="135" t="s">
        <v>163</v>
      </c>
      <c r="CA10" s="136" t="s">
        <v>164</v>
      </c>
      <c r="CB10" s="135" t="s">
        <v>163</v>
      </c>
      <c r="CC10" s="136" t="s">
        <v>164</v>
      </c>
      <c r="CD10" s="135" t="s">
        <v>163</v>
      </c>
      <c r="CE10" s="136" t="s">
        <v>164</v>
      </c>
      <c r="CF10" s="135" t="s">
        <v>163</v>
      </c>
      <c r="CG10" s="136" t="s">
        <v>164</v>
      </c>
      <c r="CH10" s="136"/>
      <c r="CL10" s="133"/>
      <c r="CM10" s="133"/>
      <c r="CN10" s="133"/>
      <c r="CO10" s="133"/>
      <c r="CP10" s="120"/>
      <c r="CQ10" s="120"/>
      <c r="CR10" s="133"/>
      <c r="CS10" s="133"/>
      <c r="CT10" s="133"/>
      <c r="CU10" s="133"/>
      <c r="CV10" s="120"/>
      <c r="CW10" s="120"/>
      <c r="CX10" s="133"/>
      <c r="CY10" s="133"/>
      <c r="CZ10" s="133"/>
    </row>
    <row r="11" spans="1:104" ht="12">
      <c r="A11" s="121"/>
      <c r="B11" s="139"/>
      <c r="C11" s="140" t="s">
        <v>166</v>
      </c>
      <c r="D11" s="141" t="s">
        <v>167</v>
      </c>
      <c r="E11" s="140" t="s">
        <v>166</v>
      </c>
      <c r="F11" s="141" t="s">
        <v>167</v>
      </c>
      <c r="G11" s="140" t="s">
        <v>166</v>
      </c>
      <c r="H11" s="141" t="s">
        <v>167</v>
      </c>
      <c r="I11" s="140" t="s">
        <v>166</v>
      </c>
      <c r="J11" s="141" t="s">
        <v>167</v>
      </c>
      <c r="K11" s="140" t="s">
        <v>166</v>
      </c>
      <c r="L11" s="141" t="s">
        <v>167</v>
      </c>
      <c r="M11" s="140" t="s">
        <v>166</v>
      </c>
      <c r="N11" s="141" t="s">
        <v>167</v>
      </c>
      <c r="O11" s="142" t="s">
        <v>166</v>
      </c>
      <c r="P11" s="140" t="s">
        <v>167</v>
      </c>
      <c r="Q11" s="121"/>
      <c r="R11" s="139"/>
      <c r="S11" s="142" t="s">
        <v>166</v>
      </c>
      <c r="T11" s="142" t="s">
        <v>167</v>
      </c>
      <c r="U11" s="143" t="s">
        <v>166</v>
      </c>
      <c r="V11" s="141" t="s">
        <v>167</v>
      </c>
      <c r="W11" s="140" t="s">
        <v>166</v>
      </c>
      <c r="X11" s="143" t="s">
        <v>167</v>
      </c>
      <c r="Y11" s="140" t="s">
        <v>166</v>
      </c>
      <c r="Z11" s="143" t="s">
        <v>167</v>
      </c>
      <c r="AA11" s="140" t="s">
        <v>166</v>
      </c>
      <c r="AB11" s="143" t="s">
        <v>167</v>
      </c>
      <c r="AC11" s="140" t="s">
        <v>166</v>
      </c>
      <c r="AD11" s="140" t="s">
        <v>167</v>
      </c>
      <c r="AE11" s="140" t="s">
        <v>166</v>
      </c>
      <c r="AF11" s="140" t="s">
        <v>167</v>
      </c>
      <c r="AG11" s="140" t="s">
        <v>166</v>
      </c>
      <c r="AH11" s="140" t="s">
        <v>167</v>
      </c>
      <c r="AI11" s="140" t="s">
        <v>166</v>
      </c>
      <c r="AJ11" s="141" t="s">
        <v>167</v>
      </c>
      <c r="AK11" s="1209"/>
      <c r="AL11" s="1212"/>
      <c r="AM11" s="140" t="s">
        <v>166</v>
      </c>
      <c r="AN11" s="141" t="s">
        <v>167</v>
      </c>
      <c r="AO11" s="140" t="s">
        <v>166</v>
      </c>
      <c r="AP11" s="141" t="s">
        <v>167</v>
      </c>
      <c r="AQ11" s="140" t="s">
        <v>166</v>
      </c>
      <c r="AR11" s="141" t="s">
        <v>167</v>
      </c>
      <c r="AS11" s="140" t="s">
        <v>166</v>
      </c>
      <c r="AT11" s="141" t="s">
        <v>167</v>
      </c>
      <c r="AU11" s="140" t="s">
        <v>166</v>
      </c>
      <c r="AV11" s="141" t="s">
        <v>167</v>
      </c>
      <c r="AW11" s="1216"/>
      <c r="AX11" s="140" t="s">
        <v>166</v>
      </c>
      <c r="AY11" s="141" t="s">
        <v>167</v>
      </c>
      <c r="AZ11" s="140" t="s">
        <v>166</v>
      </c>
      <c r="BA11" s="141" t="s">
        <v>167</v>
      </c>
      <c r="BB11" s="1223"/>
      <c r="BC11" s="1212"/>
      <c r="BD11" s="140" t="s">
        <v>166</v>
      </c>
      <c r="BE11" s="143" t="s">
        <v>167</v>
      </c>
      <c r="BF11" s="140" t="s">
        <v>166</v>
      </c>
      <c r="BG11" s="141" t="s">
        <v>167</v>
      </c>
      <c r="BH11" s="140" t="s">
        <v>166</v>
      </c>
      <c r="BI11" s="141" t="s">
        <v>167</v>
      </c>
      <c r="BJ11" s="140" t="s">
        <v>166</v>
      </c>
      <c r="BK11" s="141" t="s">
        <v>167</v>
      </c>
      <c r="BL11" s="140" t="s">
        <v>166</v>
      </c>
      <c r="BM11" s="141" t="s">
        <v>167</v>
      </c>
      <c r="BN11" s="140" t="s">
        <v>166</v>
      </c>
      <c r="BO11" s="141" t="s">
        <v>167</v>
      </c>
      <c r="BP11" s="144" t="s">
        <v>162</v>
      </c>
      <c r="BQ11" s="140" t="s">
        <v>166</v>
      </c>
      <c r="BR11" s="141" t="s">
        <v>167</v>
      </c>
      <c r="BS11" s="141" t="s">
        <v>162</v>
      </c>
      <c r="BT11" s="1223"/>
      <c r="BU11" s="1212"/>
      <c r="BV11" s="140" t="s">
        <v>166</v>
      </c>
      <c r="BW11" s="141" t="s">
        <v>167</v>
      </c>
      <c r="BX11" s="140" t="s">
        <v>166</v>
      </c>
      <c r="BY11" s="141" t="s">
        <v>167</v>
      </c>
      <c r="BZ11" s="140" t="s">
        <v>166</v>
      </c>
      <c r="CA11" s="141" t="s">
        <v>167</v>
      </c>
      <c r="CB11" s="140" t="s">
        <v>166</v>
      </c>
      <c r="CC11" s="141" t="s">
        <v>167</v>
      </c>
      <c r="CD11" s="140" t="s">
        <v>166</v>
      </c>
      <c r="CE11" s="141" t="s">
        <v>167</v>
      </c>
      <c r="CF11" s="140" t="s">
        <v>166</v>
      </c>
      <c r="CG11" s="141" t="s">
        <v>167</v>
      </c>
      <c r="CH11" s="141" t="s">
        <v>162</v>
      </c>
      <c r="CL11" s="145"/>
      <c r="CM11" s="145"/>
      <c r="CN11" s="133"/>
      <c r="CO11" s="133"/>
      <c r="CP11" s="120"/>
      <c r="CQ11" s="120"/>
      <c r="CR11" s="145"/>
      <c r="CS11" s="145"/>
      <c r="CT11" s="145"/>
      <c r="CU11" s="145"/>
      <c r="CV11" s="120"/>
      <c r="CW11" s="120"/>
      <c r="CX11" s="145"/>
      <c r="CY11" s="145"/>
      <c r="CZ11" s="145"/>
    </row>
    <row r="12" spans="1:104" ht="12">
      <c r="A12" s="120" t="s">
        <v>168</v>
      </c>
      <c r="B12" s="146" t="s">
        <v>169</v>
      </c>
      <c r="C12" s="147">
        <f aca="true" t="shared" si="0" ref="C12:D15">E12+G12+I12+K12</f>
        <v>9438</v>
      </c>
      <c r="D12" s="147">
        <f t="shared" si="0"/>
        <v>14811.2</v>
      </c>
      <c r="E12" s="147"/>
      <c r="F12" s="147"/>
      <c r="G12" s="147">
        <v>9000</v>
      </c>
      <c r="H12" s="147">
        <v>14442.2</v>
      </c>
      <c r="I12" s="147">
        <v>238</v>
      </c>
      <c r="J12" s="147">
        <v>279</v>
      </c>
      <c r="K12" s="147">
        <v>200</v>
      </c>
      <c r="L12" s="147">
        <v>90</v>
      </c>
      <c r="M12" s="147">
        <v>500</v>
      </c>
      <c r="N12" s="147">
        <v>589</v>
      </c>
      <c r="O12" s="147">
        <f aca="true" t="shared" si="1" ref="O12:P15">S12+U12+W12+Y12+AC12+AE12+AG12+AA12</f>
        <v>22199.8</v>
      </c>
      <c r="P12" s="147">
        <f t="shared" si="1"/>
        <v>20879.7</v>
      </c>
      <c r="Q12" s="120" t="s">
        <v>168</v>
      </c>
      <c r="R12" s="146" t="s">
        <v>169</v>
      </c>
      <c r="S12" s="148">
        <v>980</v>
      </c>
      <c r="T12" s="148">
        <v>1220.3</v>
      </c>
      <c r="U12" s="149">
        <v>572.8</v>
      </c>
      <c r="V12" s="149">
        <v>1766</v>
      </c>
      <c r="W12" s="148">
        <v>18000</v>
      </c>
      <c r="X12" s="148">
        <v>16936.5</v>
      </c>
      <c r="Y12" s="148"/>
      <c r="Z12" s="148"/>
      <c r="AA12" s="148">
        <v>39</v>
      </c>
      <c r="AB12" s="148"/>
      <c r="AC12" s="148"/>
      <c r="AD12" s="148"/>
      <c r="AE12" s="148">
        <v>1000</v>
      </c>
      <c r="AF12" s="148"/>
      <c r="AG12" s="148">
        <v>1608</v>
      </c>
      <c r="AH12" s="148">
        <v>956.9</v>
      </c>
      <c r="AI12" s="150">
        <f aca="true" t="shared" si="2" ref="AI12:AJ15">C12+M12+O12</f>
        <v>32137.8</v>
      </c>
      <c r="AJ12" s="150">
        <f t="shared" si="2"/>
        <v>36279.9</v>
      </c>
      <c r="AK12" s="120" t="s">
        <v>168</v>
      </c>
      <c r="AL12" s="146" t="s">
        <v>169</v>
      </c>
      <c r="AM12" s="148">
        <v>700</v>
      </c>
      <c r="AN12" s="148">
        <v>59.9</v>
      </c>
      <c r="AO12" s="148">
        <v>540</v>
      </c>
      <c r="AP12" s="148">
        <v>397</v>
      </c>
      <c r="AQ12" s="151">
        <v>1300</v>
      </c>
      <c r="AR12" s="149">
        <v>159.9</v>
      </c>
      <c r="AS12" s="148">
        <f aca="true" t="shared" si="3" ref="AS12:AT36">AM12+AO12+AQ12</f>
        <v>2540</v>
      </c>
      <c r="AT12" s="148">
        <f t="shared" si="3"/>
        <v>616.8</v>
      </c>
      <c r="AU12" s="150">
        <f aca="true" t="shared" si="4" ref="AU12:AV15">AI12+AS12</f>
        <v>34677.8</v>
      </c>
      <c r="AV12" s="150">
        <f t="shared" si="4"/>
        <v>36896.700000000004</v>
      </c>
      <c r="AW12" s="150">
        <f>AV12/AU12*100</f>
        <v>106.3986181360986</v>
      </c>
      <c r="AX12" s="147"/>
      <c r="AY12" s="147"/>
      <c r="AZ12" s="147"/>
      <c r="BA12" s="147"/>
      <c r="BB12" s="118" t="s">
        <v>168</v>
      </c>
      <c r="BC12" s="152" t="s">
        <v>169</v>
      </c>
      <c r="BD12" s="148"/>
      <c r="BE12" s="120"/>
      <c r="BF12" s="148"/>
      <c r="BG12" s="148"/>
      <c r="BH12" s="148"/>
      <c r="BI12" s="148"/>
      <c r="BJ12" s="148"/>
      <c r="BK12" s="148"/>
      <c r="BL12" s="120"/>
      <c r="BM12" s="120"/>
      <c r="BN12" s="153">
        <v>0</v>
      </c>
      <c r="BO12" s="153">
        <f aca="true" t="shared" si="5" ref="BN12:BO15">AY12+BA12+BE12+BG12+BI12+BK12+BM12</f>
        <v>0</v>
      </c>
      <c r="BQ12" s="153">
        <f aca="true" t="shared" si="6" ref="BQ12:BR15">AU12+BN12</f>
        <v>34677.8</v>
      </c>
      <c r="BR12" s="153">
        <f t="shared" si="6"/>
        <v>36896.700000000004</v>
      </c>
      <c r="BS12" s="153">
        <f>BR12/BQ12*100</f>
        <v>106.3986181360986</v>
      </c>
      <c r="BT12" s="118" t="s">
        <v>168</v>
      </c>
      <c r="BU12" s="152" t="s">
        <v>169</v>
      </c>
      <c r="BV12" s="155">
        <v>2800</v>
      </c>
      <c r="BW12" s="153">
        <v>3353.6</v>
      </c>
      <c r="BX12" s="153">
        <v>4300</v>
      </c>
      <c r="BY12" s="156">
        <v>4086.4</v>
      </c>
      <c r="BZ12" s="147"/>
      <c r="CA12" s="147"/>
      <c r="CB12" s="147">
        <v>1180</v>
      </c>
      <c r="CC12" s="147">
        <v>1139.6</v>
      </c>
      <c r="CD12" s="147">
        <f>BV12+BX12+BZ12+CB12</f>
        <v>8280</v>
      </c>
      <c r="CE12" s="147">
        <f>BW12+BY12+CA12+CC12</f>
        <v>8579.6</v>
      </c>
      <c r="CF12" s="147">
        <f aca="true" t="shared" si="7" ref="CF12:CG15">BQ12+CD12</f>
        <v>42957.8</v>
      </c>
      <c r="CG12" s="147">
        <f t="shared" si="7"/>
        <v>45476.3</v>
      </c>
      <c r="CH12" s="147">
        <f>CG12/CF12*100</f>
        <v>105.86273040053263</v>
      </c>
      <c r="CI12" s="147"/>
      <c r="CL12" s="147"/>
      <c r="CM12" s="147"/>
      <c r="CN12" s="120"/>
      <c r="CO12" s="146"/>
      <c r="CP12" s="120"/>
      <c r="CQ12" s="120"/>
      <c r="CR12" s="148"/>
      <c r="CS12" s="148"/>
      <c r="CT12" s="148"/>
      <c r="CU12" s="148"/>
      <c r="CV12" s="120"/>
      <c r="CW12" s="120"/>
      <c r="CX12" s="148"/>
      <c r="CY12" s="148"/>
      <c r="CZ12" s="148"/>
    </row>
    <row r="13" spans="1:104" ht="12">
      <c r="A13" s="120" t="s">
        <v>170</v>
      </c>
      <c r="B13" s="146" t="s">
        <v>171</v>
      </c>
      <c r="C13" s="147">
        <f t="shared" si="0"/>
        <v>11642</v>
      </c>
      <c r="D13" s="147">
        <f t="shared" si="0"/>
        <v>8996.4</v>
      </c>
      <c r="E13" s="147"/>
      <c r="F13" s="147"/>
      <c r="G13" s="147">
        <v>11400</v>
      </c>
      <c r="H13" s="147">
        <v>8958.4</v>
      </c>
      <c r="I13" s="147">
        <v>42</v>
      </c>
      <c r="J13" s="147">
        <v>38</v>
      </c>
      <c r="K13" s="147">
        <v>200</v>
      </c>
      <c r="L13" s="147"/>
      <c r="M13" s="147">
        <v>582</v>
      </c>
      <c r="N13" s="147">
        <v>112</v>
      </c>
      <c r="O13" s="147">
        <f t="shared" si="1"/>
        <v>17072.1</v>
      </c>
      <c r="P13" s="147">
        <f t="shared" si="1"/>
        <v>18336.6</v>
      </c>
      <c r="Q13" s="120" t="s">
        <v>170</v>
      </c>
      <c r="R13" s="146" t="s">
        <v>171</v>
      </c>
      <c r="S13" s="148">
        <v>1283.1</v>
      </c>
      <c r="T13" s="148">
        <v>1999.4</v>
      </c>
      <c r="U13" s="149">
        <v>1489</v>
      </c>
      <c r="V13" s="149">
        <v>2045.9</v>
      </c>
      <c r="W13" s="148">
        <v>12500</v>
      </c>
      <c r="X13" s="148">
        <v>12856.2</v>
      </c>
      <c r="Y13" s="148"/>
      <c r="Z13" s="148">
        <v>42</v>
      </c>
      <c r="AA13" s="148"/>
      <c r="AB13" s="148"/>
      <c r="AC13" s="148">
        <v>200</v>
      </c>
      <c r="AD13" s="148">
        <v>1.3</v>
      </c>
      <c r="AE13" s="148">
        <v>800</v>
      </c>
      <c r="AF13" s="148">
        <v>668.1</v>
      </c>
      <c r="AG13" s="148">
        <v>800</v>
      </c>
      <c r="AH13" s="148">
        <v>723.7</v>
      </c>
      <c r="AI13" s="148">
        <f t="shared" si="2"/>
        <v>29296.1</v>
      </c>
      <c r="AJ13" s="148">
        <f t="shared" si="2"/>
        <v>27445</v>
      </c>
      <c r="AK13" s="120" t="s">
        <v>170</v>
      </c>
      <c r="AL13" s="146" t="s">
        <v>171</v>
      </c>
      <c r="AM13" s="148">
        <v>700</v>
      </c>
      <c r="AN13" s="148">
        <v>596.9</v>
      </c>
      <c r="AO13" s="148">
        <v>1099.4</v>
      </c>
      <c r="AP13" s="148">
        <v>524.5</v>
      </c>
      <c r="AQ13" s="151">
        <v>1166.2</v>
      </c>
      <c r="AR13" s="149">
        <v>200.6</v>
      </c>
      <c r="AS13" s="148">
        <f t="shared" si="3"/>
        <v>2965.6000000000004</v>
      </c>
      <c r="AT13" s="148">
        <f t="shared" si="3"/>
        <v>1322</v>
      </c>
      <c r="AU13" s="148">
        <f t="shared" si="4"/>
        <v>32261.699999999997</v>
      </c>
      <c r="AV13" s="148">
        <f t="shared" si="4"/>
        <v>28767</v>
      </c>
      <c r="AW13" s="148">
        <f aca="true" t="shared" si="8" ref="AW13:AW37">AV13/AU13*100</f>
        <v>89.16765080575419</v>
      </c>
      <c r="AX13" s="147"/>
      <c r="AY13" s="147"/>
      <c r="AZ13" s="147"/>
      <c r="BA13" s="147"/>
      <c r="BB13" s="118" t="s">
        <v>170</v>
      </c>
      <c r="BC13" s="152" t="s">
        <v>171</v>
      </c>
      <c r="BD13" s="148"/>
      <c r="BE13" s="120"/>
      <c r="BF13" s="148"/>
      <c r="BG13" s="148"/>
      <c r="BH13" s="148"/>
      <c r="BI13" s="148"/>
      <c r="BJ13" s="148"/>
      <c r="BK13" s="148"/>
      <c r="BL13" s="120"/>
      <c r="BM13" s="120"/>
      <c r="BN13" s="153">
        <f t="shared" si="5"/>
        <v>0</v>
      </c>
      <c r="BO13" s="153">
        <f t="shared" si="5"/>
        <v>0</v>
      </c>
      <c r="BQ13" s="153">
        <f t="shared" si="6"/>
        <v>32261.699999999997</v>
      </c>
      <c r="BR13" s="153">
        <f t="shared" si="6"/>
        <v>28767</v>
      </c>
      <c r="BS13" s="153">
        <f aca="true" t="shared" si="9" ref="BS13:BS37">BR13/BQ13*100</f>
        <v>89.16765080575419</v>
      </c>
      <c r="BT13" s="118" t="s">
        <v>170</v>
      </c>
      <c r="BU13" s="152" t="s">
        <v>171</v>
      </c>
      <c r="BV13" s="155">
        <v>2050</v>
      </c>
      <c r="BW13" s="153">
        <v>1595.5</v>
      </c>
      <c r="BX13" s="153">
        <v>2450</v>
      </c>
      <c r="BY13" s="156">
        <v>2466.7</v>
      </c>
      <c r="BZ13" s="147"/>
      <c r="CA13" s="147"/>
      <c r="CB13" s="147">
        <v>960</v>
      </c>
      <c r="CC13" s="147">
        <v>690</v>
      </c>
      <c r="CD13" s="147">
        <f aca="true" t="shared" si="10" ref="CD13:CE35">BV13+BX13+BZ13+CB13</f>
        <v>5460</v>
      </c>
      <c r="CE13" s="147">
        <f t="shared" si="10"/>
        <v>4752.2</v>
      </c>
      <c r="CF13" s="147">
        <f t="shared" si="7"/>
        <v>37721.7</v>
      </c>
      <c r="CG13" s="147">
        <f t="shared" si="7"/>
        <v>33519.2</v>
      </c>
      <c r="CH13" s="147">
        <f aca="true" t="shared" si="11" ref="CH13:CH37">CG13/CF13*100</f>
        <v>88.85919775619868</v>
      </c>
      <c r="CI13" s="147"/>
      <c r="CL13" s="147"/>
      <c r="CM13" s="147"/>
      <c r="CN13" s="120"/>
      <c r="CO13" s="146"/>
      <c r="CP13" s="120"/>
      <c r="CQ13" s="120"/>
      <c r="CR13" s="148"/>
      <c r="CS13" s="148"/>
      <c r="CT13" s="148"/>
      <c r="CU13" s="148"/>
      <c r="CV13" s="120"/>
      <c r="CW13" s="120"/>
      <c r="CX13" s="148"/>
      <c r="CY13" s="148"/>
      <c r="CZ13" s="148"/>
    </row>
    <row r="14" spans="1:104" ht="12">
      <c r="A14" s="120" t="s">
        <v>172</v>
      </c>
      <c r="B14" s="146" t="s">
        <v>173</v>
      </c>
      <c r="C14" s="147">
        <f t="shared" si="0"/>
        <v>2550</v>
      </c>
      <c r="D14" s="147">
        <f t="shared" si="0"/>
        <v>7784.7</v>
      </c>
      <c r="E14" s="147"/>
      <c r="F14" s="147"/>
      <c r="G14" s="147">
        <v>2480</v>
      </c>
      <c r="H14" s="147">
        <v>7634.7</v>
      </c>
      <c r="I14" s="147">
        <v>70</v>
      </c>
      <c r="J14" s="147">
        <v>90</v>
      </c>
      <c r="K14" s="147"/>
      <c r="L14" s="147">
        <v>60</v>
      </c>
      <c r="M14" s="147">
        <v>564</v>
      </c>
      <c r="N14" s="147">
        <v>218</v>
      </c>
      <c r="O14" s="147">
        <f t="shared" si="1"/>
        <v>8015</v>
      </c>
      <c r="P14" s="147">
        <f t="shared" si="1"/>
        <v>6132.700000000001</v>
      </c>
      <c r="Q14" s="120" t="s">
        <v>172</v>
      </c>
      <c r="R14" s="146" t="s">
        <v>173</v>
      </c>
      <c r="S14" s="148">
        <v>725</v>
      </c>
      <c r="T14" s="148">
        <v>1154.1</v>
      </c>
      <c r="U14" s="149"/>
      <c r="V14" s="149">
        <v>230</v>
      </c>
      <c r="W14" s="148">
        <v>6100</v>
      </c>
      <c r="X14" s="148">
        <v>4498.6</v>
      </c>
      <c r="Y14" s="148"/>
      <c r="Z14" s="148"/>
      <c r="AA14" s="148"/>
      <c r="AB14" s="148"/>
      <c r="AC14" s="148">
        <v>200</v>
      </c>
      <c r="AD14" s="148"/>
      <c r="AE14" s="148">
        <v>300</v>
      </c>
      <c r="AF14" s="148">
        <v>150</v>
      </c>
      <c r="AG14" s="148">
        <v>690</v>
      </c>
      <c r="AH14" s="148">
        <v>100</v>
      </c>
      <c r="AI14" s="148">
        <f t="shared" si="2"/>
        <v>11129</v>
      </c>
      <c r="AJ14" s="148">
        <f t="shared" si="2"/>
        <v>14135.400000000001</v>
      </c>
      <c r="AK14" s="120" t="s">
        <v>172</v>
      </c>
      <c r="AL14" s="146"/>
      <c r="AM14" s="148">
        <v>470</v>
      </c>
      <c r="AN14" s="148">
        <v>1229.7</v>
      </c>
      <c r="AO14" s="148">
        <v>120</v>
      </c>
      <c r="AP14" s="148">
        <v>580.3</v>
      </c>
      <c r="AQ14" s="151">
        <v>470</v>
      </c>
      <c r="AR14" s="149"/>
      <c r="AS14" s="148">
        <f t="shared" si="3"/>
        <v>1060</v>
      </c>
      <c r="AT14" s="148">
        <f t="shared" si="3"/>
        <v>1810</v>
      </c>
      <c r="AU14" s="148">
        <f t="shared" si="4"/>
        <v>12189</v>
      </c>
      <c r="AV14" s="148">
        <f t="shared" si="4"/>
        <v>15945.400000000001</v>
      </c>
      <c r="AW14" s="148">
        <f t="shared" si="8"/>
        <v>130.81795061120684</v>
      </c>
      <c r="AX14" s="147"/>
      <c r="AY14" s="147"/>
      <c r="AZ14" s="147"/>
      <c r="BA14" s="147"/>
      <c r="BB14" s="118" t="s">
        <v>172</v>
      </c>
      <c r="BC14" s="152" t="s">
        <v>173</v>
      </c>
      <c r="BD14" s="148"/>
      <c r="BE14" s="120"/>
      <c r="BF14" s="148"/>
      <c r="BG14" s="148"/>
      <c r="BH14" s="148"/>
      <c r="BI14" s="148"/>
      <c r="BJ14" s="148"/>
      <c r="BK14" s="148"/>
      <c r="BL14" s="120"/>
      <c r="BM14" s="120"/>
      <c r="BN14" s="153">
        <f t="shared" si="5"/>
        <v>0</v>
      </c>
      <c r="BO14" s="153">
        <f t="shared" si="5"/>
        <v>0</v>
      </c>
      <c r="BQ14" s="153">
        <f t="shared" si="6"/>
        <v>12189</v>
      </c>
      <c r="BR14" s="153">
        <f t="shared" si="6"/>
        <v>15945.400000000001</v>
      </c>
      <c r="BS14" s="153">
        <f t="shared" si="9"/>
        <v>130.81795061120684</v>
      </c>
      <c r="BT14" s="118" t="s">
        <v>172</v>
      </c>
      <c r="BU14" s="152" t="s">
        <v>173</v>
      </c>
      <c r="BV14" s="155">
        <v>1900</v>
      </c>
      <c r="BW14" s="153">
        <v>1495.8</v>
      </c>
      <c r="BX14" s="153">
        <v>1550</v>
      </c>
      <c r="BY14" s="156">
        <v>2482.9</v>
      </c>
      <c r="BZ14" s="147"/>
      <c r="CA14" s="147"/>
      <c r="CB14" s="147">
        <v>810</v>
      </c>
      <c r="CC14" s="147">
        <v>421</v>
      </c>
      <c r="CD14" s="147">
        <f t="shared" si="10"/>
        <v>4260</v>
      </c>
      <c r="CE14" s="147">
        <f t="shared" si="10"/>
        <v>4399.7</v>
      </c>
      <c r="CF14" s="147">
        <f t="shared" si="7"/>
        <v>16449</v>
      </c>
      <c r="CG14" s="147">
        <f t="shared" si="7"/>
        <v>20345.100000000002</v>
      </c>
      <c r="CH14" s="147">
        <f t="shared" si="11"/>
        <v>123.68593835491521</v>
      </c>
      <c r="CI14" s="147"/>
      <c r="CL14" s="147"/>
      <c r="CM14" s="147"/>
      <c r="CN14" s="120"/>
      <c r="CO14" s="146"/>
      <c r="CP14" s="120"/>
      <c r="CQ14" s="120"/>
      <c r="CR14" s="148"/>
      <c r="CS14" s="148"/>
      <c r="CT14" s="148"/>
      <c r="CU14" s="148"/>
      <c r="CV14" s="120"/>
      <c r="CW14" s="120"/>
      <c r="CX14" s="148"/>
      <c r="CY14" s="148"/>
      <c r="CZ14" s="148"/>
    </row>
    <row r="15" spans="1:104" ht="12">
      <c r="A15" s="120" t="s">
        <v>174</v>
      </c>
      <c r="B15" s="146" t="s">
        <v>175</v>
      </c>
      <c r="C15" s="147">
        <f t="shared" si="0"/>
        <v>11356</v>
      </c>
      <c r="D15" s="147">
        <f t="shared" si="0"/>
        <v>19751.1</v>
      </c>
      <c r="E15" s="147"/>
      <c r="F15" s="147"/>
      <c r="G15" s="147">
        <v>10448</v>
      </c>
      <c r="H15" s="147">
        <v>18775.1</v>
      </c>
      <c r="I15" s="147">
        <v>508</v>
      </c>
      <c r="J15" s="147">
        <v>976</v>
      </c>
      <c r="K15" s="147">
        <v>400</v>
      </c>
      <c r="L15" s="147"/>
      <c r="M15" s="147">
        <v>1086</v>
      </c>
      <c r="N15" s="147">
        <v>380</v>
      </c>
      <c r="O15" s="147">
        <f t="shared" si="1"/>
        <v>37630</v>
      </c>
      <c r="P15" s="147">
        <f t="shared" si="1"/>
        <v>24550.8</v>
      </c>
      <c r="Q15" s="120" t="s">
        <v>174</v>
      </c>
      <c r="R15" s="146" t="s">
        <v>175</v>
      </c>
      <c r="S15" s="148">
        <v>1150</v>
      </c>
      <c r="T15" s="148">
        <v>2568.9</v>
      </c>
      <c r="U15" s="149"/>
      <c r="V15" s="149">
        <v>5177.2</v>
      </c>
      <c r="W15" s="148">
        <v>29700</v>
      </c>
      <c r="X15" s="148">
        <v>13267.4</v>
      </c>
      <c r="Y15" s="148">
        <v>100</v>
      </c>
      <c r="Z15" s="148">
        <v>771.5</v>
      </c>
      <c r="AA15" s="148"/>
      <c r="AB15" s="148"/>
      <c r="AC15" s="148">
        <v>500</v>
      </c>
      <c r="AD15" s="148">
        <v>513.2</v>
      </c>
      <c r="AE15" s="148">
        <v>3500</v>
      </c>
      <c r="AF15" s="148">
        <v>1180</v>
      </c>
      <c r="AG15" s="148">
        <v>2680</v>
      </c>
      <c r="AH15" s="148">
        <v>1072.6</v>
      </c>
      <c r="AI15" s="148">
        <f t="shared" si="2"/>
        <v>50072</v>
      </c>
      <c r="AJ15" s="148">
        <f t="shared" si="2"/>
        <v>44681.899999999994</v>
      </c>
      <c r="AK15" s="120" t="s">
        <v>174</v>
      </c>
      <c r="AL15" s="146" t="s">
        <v>175</v>
      </c>
      <c r="AM15" s="148">
        <v>392</v>
      </c>
      <c r="AN15" s="148">
        <v>2344.2</v>
      </c>
      <c r="AO15" s="148">
        <v>688</v>
      </c>
      <c r="AP15" s="148">
        <v>1564</v>
      </c>
      <c r="AQ15" s="151">
        <v>1200</v>
      </c>
      <c r="AR15" s="149">
        <v>884.2</v>
      </c>
      <c r="AS15" s="148">
        <f t="shared" si="3"/>
        <v>2280</v>
      </c>
      <c r="AT15" s="148">
        <f t="shared" si="3"/>
        <v>4792.4</v>
      </c>
      <c r="AU15" s="148">
        <f>AI15+AS15</f>
        <v>52352</v>
      </c>
      <c r="AV15" s="148">
        <f t="shared" si="4"/>
        <v>49474.299999999996</v>
      </c>
      <c r="AW15" s="148">
        <f t="shared" si="8"/>
        <v>94.50317084352078</v>
      </c>
      <c r="AX15" s="147"/>
      <c r="AY15" s="147"/>
      <c r="AZ15" s="147"/>
      <c r="BA15" s="147"/>
      <c r="BB15" s="118" t="s">
        <v>174</v>
      </c>
      <c r="BC15" s="152" t="s">
        <v>175</v>
      </c>
      <c r="BD15" s="148"/>
      <c r="BE15" s="120"/>
      <c r="BF15" s="148"/>
      <c r="BG15" s="148"/>
      <c r="BH15" s="112"/>
      <c r="BI15" s="112"/>
      <c r="BJ15" s="148"/>
      <c r="BK15" s="148"/>
      <c r="BL15" s="120"/>
      <c r="BM15" s="120"/>
      <c r="BN15" s="153">
        <f t="shared" si="5"/>
        <v>0</v>
      </c>
      <c r="BO15" s="153">
        <f t="shared" si="5"/>
        <v>0</v>
      </c>
      <c r="BQ15" s="153">
        <f t="shared" si="6"/>
        <v>52352</v>
      </c>
      <c r="BR15" s="153">
        <f t="shared" si="6"/>
        <v>49474.299999999996</v>
      </c>
      <c r="BS15" s="153">
        <f t="shared" si="9"/>
        <v>94.50317084352078</v>
      </c>
      <c r="BT15" s="118" t="s">
        <v>174</v>
      </c>
      <c r="BU15" s="152" t="s">
        <v>175</v>
      </c>
      <c r="BV15" s="155">
        <v>2950</v>
      </c>
      <c r="BW15" s="153">
        <v>1290.4</v>
      </c>
      <c r="BX15" s="153">
        <v>3450</v>
      </c>
      <c r="BY15" s="156">
        <v>3496.3</v>
      </c>
      <c r="BZ15" s="147"/>
      <c r="CA15" s="147"/>
      <c r="CB15" s="147">
        <v>1090</v>
      </c>
      <c r="CC15" s="147">
        <v>1163.3</v>
      </c>
      <c r="CD15" s="147">
        <f t="shared" si="10"/>
        <v>7490</v>
      </c>
      <c r="CE15" s="147">
        <f t="shared" si="10"/>
        <v>5950.000000000001</v>
      </c>
      <c r="CF15" s="147">
        <f t="shared" si="7"/>
        <v>59842</v>
      </c>
      <c r="CG15" s="147">
        <f t="shared" si="7"/>
        <v>55424.299999999996</v>
      </c>
      <c r="CH15" s="147">
        <f t="shared" si="11"/>
        <v>92.617726680258</v>
      </c>
      <c r="CI15" s="147"/>
      <c r="CL15" s="147"/>
      <c r="CM15" s="147"/>
      <c r="CN15" s="120"/>
      <c r="CO15" s="146"/>
      <c r="CP15" s="120"/>
      <c r="CQ15" s="120"/>
      <c r="CR15" s="148"/>
      <c r="CS15" s="148"/>
      <c r="CT15" s="148"/>
      <c r="CU15" s="148"/>
      <c r="CV15" s="120"/>
      <c r="CW15" s="120"/>
      <c r="CX15" s="148"/>
      <c r="CY15" s="148"/>
      <c r="CZ15" s="148"/>
    </row>
    <row r="16" spans="1:104" ht="12">
      <c r="A16" s="120"/>
      <c r="B16" s="146"/>
      <c r="C16" s="147"/>
      <c r="D16" s="147"/>
      <c r="E16" s="147"/>
      <c r="F16" s="147"/>
      <c r="G16" s="112"/>
      <c r="H16" s="112"/>
      <c r="I16" s="112"/>
      <c r="J16" s="112"/>
      <c r="K16" s="147"/>
      <c r="L16" s="112"/>
      <c r="M16" s="147"/>
      <c r="N16" s="112"/>
      <c r="O16" s="147"/>
      <c r="P16" s="147"/>
      <c r="Q16" s="120"/>
      <c r="R16" s="146"/>
      <c r="S16" s="148"/>
      <c r="T16" s="148"/>
      <c r="U16" s="129"/>
      <c r="V16" s="129"/>
      <c r="W16" s="148"/>
      <c r="X16" s="112"/>
      <c r="Y16" s="148"/>
      <c r="Z16" s="112"/>
      <c r="AA16" s="112"/>
      <c r="AB16" s="112"/>
      <c r="AC16" s="112"/>
      <c r="AD16" s="112"/>
      <c r="AE16" s="112"/>
      <c r="AF16" s="112"/>
      <c r="AG16" s="112"/>
      <c r="AH16" s="112"/>
      <c r="AI16" s="148"/>
      <c r="AJ16" s="148"/>
      <c r="AK16" s="120"/>
      <c r="AL16" s="146"/>
      <c r="AM16" s="112"/>
      <c r="AN16" s="112"/>
      <c r="AO16" s="112"/>
      <c r="AP16" s="148"/>
      <c r="AQ16" s="151"/>
      <c r="AR16" s="129"/>
      <c r="AS16" s="148"/>
      <c r="AT16" s="148"/>
      <c r="AU16" s="148"/>
      <c r="AV16" s="148"/>
      <c r="AW16" s="148"/>
      <c r="AX16" s="112"/>
      <c r="AY16" s="112"/>
      <c r="AZ16" s="147"/>
      <c r="BA16" s="112"/>
      <c r="BC16" s="152"/>
      <c r="BD16" s="148"/>
      <c r="BE16" s="120"/>
      <c r="BF16" s="112"/>
      <c r="BG16" s="112"/>
      <c r="BH16" s="148"/>
      <c r="BI16" s="148"/>
      <c r="BJ16" s="112"/>
      <c r="BK16" s="148"/>
      <c r="BL16" s="120"/>
      <c r="BM16" s="120"/>
      <c r="BN16" s="153"/>
      <c r="BO16" s="153"/>
      <c r="BQ16" s="153"/>
      <c r="BR16" s="153"/>
      <c r="BS16" s="153"/>
      <c r="BU16" s="152"/>
      <c r="BV16" s="155"/>
      <c r="BX16" s="153"/>
      <c r="BY16" s="15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L16" s="147"/>
      <c r="CM16" s="112"/>
      <c r="CN16" s="120"/>
      <c r="CO16" s="146"/>
      <c r="CP16" s="120"/>
      <c r="CQ16" s="120"/>
      <c r="CR16" s="112"/>
      <c r="CS16" s="112"/>
      <c r="CT16" s="112"/>
      <c r="CU16" s="112"/>
      <c r="CV16" s="120"/>
      <c r="CW16" s="120"/>
      <c r="CX16" s="148"/>
      <c r="CY16" s="148"/>
      <c r="CZ16" s="148"/>
    </row>
    <row r="17" spans="1:104" ht="12">
      <c r="A17" s="120" t="s">
        <v>176</v>
      </c>
      <c r="B17" s="146" t="s">
        <v>177</v>
      </c>
      <c r="C17" s="147">
        <f aca="true" t="shared" si="12" ref="C17:D20">E17+G17+I17+K17</f>
        <v>15932.6</v>
      </c>
      <c r="D17" s="147">
        <f>F17+H17+J17+L17</f>
        <v>20473.2</v>
      </c>
      <c r="E17" s="147"/>
      <c r="F17" s="147"/>
      <c r="G17" s="147">
        <v>15369</v>
      </c>
      <c r="H17" s="147">
        <v>19991.2</v>
      </c>
      <c r="I17" s="147">
        <v>243.6</v>
      </c>
      <c r="J17" s="147">
        <v>282</v>
      </c>
      <c r="K17" s="147">
        <v>320</v>
      </c>
      <c r="L17" s="147">
        <v>200</v>
      </c>
      <c r="M17" s="147">
        <v>532</v>
      </c>
      <c r="N17" s="147">
        <v>6</v>
      </c>
      <c r="O17" s="147">
        <f aca="true" t="shared" si="13" ref="O17:P20">S17+U17+W17+Y17+AC17+AE17+AG17+AA17</f>
        <v>27664</v>
      </c>
      <c r="P17" s="147">
        <f t="shared" si="13"/>
        <v>23861.500000000004</v>
      </c>
      <c r="Q17" s="120" t="s">
        <v>176</v>
      </c>
      <c r="R17" s="146" t="s">
        <v>177</v>
      </c>
      <c r="S17" s="148">
        <v>1500</v>
      </c>
      <c r="T17" s="148">
        <v>2942.7</v>
      </c>
      <c r="U17" s="149">
        <v>1000</v>
      </c>
      <c r="V17" s="149">
        <v>2786</v>
      </c>
      <c r="W17" s="148">
        <v>22900</v>
      </c>
      <c r="X17" s="148">
        <v>17192.9</v>
      </c>
      <c r="Y17" s="148"/>
      <c r="Z17" s="148"/>
      <c r="AA17" s="148">
        <v>14</v>
      </c>
      <c r="AB17" s="148"/>
      <c r="AC17" s="148"/>
      <c r="AD17" s="148"/>
      <c r="AE17" s="148">
        <v>1050</v>
      </c>
      <c r="AF17" s="148">
        <v>477.9</v>
      </c>
      <c r="AG17" s="148">
        <v>1200</v>
      </c>
      <c r="AH17" s="148">
        <v>462</v>
      </c>
      <c r="AI17" s="148">
        <f aca="true" t="shared" si="14" ref="AI17:AJ20">C17+M17+O17</f>
        <v>44128.6</v>
      </c>
      <c r="AJ17" s="148">
        <f t="shared" si="14"/>
        <v>44340.700000000004</v>
      </c>
      <c r="AK17" s="120" t="s">
        <v>176</v>
      </c>
      <c r="AL17" s="146" t="s">
        <v>177</v>
      </c>
      <c r="AM17" s="148">
        <v>550</v>
      </c>
      <c r="AN17" s="148">
        <v>349.2</v>
      </c>
      <c r="AO17" s="148">
        <v>3724</v>
      </c>
      <c r="AP17" s="148">
        <v>4087.7</v>
      </c>
      <c r="AQ17" s="151">
        <v>1050</v>
      </c>
      <c r="AR17" s="149">
        <v>179.7</v>
      </c>
      <c r="AS17" s="148">
        <f t="shared" si="3"/>
        <v>5324</v>
      </c>
      <c r="AT17" s="148">
        <f t="shared" si="3"/>
        <v>4616.599999999999</v>
      </c>
      <c r="AU17" s="148">
        <f aca="true" t="shared" si="15" ref="AU17:AV20">AI17+AS17</f>
        <v>49452.6</v>
      </c>
      <c r="AV17" s="148">
        <f t="shared" si="15"/>
        <v>48957.3</v>
      </c>
      <c r="AW17" s="148">
        <f t="shared" si="8"/>
        <v>98.99843486490094</v>
      </c>
      <c r="AX17" s="147"/>
      <c r="AY17" s="147"/>
      <c r="AZ17" s="147"/>
      <c r="BA17" s="147"/>
      <c r="BB17" s="118" t="s">
        <v>176</v>
      </c>
      <c r="BC17" s="152" t="s">
        <v>177</v>
      </c>
      <c r="BD17" s="148"/>
      <c r="BE17" s="120"/>
      <c r="BF17" s="148"/>
      <c r="BG17" s="148"/>
      <c r="BH17" s="148"/>
      <c r="BI17" s="148"/>
      <c r="BJ17" s="148"/>
      <c r="BK17" s="148"/>
      <c r="BL17" s="120"/>
      <c r="BM17" s="120"/>
      <c r="BN17" s="153">
        <f aca="true" t="shared" si="16" ref="BN17:BO20">AX17+AZ17+BD17+BF17+BH17+BJ17+BL17</f>
        <v>0</v>
      </c>
      <c r="BO17" s="153">
        <f t="shared" si="16"/>
        <v>0</v>
      </c>
      <c r="BQ17" s="153">
        <f aca="true" t="shared" si="17" ref="BQ17:BR20">AU17+BN17</f>
        <v>49452.6</v>
      </c>
      <c r="BR17" s="153">
        <f t="shared" si="17"/>
        <v>48957.3</v>
      </c>
      <c r="BS17" s="153">
        <f t="shared" si="9"/>
        <v>98.99843486490094</v>
      </c>
      <c r="BT17" s="118" t="s">
        <v>176</v>
      </c>
      <c r="BU17" s="152" t="s">
        <v>177</v>
      </c>
      <c r="BV17" s="155">
        <v>2390</v>
      </c>
      <c r="BW17" s="153">
        <v>2135.9</v>
      </c>
      <c r="BX17" s="153">
        <v>2800</v>
      </c>
      <c r="BY17" s="156">
        <v>1515.9</v>
      </c>
      <c r="BZ17" s="147"/>
      <c r="CA17" s="147"/>
      <c r="CB17" s="147">
        <v>1245</v>
      </c>
      <c r="CC17" s="147">
        <v>838.9</v>
      </c>
      <c r="CD17" s="147">
        <f t="shared" si="10"/>
        <v>6435</v>
      </c>
      <c r="CE17" s="147">
        <f t="shared" si="10"/>
        <v>4490.7</v>
      </c>
      <c r="CF17" s="147">
        <f aca="true" t="shared" si="18" ref="CF17:CG20">BQ17+CD17</f>
        <v>55887.6</v>
      </c>
      <c r="CG17" s="147">
        <f t="shared" si="18"/>
        <v>53448</v>
      </c>
      <c r="CH17" s="147">
        <f t="shared" si="11"/>
        <v>95.63480986837868</v>
      </c>
      <c r="CI17" s="147"/>
      <c r="CL17" s="147"/>
      <c r="CM17" s="147"/>
      <c r="CN17" s="120"/>
      <c r="CO17" s="146"/>
      <c r="CP17" s="120"/>
      <c r="CQ17" s="120"/>
      <c r="CR17" s="148"/>
      <c r="CS17" s="148"/>
      <c r="CT17" s="148"/>
      <c r="CU17" s="148"/>
      <c r="CV17" s="120"/>
      <c r="CW17" s="120"/>
      <c r="CX17" s="148"/>
      <c r="CY17" s="148"/>
      <c r="CZ17" s="148"/>
    </row>
    <row r="18" spans="1:104" ht="12">
      <c r="A18" s="120" t="s">
        <v>0</v>
      </c>
      <c r="B18" s="146" t="s">
        <v>178</v>
      </c>
      <c r="C18" s="147">
        <f>SUM(E18,G18,I18,K18)</f>
        <v>30400</v>
      </c>
      <c r="D18" s="147">
        <f t="shared" si="12"/>
        <v>24715.9</v>
      </c>
      <c r="E18" s="147" t="s">
        <v>1</v>
      </c>
      <c r="F18" s="147"/>
      <c r="G18" s="147">
        <v>30055</v>
      </c>
      <c r="H18" s="147">
        <v>24595.9</v>
      </c>
      <c r="I18" s="147">
        <v>240</v>
      </c>
      <c r="J18" s="147">
        <v>90</v>
      </c>
      <c r="K18" s="147">
        <v>105</v>
      </c>
      <c r="L18" s="147">
        <v>30</v>
      </c>
      <c r="M18" s="147">
        <v>874</v>
      </c>
      <c r="N18" s="147">
        <v>318</v>
      </c>
      <c r="O18" s="147">
        <f t="shared" si="13"/>
        <v>20482.8</v>
      </c>
      <c r="P18" s="147">
        <f t="shared" si="13"/>
        <v>20328.7</v>
      </c>
      <c r="Q18" s="120" t="s">
        <v>0</v>
      </c>
      <c r="R18" s="146" t="s">
        <v>178</v>
      </c>
      <c r="S18" s="148">
        <v>1000</v>
      </c>
      <c r="T18" s="148">
        <v>1959.7</v>
      </c>
      <c r="U18" s="149">
        <v>172.8</v>
      </c>
      <c r="V18" s="149">
        <v>900</v>
      </c>
      <c r="W18" s="148">
        <v>15900</v>
      </c>
      <c r="X18" s="148">
        <v>13165.7</v>
      </c>
      <c r="Y18" s="148"/>
      <c r="Z18" s="148"/>
      <c r="AA18" s="148"/>
      <c r="AB18" s="148"/>
      <c r="AC18" s="148">
        <v>120</v>
      </c>
      <c r="AD18" s="148">
        <v>120</v>
      </c>
      <c r="AE18" s="148">
        <v>220</v>
      </c>
      <c r="AF18" s="148">
        <v>1581.3</v>
      </c>
      <c r="AG18" s="148">
        <v>3070</v>
      </c>
      <c r="AH18" s="148">
        <v>2602</v>
      </c>
      <c r="AI18" s="148">
        <f t="shared" si="14"/>
        <v>51756.8</v>
      </c>
      <c r="AJ18" s="148">
        <f t="shared" si="14"/>
        <v>45362.600000000006</v>
      </c>
      <c r="AK18" s="120" t="s">
        <v>0</v>
      </c>
      <c r="AL18" s="146" t="s">
        <v>178</v>
      </c>
      <c r="AM18" s="148">
        <v>459</v>
      </c>
      <c r="AN18" s="148">
        <v>2623.4</v>
      </c>
      <c r="AO18" s="148">
        <v>4760</v>
      </c>
      <c r="AP18" s="148">
        <v>3595.8</v>
      </c>
      <c r="AQ18" s="151">
        <v>540</v>
      </c>
      <c r="AR18" s="149">
        <v>1771.9</v>
      </c>
      <c r="AS18" s="148">
        <f t="shared" si="3"/>
        <v>5759</v>
      </c>
      <c r="AT18" s="148">
        <f t="shared" si="3"/>
        <v>7991.1</v>
      </c>
      <c r="AU18" s="148">
        <f t="shared" si="15"/>
        <v>57515.8</v>
      </c>
      <c r="AV18" s="148">
        <f t="shared" si="15"/>
        <v>53353.700000000004</v>
      </c>
      <c r="AW18" s="148">
        <f t="shared" si="8"/>
        <v>92.76355366699238</v>
      </c>
      <c r="AX18" s="147"/>
      <c r="AY18" s="147"/>
      <c r="AZ18" s="148"/>
      <c r="BA18" s="147"/>
      <c r="BB18" s="118" t="s">
        <v>0</v>
      </c>
      <c r="BC18" s="152" t="s">
        <v>178</v>
      </c>
      <c r="BD18" s="148"/>
      <c r="BE18" s="120"/>
      <c r="BF18" s="148"/>
      <c r="BG18" s="148"/>
      <c r="BH18" s="148"/>
      <c r="BI18" s="148"/>
      <c r="BJ18" s="148"/>
      <c r="BK18" s="148"/>
      <c r="BL18" s="120"/>
      <c r="BM18" s="120"/>
      <c r="BN18" s="153">
        <f t="shared" si="16"/>
        <v>0</v>
      </c>
      <c r="BO18" s="153">
        <f t="shared" si="16"/>
        <v>0</v>
      </c>
      <c r="BQ18" s="153">
        <f t="shared" si="17"/>
        <v>57515.8</v>
      </c>
      <c r="BR18" s="153">
        <f t="shared" si="17"/>
        <v>53353.700000000004</v>
      </c>
      <c r="BS18" s="153">
        <f t="shared" si="9"/>
        <v>92.76355366699238</v>
      </c>
      <c r="BT18" s="118" t="s">
        <v>0</v>
      </c>
      <c r="BU18" s="152" t="s">
        <v>178</v>
      </c>
      <c r="BV18" s="155">
        <v>2250</v>
      </c>
      <c r="BW18" s="153">
        <v>2548.1</v>
      </c>
      <c r="BX18" s="153">
        <v>3200</v>
      </c>
      <c r="BY18" s="156">
        <v>3532.3</v>
      </c>
      <c r="BZ18" s="147"/>
      <c r="CA18" s="147"/>
      <c r="CB18" s="147">
        <v>1245</v>
      </c>
      <c r="CC18" s="147">
        <v>1185.9</v>
      </c>
      <c r="CD18" s="147">
        <f t="shared" si="10"/>
        <v>6695</v>
      </c>
      <c r="CE18" s="147">
        <f t="shared" si="10"/>
        <v>7266.299999999999</v>
      </c>
      <c r="CF18" s="147">
        <f t="shared" si="18"/>
        <v>64210.8</v>
      </c>
      <c r="CG18" s="147">
        <f t="shared" si="18"/>
        <v>60620</v>
      </c>
      <c r="CH18" s="147">
        <f t="shared" si="11"/>
        <v>94.40779432743402</v>
      </c>
      <c r="CI18" s="147"/>
      <c r="CL18" s="148"/>
      <c r="CM18" s="147"/>
      <c r="CN18" s="120"/>
      <c r="CO18" s="146"/>
      <c r="CP18" s="120"/>
      <c r="CQ18" s="120"/>
      <c r="CR18" s="148"/>
      <c r="CS18" s="148"/>
      <c r="CT18" s="148"/>
      <c r="CU18" s="148"/>
      <c r="CV18" s="120"/>
      <c r="CW18" s="120"/>
      <c r="CX18" s="148"/>
      <c r="CY18" s="148"/>
      <c r="CZ18" s="148"/>
    </row>
    <row r="19" spans="1:104" ht="12">
      <c r="A19" s="120" t="s">
        <v>179</v>
      </c>
      <c r="B19" s="146" t="s">
        <v>180</v>
      </c>
      <c r="C19" s="147">
        <f t="shared" si="12"/>
        <v>14168.4</v>
      </c>
      <c r="D19" s="147">
        <f t="shared" si="12"/>
        <v>16202.6</v>
      </c>
      <c r="E19" s="147"/>
      <c r="F19" s="147"/>
      <c r="G19" s="147">
        <v>13600</v>
      </c>
      <c r="H19" s="147">
        <v>15795.6</v>
      </c>
      <c r="I19" s="147">
        <v>218.4</v>
      </c>
      <c r="J19" s="147">
        <v>323</v>
      </c>
      <c r="K19" s="147">
        <v>350</v>
      </c>
      <c r="L19" s="147">
        <v>84</v>
      </c>
      <c r="M19" s="147">
        <v>554</v>
      </c>
      <c r="N19" s="147">
        <v>448</v>
      </c>
      <c r="O19" s="147">
        <f t="shared" si="13"/>
        <v>58494</v>
      </c>
      <c r="P19" s="147">
        <f t="shared" si="13"/>
        <v>56134.5</v>
      </c>
      <c r="Q19" s="120" t="s">
        <v>179</v>
      </c>
      <c r="R19" s="146" t="s">
        <v>180</v>
      </c>
      <c r="S19" s="148">
        <v>1750</v>
      </c>
      <c r="T19" s="148">
        <v>2436.6</v>
      </c>
      <c r="U19" s="149">
        <v>196</v>
      </c>
      <c r="V19" s="149">
        <v>84</v>
      </c>
      <c r="W19" s="148">
        <v>55000</v>
      </c>
      <c r="X19" s="148">
        <v>51831.4</v>
      </c>
      <c r="Y19" s="148">
        <v>198</v>
      </c>
      <c r="Z19" s="148">
        <v>132</v>
      </c>
      <c r="AA19" s="148"/>
      <c r="AB19" s="148"/>
      <c r="AC19" s="148"/>
      <c r="AD19" s="148"/>
      <c r="AE19" s="148">
        <v>300</v>
      </c>
      <c r="AF19" s="148">
        <v>668.5</v>
      </c>
      <c r="AG19" s="148">
        <v>1050</v>
      </c>
      <c r="AH19" s="148">
        <v>982</v>
      </c>
      <c r="AI19" s="148">
        <f t="shared" si="14"/>
        <v>73216.4</v>
      </c>
      <c r="AJ19" s="148">
        <f t="shared" si="14"/>
        <v>72785.1</v>
      </c>
      <c r="AK19" s="120" t="s">
        <v>179</v>
      </c>
      <c r="AL19" s="146" t="s">
        <v>180</v>
      </c>
      <c r="AM19" s="148">
        <v>1400</v>
      </c>
      <c r="AN19" s="148">
        <v>771.9</v>
      </c>
      <c r="AO19" s="148">
        <v>1000</v>
      </c>
      <c r="AP19" s="148">
        <v>1160.5</v>
      </c>
      <c r="AQ19" s="151">
        <v>1100</v>
      </c>
      <c r="AR19" s="149"/>
      <c r="AS19" s="148">
        <f t="shared" si="3"/>
        <v>3500</v>
      </c>
      <c r="AT19" s="148">
        <f t="shared" si="3"/>
        <v>1932.4</v>
      </c>
      <c r="AU19" s="148">
        <f t="shared" si="15"/>
        <v>76716.4</v>
      </c>
      <c r="AV19" s="148">
        <f t="shared" si="15"/>
        <v>74717.5</v>
      </c>
      <c r="AW19" s="148">
        <f t="shared" si="8"/>
        <v>97.39442935278507</v>
      </c>
      <c r="AX19" s="147"/>
      <c r="AY19" s="147"/>
      <c r="AZ19" s="147"/>
      <c r="BA19" s="147"/>
      <c r="BB19" s="118" t="s">
        <v>179</v>
      </c>
      <c r="BC19" s="152" t="s">
        <v>180</v>
      </c>
      <c r="BD19" s="148"/>
      <c r="BE19" s="120"/>
      <c r="BF19" s="148"/>
      <c r="BG19" s="148"/>
      <c r="BH19" s="148"/>
      <c r="BI19" s="148"/>
      <c r="BJ19" s="148"/>
      <c r="BK19" s="148"/>
      <c r="BL19" s="120"/>
      <c r="BM19" s="120"/>
      <c r="BN19" s="153">
        <f t="shared" si="16"/>
        <v>0</v>
      </c>
      <c r="BO19" s="153">
        <f t="shared" si="16"/>
        <v>0</v>
      </c>
      <c r="BQ19" s="153">
        <f t="shared" si="17"/>
        <v>76716.4</v>
      </c>
      <c r="BR19" s="153">
        <f t="shared" si="17"/>
        <v>74717.5</v>
      </c>
      <c r="BS19" s="153">
        <f t="shared" si="9"/>
        <v>97.39442935278507</v>
      </c>
      <c r="BT19" s="118" t="s">
        <v>179</v>
      </c>
      <c r="BU19" s="152" t="s">
        <v>180</v>
      </c>
      <c r="BV19" s="155">
        <v>1900</v>
      </c>
      <c r="BW19" s="153">
        <v>1235</v>
      </c>
      <c r="BX19" s="153">
        <v>2100</v>
      </c>
      <c r="BY19" s="156">
        <v>2841.3</v>
      </c>
      <c r="BZ19" s="147"/>
      <c r="CA19" s="147"/>
      <c r="CB19" s="147">
        <v>1000</v>
      </c>
      <c r="CC19" s="147">
        <v>912.3</v>
      </c>
      <c r="CD19" s="147">
        <f t="shared" si="10"/>
        <v>5000</v>
      </c>
      <c r="CE19" s="147">
        <f t="shared" si="10"/>
        <v>4988.6</v>
      </c>
      <c r="CF19" s="147">
        <f t="shared" si="18"/>
        <v>81716.4</v>
      </c>
      <c r="CG19" s="147">
        <f t="shared" si="18"/>
        <v>79706.1</v>
      </c>
      <c r="CH19" s="147">
        <f t="shared" si="11"/>
        <v>97.53990631011646</v>
      </c>
      <c r="CI19" s="147"/>
      <c r="CL19" s="147"/>
      <c r="CM19" s="147"/>
      <c r="CN19" s="120"/>
      <c r="CO19" s="146"/>
      <c r="CP19" s="120"/>
      <c r="CQ19" s="120"/>
      <c r="CR19" s="148"/>
      <c r="CS19" s="148"/>
      <c r="CT19" s="148"/>
      <c r="CU19" s="148"/>
      <c r="CV19" s="120"/>
      <c r="CW19" s="120"/>
      <c r="CX19" s="148"/>
      <c r="CY19" s="148"/>
      <c r="CZ19" s="148"/>
    </row>
    <row r="20" spans="1:104" s="374" customFormat="1" ht="12">
      <c r="A20" s="368" t="s">
        <v>181</v>
      </c>
      <c r="B20" s="369" t="s">
        <v>182</v>
      </c>
      <c r="C20" s="370">
        <f t="shared" si="12"/>
        <v>14768</v>
      </c>
      <c r="D20" s="370">
        <f t="shared" si="12"/>
        <v>17481.7</v>
      </c>
      <c r="E20" s="370"/>
      <c r="F20" s="370"/>
      <c r="G20" s="370">
        <v>14250</v>
      </c>
      <c r="H20" s="370">
        <v>17261.7</v>
      </c>
      <c r="I20" s="370">
        <v>168</v>
      </c>
      <c r="J20" s="370">
        <v>174</v>
      </c>
      <c r="K20" s="370">
        <v>350</v>
      </c>
      <c r="L20" s="370">
        <v>46</v>
      </c>
      <c r="M20" s="370">
        <v>536</v>
      </c>
      <c r="N20" s="370">
        <v>554</v>
      </c>
      <c r="O20" s="370">
        <f t="shared" si="13"/>
        <v>14692.7</v>
      </c>
      <c r="P20" s="370">
        <f t="shared" si="13"/>
        <v>10937.800000000001</v>
      </c>
      <c r="Q20" s="368" t="s">
        <v>181</v>
      </c>
      <c r="R20" s="369" t="s">
        <v>182</v>
      </c>
      <c r="S20" s="371">
        <v>1120</v>
      </c>
      <c r="T20" s="371">
        <v>1321.9</v>
      </c>
      <c r="U20" s="372">
        <v>572.7</v>
      </c>
      <c r="V20" s="372">
        <v>260</v>
      </c>
      <c r="W20" s="371">
        <v>11100</v>
      </c>
      <c r="X20" s="371">
        <v>7808.1</v>
      </c>
      <c r="Y20" s="371">
        <v>132</v>
      </c>
      <c r="Z20" s="371"/>
      <c r="AA20" s="371"/>
      <c r="AB20" s="371"/>
      <c r="AC20" s="371">
        <v>100</v>
      </c>
      <c r="AD20" s="371"/>
      <c r="AE20" s="371">
        <v>900</v>
      </c>
      <c r="AF20" s="371">
        <v>930.6</v>
      </c>
      <c r="AG20" s="371">
        <v>768</v>
      </c>
      <c r="AH20" s="371">
        <v>617.2</v>
      </c>
      <c r="AI20" s="371">
        <f t="shared" si="14"/>
        <v>29996.7</v>
      </c>
      <c r="AJ20" s="371">
        <f t="shared" si="14"/>
        <v>28973.5</v>
      </c>
      <c r="AK20" s="368" t="s">
        <v>181</v>
      </c>
      <c r="AL20" s="369" t="s">
        <v>182</v>
      </c>
      <c r="AM20" s="371">
        <v>300</v>
      </c>
      <c r="AN20" s="371">
        <v>961</v>
      </c>
      <c r="AO20" s="371">
        <v>1125</v>
      </c>
      <c r="AP20" s="371">
        <v>3517.5</v>
      </c>
      <c r="AQ20" s="373">
        <v>900</v>
      </c>
      <c r="AR20" s="372">
        <v>457.2</v>
      </c>
      <c r="AS20" s="371">
        <f t="shared" si="3"/>
        <v>2325</v>
      </c>
      <c r="AT20" s="371">
        <f t="shared" si="3"/>
        <v>4935.7</v>
      </c>
      <c r="AU20" s="371">
        <f t="shared" si="15"/>
        <v>32321.7</v>
      </c>
      <c r="AV20" s="371">
        <f t="shared" si="15"/>
        <v>33909.2</v>
      </c>
      <c r="AW20" s="371">
        <f t="shared" si="8"/>
        <v>104.91156096368692</v>
      </c>
      <c r="AX20" s="370"/>
      <c r="AY20" s="370"/>
      <c r="AZ20" s="370"/>
      <c r="BA20" s="370"/>
      <c r="BB20" s="374" t="s">
        <v>181</v>
      </c>
      <c r="BC20" s="375" t="s">
        <v>182</v>
      </c>
      <c r="BD20" s="371"/>
      <c r="BE20" s="368"/>
      <c r="BF20" s="371"/>
      <c r="BG20" s="371"/>
      <c r="BH20" s="376"/>
      <c r="BI20" s="376"/>
      <c r="BJ20" s="371"/>
      <c r="BK20" s="371"/>
      <c r="BL20" s="368"/>
      <c r="BM20" s="368"/>
      <c r="BN20" s="377">
        <f t="shared" si="16"/>
        <v>0</v>
      </c>
      <c r="BO20" s="377">
        <f t="shared" si="16"/>
        <v>0</v>
      </c>
      <c r="BP20" s="378"/>
      <c r="BQ20" s="377">
        <f t="shared" si="17"/>
        <v>32321.7</v>
      </c>
      <c r="BR20" s="377">
        <f t="shared" si="17"/>
        <v>33909.2</v>
      </c>
      <c r="BS20" s="377">
        <f t="shared" si="9"/>
        <v>104.91156096368692</v>
      </c>
      <c r="BT20" s="374" t="s">
        <v>181</v>
      </c>
      <c r="BU20" s="375" t="s">
        <v>182</v>
      </c>
      <c r="BV20" s="379">
        <v>2300</v>
      </c>
      <c r="BW20" s="377">
        <v>2327.9</v>
      </c>
      <c r="BX20" s="377">
        <v>2450</v>
      </c>
      <c r="BY20" s="380">
        <v>2430.1</v>
      </c>
      <c r="BZ20" s="370"/>
      <c r="CA20" s="370"/>
      <c r="CB20" s="370">
        <v>905</v>
      </c>
      <c r="CC20" s="370">
        <v>718</v>
      </c>
      <c r="CD20" s="370">
        <f t="shared" si="10"/>
        <v>5655</v>
      </c>
      <c r="CE20" s="370">
        <f t="shared" si="10"/>
        <v>5476</v>
      </c>
      <c r="CF20" s="370">
        <f t="shared" si="18"/>
        <v>37976.7</v>
      </c>
      <c r="CG20" s="370">
        <f t="shared" si="18"/>
        <v>39385.2</v>
      </c>
      <c r="CH20" s="370">
        <f t="shared" si="11"/>
        <v>103.70885305990252</v>
      </c>
      <c r="CI20" s="370"/>
      <c r="CL20" s="370"/>
      <c r="CM20" s="370"/>
      <c r="CN20" s="368"/>
      <c r="CO20" s="369"/>
      <c r="CP20" s="368"/>
      <c r="CQ20" s="368"/>
      <c r="CR20" s="371"/>
      <c r="CS20" s="371"/>
      <c r="CT20" s="371"/>
      <c r="CU20" s="371"/>
      <c r="CV20" s="368"/>
      <c r="CW20" s="368"/>
      <c r="CX20" s="371"/>
      <c r="CY20" s="371"/>
      <c r="CZ20" s="371"/>
    </row>
    <row r="21" spans="1:104" ht="12">
      <c r="A21" s="120"/>
      <c r="B21" s="146"/>
      <c r="C21" s="147"/>
      <c r="D21" s="147"/>
      <c r="E21" s="147"/>
      <c r="F21" s="147"/>
      <c r="G21" s="112"/>
      <c r="H21" s="148"/>
      <c r="I21" s="148"/>
      <c r="J21" s="148"/>
      <c r="K21" s="147"/>
      <c r="L21" s="112"/>
      <c r="M21" s="147"/>
      <c r="N21" s="112"/>
      <c r="O21" s="147"/>
      <c r="P21" s="147"/>
      <c r="Q21" s="120"/>
      <c r="R21" s="146"/>
      <c r="S21" s="148"/>
      <c r="T21" s="148"/>
      <c r="U21" s="129"/>
      <c r="V21" s="129"/>
      <c r="W21" s="148"/>
      <c r="X21" s="112"/>
      <c r="Y21" s="148"/>
      <c r="Z21" s="112"/>
      <c r="AA21" s="112"/>
      <c r="AB21" s="112"/>
      <c r="AC21" s="112"/>
      <c r="AD21" s="112"/>
      <c r="AE21" s="112"/>
      <c r="AF21" s="112"/>
      <c r="AG21" s="112"/>
      <c r="AH21" s="112"/>
      <c r="AI21" s="148"/>
      <c r="AJ21" s="148"/>
      <c r="AK21" s="120"/>
      <c r="AL21" s="146"/>
      <c r="AM21" s="112"/>
      <c r="AN21" s="112"/>
      <c r="AO21" s="112"/>
      <c r="AP21" s="148"/>
      <c r="AQ21" s="151"/>
      <c r="AR21" s="129"/>
      <c r="AS21" s="148"/>
      <c r="AT21" s="148"/>
      <c r="AU21" s="148"/>
      <c r="AV21" s="148"/>
      <c r="AW21" s="148"/>
      <c r="AX21" s="112"/>
      <c r="AY21" s="112"/>
      <c r="AZ21" s="147"/>
      <c r="BA21" s="112"/>
      <c r="BC21" s="152"/>
      <c r="BD21" s="148"/>
      <c r="BE21" s="120"/>
      <c r="BF21" s="112"/>
      <c r="BG21" s="112"/>
      <c r="BH21" s="148"/>
      <c r="BI21" s="148"/>
      <c r="BJ21" s="112"/>
      <c r="BK21" s="148"/>
      <c r="BL21" s="120"/>
      <c r="BM21" s="120"/>
      <c r="BN21" s="153"/>
      <c r="BO21" s="153"/>
      <c r="BQ21" s="153"/>
      <c r="BR21" s="153"/>
      <c r="BS21" s="153"/>
      <c r="BU21" s="152"/>
      <c r="BV21" s="155"/>
      <c r="BY21" s="156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L21" s="147"/>
      <c r="CM21" s="112"/>
      <c r="CN21" s="120"/>
      <c r="CO21" s="146"/>
      <c r="CP21" s="120"/>
      <c r="CQ21" s="120"/>
      <c r="CR21" s="112"/>
      <c r="CS21" s="112"/>
      <c r="CT21" s="112"/>
      <c r="CU21" s="112"/>
      <c r="CV21" s="120"/>
      <c r="CW21" s="120"/>
      <c r="CX21" s="148"/>
      <c r="CY21" s="148"/>
      <c r="CZ21" s="148"/>
    </row>
    <row r="22" spans="1:104" ht="12">
      <c r="A22" s="120" t="s">
        <v>183</v>
      </c>
      <c r="B22" s="146" t="s">
        <v>184</v>
      </c>
      <c r="C22" s="147">
        <f aca="true" t="shared" si="19" ref="C22:D25">E22+G22+I22+K22</f>
        <v>12231</v>
      </c>
      <c r="D22" s="147">
        <f t="shared" si="19"/>
        <v>14145.9</v>
      </c>
      <c r="E22" s="147"/>
      <c r="F22" s="147"/>
      <c r="G22" s="147">
        <v>11911</v>
      </c>
      <c r="H22" s="147">
        <v>13868.9</v>
      </c>
      <c r="I22" s="147">
        <v>70</v>
      </c>
      <c r="J22" s="147">
        <v>201</v>
      </c>
      <c r="K22" s="147">
        <v>250</v>
      </c>
      <c r="L22" s="147">
        <v>76</v>
      </c>
      <c r="M22" s="147">
        <v>508</v>
      </c>
      <c r="N22" s="147">
        <v>508</v>
      </c>
      <c r="O22" s="147">
        <f aca="true" t="shared" si="20" ref="O22:P25">S22+U22+W22+Y22+AC22+AE22+AG22+AA22</f>
        <v>8510</v>
      </c>
      <c r="P22" s="147">
        <f t="shared" si="20"/>
        <v>32520.3</v>
      </c>
      <c r="Q22" s="120" t="s">
        <v>183</v>
      </c>
      <c r="R22" s="146" t="s">
        <v>184</v>
      </c>
      <c r="S22" s="148">
        <v>1050</v>
      </c>
      <c r="T22" s="148">
        <v>1295.5</v>
      </c>
      <c r="U22" s="149">
        <v>760</v>
      </c>
      <c r="V22" s="360">
        <v>25883.5</v>
      </c>
      <c r="W22" s="148">
        <v>5000</v>
      </c>
      <c r="X22" s="148">
        <v>3991.8</v>
      </c>
      <c r="Y22" s="148"/>
      <c r="Z22" s="148"/>
      <c r="AA22" s="148"/>
      <c r="AB22" s="148"/>
      <c r="AC22" s="148"/>
      <c r="AD22" s="148"/>
      <c r="AE22" s="148">
        <v>500</v>
      </c>
      <c r="AF22" s="148">
        <v>507.5</v>
      </c>
      <c r="AG22" s="148">
        <v>1200</v>
      </c>
      <c r="AH22" s="148">
        <v>842</v>
      </c>
      <c r="AI22" s="148">
        <f aca="true" t="shared" si="21" ref="AI22:AJ25">C22+M22+O22</f>
        <v>21249</v>
      </c>
      <c r="AJ22" s="148">
        <f t="shared" si="21"/>
        <v>47174.2</v>
      </c>
      <c r="AK22" s="120" t="s">
        <v>183</v>
      </c>
      <c r="AL22" s="146" t="s">
        <v>184</v>
      </c>
      <c r="AM22" s="148">
        <v>700</v>
      </c>
      <c r="AN22" s="148">
        <v>44.9</v>
      </c>
      <c r="AO22" s="148">
        <v>2280</v>
      </c>
      <c r="AP22" s="148">
        <v>1463</v>
      </c>
      <c r="AQ22" s="151">
        <v>1400</v>
      </c>
      <c r="AR22" s="149">
        <v>1100.3</v>
      </c>
      <c r="AS22" s="148">
        <f t="shared" si="3"/>
        <v>4380</v>
      </c>
      <c r="AT22" s="148">
        <f t="shared" si="3"/>
        <v>2608.2</v>
      </c>
      <c r="AU22" s="148">
        <f aca="true" t="shared" si="22" ref="AU22:AV25">AI22+AS22</f>
        <v>25629</v>
      </c>
      <c r="AV22" s="148">
        <f t="shared" si="22"/>
        <v>49782.399999999994</v>
      </c>
      <c r="AW22" s="148">
        <f t="shared" si="8"/>
        <v>194.24245971360565</v>
      </c>
      <c r="AX22" s="147"/>
      <c r="AY22" s="147"/>
      <c r="AZ22" s="147"/>
      <c r="BA22" s="147"/>
      <c r="BB22" s="118" t="s">
        <v>183</v>
      </c>
      <c r="BC22" s="152" t="s">
        <v>184</v>
      </c>
      <c r="BD22" s="148"/>
      <c r="BE22" s="120"/>
      <c r="BF22" s="148"/>
      <c r="BG22" s="148"/>
      <c r="BH22" s="148"/>
      <c r="BI22" s="148"/>
      <c r="BJ22" s="148"/>
      <c r="BK22" s="148"/>
      <c r="BL22" s="120"/>
      <c r="BM22" s="120"/>
      <c r="BN22" s="153">
        <f aca="true" t="shared" si="23" ref="BN22:BO25">AX22+AZ22+BD22+BF22+BH22+BJ22+BL22</f>
        <v>0</v>
      </c>
      <c r="BO22" s="153">
        <f t="shared" si="23"/>
        <v>0</v>
      </c>
      <c r="BQ22" s="153">
        <f aca="true" t="shared" si="24" ref="BQ22:BR25">AU22+BN22</f>
        <v>25629</v>
      </c>
      <c r="BR22" s="153">
        <f t="shared" si="24"/>
        <v>49782.399999999994</v>
      </c>
      <c r="BS22" s="153">
        <f t="shared" si="9"/>
        <v>194.24245971360565</v>
      </c>
      <c r="BT22" s="118" t="s">
        <v>183</v>
      </c>
      <c r="BU22" s="152" t="s">
        <v>184</v>
      </c>
      <c r="BV22" s="155">
        <v>1850</v>
      </c>
      <c r="BW22" s="153">
        <v>3189.4</v>
      </c>
      <c r="BX22" s="153">
        <v>2150</v>
      </c>
      <c r="BY22" s="156">
        <v>2084.8</v>
      </c>
      <c r="BZ22" s="147"/>
      <c r="CA22" s="147"/>
      <c r="CB22" s="147">
        <v>905</v>
      </c>
      <c r="CC22" s="147">
        <v>814.1</v>
      </c>
      <c r="CD22" s="147">
        <f t="shared" si="10"/>
        <v>4905</v>
      </c>
      <c r="CE22" s="147">
        <f t="shared" si="10"/>
        <v>6088.300000000001</v>
      </c>
      <c r="CF22" s="147">
        <f aca="true" t="shared" si="25" ref="CF22:CG25">BQ22+CD22</f>
        <v>30534</v>
      </c>
      <c r="CG22" s="147">
        <f t="shared" si="25"/>
        <v>55870.7</v>
      </c>
      <c r="CH22" s="147">
        <f t="shared" si="11"/>
        <v>182.97864675443768</v>
      </c>
      <c r="CI22" s="147"/>
      <c r="CL22" s="147"/>
      <c r="CM22" s="147"/>
      <c r="CN22" s="120"/>
      <c r="CO22" s="146"/>
      <c r="CP22" s="120"/>
      <c r="CQ22" s="120"/>
      <c r="CR22" s="148"/>
      <c r="CS22" s="148"/>
      <c r="CT22" s="148"/>
      <c r="CU22" s="148"/>
      <c r="CV22" s="120"/>
      <c r="CW22" s="120"/>
      <c r="CX22" s="148"/>
      <c r="CY22" s="148"/>
      <c r="CZ22" s="148"/>
    </row>
    <row r="23" spans="1:104" ht="12">
      <c r="A23" s="120" t="s">
        <v>185</v>
      </c>
      <c r="B23" s="146" t="s">
        <v>186</v>
      </c>
      <c r="C23" s="147">
        <f t="shared" si="19"/>
        <v>20432</v>
      </c>
      <c r="D23" s="147">
        <f t="shared" si="19"/>
        <v>23594.9</v>
      </c>
      <c r="E23" s="147"/>
      <c r="F23" s="147"/>
      <c r="G23" s="147">
        <v>19970</v>
      </c>
      <c r="H23" s="147">
        <v>23466.4</v>
      </c>
      <c r="I23" s="147">
        <v>62</v>
      </c>
      <c r="J23" s="147">
        <v>95.5</v>
      </c>
      <c r="K23" s="147">
        <v>400</v>
      </c>
      <c r="L23" s="147">
        <v>33</v>
      </c>
      <c r="M23" s="147">
        <v>600</v>
      </c>
      <c r="N23" s="147">
        <v>290</v>
      </c>
      <c r="O23" s="147">
        <f t="shared" si="20"/>
        <v>5434.4</v>
      </c>
      <c r="P23" s="147">
        <f t="shared" si="20"/>
        <v>6914.9</v>
      </c>
      <c r="Q23" s="120" t="s">
        <v>185</v>
      </c>
      <c r="R23" s="146" t="s">
        <v>186</v>
      </c>
      <c r="S23" s="148">
        <v>1100</v>
      </c>
      <c r="T23" s="148">
        <v>1514.1</v>
      </c>
      <c r="U23" s="149">
        <v>134.4</v>
      </c>
      <c r="V23" s="149"/>
      <c r="W23" s="148">
        <v>3500</v>
      </c>
      <c r="X23" s="148">
        <v>4976.8</v>
      </c>
      <c r="Y23" s="148"/>
      <c r="Z23" s="148"/>
      <c r="AA23" s="148"/>
      <c r="AB23" s="148"/>
      <c r="AC23" s="148"/>
      <c r="AD23" s="148"/>
      <c r="AE23" s="148"/>
      <c r="AF23" s="148">
        <v>100</v>
      </c>
      <c r="AG23" s="148">
        <v>700</v>
      </c>
      <c r="AH23" s="148">
        <v>324</v>
      </c>
      <c r="AI23" s="148">
        <f t="shared" si="21"/>
        <v>26466.4</v>
      </c>
      <c r="AJ23" s="148">
        <f t="shared" si="21"/>
        <v>30799.800000000003</v>
      </c>
      <c r="AK23" s="120" t="s">
        <v>185</v>
      </c>
      <c r="AL23" s="146" t="s">
        <v>186</v>
      </c>
      <c r="AM23" s="148">
        <v>700</v>
      </c>
      <c r="AN23" s="148">
        <v>1176</v>
      </c>
      <c r="AO23" s="148">
        <v>70</v>
      </c>
      <c r="AP23" s="148">
        <v>242</v>
      </c>
      <c r="AQ23" s="151">
        <v>1200</v>
      </c>
      <c r="AR23" s="149">
        <v>475.2</v>
      </c>
      <c r="AS23" s="148">
        <f t="shared" si="3"/>
        <v>1970</v>
      </c>
      <c r="AT23" s="148">
        <f t="shared" si="3"/>
        <v>1893.2</v>
      </c>
      <c r="AU23" s="148">
        <f t="shared" si="22"/>
        <v>28436.4</v>
      </c>
      <c r="AV23" s="148">
        <f t="shared" si="22"/>
        <v>32693.000000000004</v>
      </c>
      <c r="AW23" s="148">
        <f t="shared" si="8"/>
        <v>114.96884275084047</v>
      </c>
      <c r="AX23" s="147"/>
      <c r="AY23" s="147"/>
      <c r="AZ23" s="148"/>
      <c r="BA23" s="147"/>
      <c r="BB23" s="118" t="s">
        <v>185</v>
      </c>
      <c r="BC23" s="152" t="s">
        <v>186</v>
      </c>
      <c r="BD23" s="148"/>
      <c r="BE23" s="120"/>
      <c r="BF23" s="148"/>
      <c r="BG23" s="148"/>
      <c r="BH23" s="148"/>
      <c r="BI23" s="148"/>
      <c r="BJ23" s="148"/>
      <c r="BK23" s="148"/>
      <c r="BL23" s="120"/>
      <c r="BM23" s="120"/>
      <c r="BN23" s="153">
        <f t="shared" si="23"/>
        <v>0</v>
      </c>
      <c r="BO23" s="153">
        <f t="shared" si="23"/>
        <v>0</v>
      </c>
      <c r="BQ23" s="153">
        <f t="shared" si="24"/>
        <v>28436.4</v>
      </c>
      <c r="BR23" s="153">
        <f t="shared" si="24"/>
        <v>32693.000000000004</v>
      </c>
      <c r="BS23" s="153">
        <f t="shared" si="9"/>
        <v>114.96884275084047</v>
      </c>
      <c r="BT23" s="118" t="s">
        <v>185</v>
      </c>
      <c r="BU23" s="152" t="s">
        <v>186</v>
      </c>
      <c r="BV23" s="155">
        <v>2150</v>
      </c>
      <c r="BW23" s="153">
        <v>2404.7</v>
      </c>
      <c r="BX23" s="153">
        <v>3400</v>
      </c>
      <c r="BY23" s="156">
        <v>4105.4</v>
      </c>
      <c r="BZ23" s="147"/>
      <c r="CA23" s="147"/>
      <c r="CB23" s="147">
        <v>1280</v>
      </c>
      <c r="CC23" s="147">
        <v>732.6</v>
      </c>
      <c r="CD23" s="147">
        <f t="shared" si="10"/>
        <v>6830</v>
      </c>
      <c r="CE23" s="147">
        <f t="shared" si="10"/>
        <v>7242.7</v>
      </c>
      <c r="CF23" s="147">
        <f t="shared" si="25"/>
        <v>35266.4</v>
      </c>
      <c r="CG23" s="147">
        <f t="shared" si="25"/>
        <v>39935.700000000004</v>
      </c>
      <c r="CH23" s="147">
        <f t="shared" si="11"/>
        <v>113.24008121044393</v>
      </c>
      <c r="CI23" s="147"/>
      <c r="CL23" s="148"/>
      <c r="CM23" s="147"/>
      <c r="CN23" s="120"/>
      <c r="CO23" s="146"/>
      <c r="CP23" s="120"/>
      <c r="CQ23" s="120"/>
      <c r="CR23" s="148"/>
      <c r="CS23" s="148"/>
      <c r="CT23" s="148"/>
      <c r="CU23" s="148"/>
      <c r="CV23" s="120"/>
      <c r="CW23" s="120"/>
      <c r="CX23" s="148"/>
      <c r="CY23" s="148"/>
      <c r="CZ23" s="148"/>
    </row>
    <row r="24" spans="1:104" ht="12">
      <c r="A24" s="120" t="s">
        <v>187</v>
      </c>
      <c r="B24" s="146" t="s">
        <v>188</v>
      </c>
      <c r="C24" s="147">
        <f t="shared" si="19"/>
        <v>14832</v>
      </c>
      <c r="D24" s="147">
        <f t="shared" si="19"/>
        <v>15478.7</v>
      </c>
      <c r="E24" s="147"/>
      <c r="F24" s="147"/>
      <c r="G24" s="147">
        <v>14564</v>
      </c>
      <c r="H24" s="147">
        <v>15215.5</v>
      </c>
      <c r="I24" s="147">
        <v>168</v>
      </c>
      <c r="J24" s="147">
        <v>210</v>
      </c>
      <c r="K24" s="147">
        <v>100</v>
      </c>
      <c r="L24" s="147">
        <v>53.2</v>
      </c>
      <c r="M24" s="147">
        <v>610</v>
      </c>
      <c r="N24" s="147">
        <v>226</v>
      </c>
      <c r="O24" s="147">
        <f t="shared" si="20"/>
        <v>3968</v>
      </c>
      <c r="P24" s="147">
        <f t="shared" si="20"/>
        <v>3620.5</v>
      </c>
      <c r="Q24" s="120" t="s">
        <v>187</v>
      </c>
      <c r="R24" s="146" t="s">
        <v>188</v>
      </c>
      <c r="S24" s="148">
        <v>810</v>
      </c>
      <c r="T24" s="148">
        <v>860.4</v>
      </c>
      <c r="U24" s="149">
        <v>720</v>
      </c>
      <c r="V24" s="149">
        <v>761</v>
      </c>
      <c r="W24" s="148">
        <v>1218</v>
      </c>
      <c r="X24" s="148">
        <v>1629.1</v>
      </c>
      <c r="Y24" s="148"/>
      <c r="Z24" s="148"/>
      <c r="AA24" s="148"/>
      <c r="AB24" s="148"/>
      <c r="AC24" s="148"/>
      <c r="AD24" s="148"/>
      <c r="AE24" s="148">
        <v>400</v>
      </c>
      <c r="AF24" s="148">
        <v>100</v>
      </c>
      <c r="AG24" s="148">
        <v>820</v>
      </c>
      <c r="AH24" s="148">
        <v>270</v>
      </c>
      <c r="AI24" s="148">
        <f t="shared" si="21"/>
        <v>19410</v>
      </c>
      <c r="AJ24" s="148">
        <f t="shared" si="21"/>
        <v>19325.2</v>
      </c>
      <c r="AK24" s="120" t="s">
        <v>187</v>
      </c>
      <c r="AL24" s="146" t="s">
        <v>188</v>
      </c>
      <c r="AM24" s="148">
        <v>490</v>
      </c>
      <c r="AN24" s="148">
        <v>28.9</v>
      </c>
      <c r="AO24" s="148">
        <v>230</v>
      </c>
      <c r="AP24" s="148">
        <v>242</v>
      </c>
      <c r="AQ24" s="151">
        <v>845</v>
      </c>
      <c r="AR24" s="149">
        <v>884.9</v>
      </c>
      <c r="AS24" s="148">
        <f t="shared" si="3"/>
        <v>1565</v>
      </c>
      <c r="AT24" s="148">
        <f t="shared" si="3"/>
        <v>1155.8</v>
      </c>
      <c r="AU24" s="148">
        <f t="shared" si="22"/>
        <v>20975</v>
      </c>
      <c r="AV24" s="148">
        <f t="shared" si="22"/>
        <v>20481</v>
      </c>
      <c r="AW24" s="148">
        <f t="shared" si="8"/>
        <v>97.64481525625744</v>
      </c>
      <c r="AX24" s="147"/>
      <c r="AY24" s="147"/>
      <c r="AZ24" s="147"/>
      <c r="BA24" s="147"/>
      <c r="BB24" s="118" t="s">
        <v>187</v>
      </c>
      <c r="BC24" s="152" t="s">
        <v>188</v>
      </c>
      <c r="BD24" s="148"/>
      <c r="BE24" s="148"/>
      <c r="BF24" s="148"/>
      <c r="BG24" s="148"/>
      <c r="BH24" s="148"/>
      <c r="BI24" s="148"/>
      <c r="BJ24" s="148"/>
      <c r="BK24" s="148"/>
      <c r="BL24" s="120"/>
      <c r="BM24" s="120"/>
      <c r="BN24" s="153">
        <f t="shared" si="23"/>
        <v>0</v>
      </c>
      <c r="BO24" s="153">
        <f t="shared" si="23"/>
        <v>0</v>
      </c>
      <c r="BQ24" s="153">
        <f t="shared" si="24"/>
        <v>20975</v>
      </c>
      <c r="BR24" s="153">
        <f t="shared" si="24"/>
        <v>20481</v>
      </c>
      <c r="BS24" s="153">
        <f t="shared" si="9"/>
        <v>97.64481525625744</v>
      </c>
      <c r="BT24" s="118" t="s">
        <v>187</v>
      </c>
      <c r="BU24" s="152" t="s">
        <v>188</v>
      </c>
      <c r="BV24" s="155">
        <v>2000</v>
      </c>
      <c r="BW24" s="153">
        <v>1323.4</v>
      </c>
      <c r="BX24" s="153">
        <v>2050</v>
      </c>
      <c r="BY24" s="156">
        <v>1778</v>
      </c>
      <c r="BZ24" s="147"/>
      <c r="CA24" s="147"/>
      <c r="CB24" s="147">
        <v>1015</v>
      </c>
      <c r="CC24" s="147">
        <v>514.3</v>
      </c>
      <c r="CD24" s="147">
        <f t="shared" si="10"/>
        <v>5065</v>
      </c>
      <c r="CE24" s="147">
        <f t="shared" si="10"/>
        <v>3615.7</v>
      </c>
      <c r="CF24" s="147">
        <f t="shared" si="25"/>
        <v>26040</v>
      </c>
      <c r="CG24" s="147">
        <f t="shared" si="25"/>
        <v>24096.7</v>
      </c>
      <c r="CH24" s="147">
        <f t="shared" si="11"/>
        <v>92.53725038402459</v>
      </c>
      <c r="CI24" s="147"/>
      <c r="CL24" s="147"/>
      <c r="CM24" s="147"/>
      <c r="CN24" s="120"/>
      <c r="CO24" s="146"/>
      <c r="CP24" s="120"/>
      <c r="CQ24" s="120"/>
      <c r="CR24" s="148"/>
      <c r="CS24" s="148"/>
      <c r="CT24" s="148"/>
      <c r="CU24" s="148"/>
      <c r="CV24" s="120"/>
      <c r="CW24" s="120"/>
      <c r="CX24" s="148"/>
      <c r="CY24" s="148"/>
      <c r="CZ24" s="148"/>
    </row>
    <row r="25" spans="1:104" ht="12">
      <c r="A25" s="120" t="s">
        <v>189</v>
      </c>
      <c r="B25" s="146" t="s">
        <v>190</v>
      </c>
      <c r="C25" s="147">
        <f t="shared" si="19"/>
        <v>17701.5</v>
      </c>
      <c r="D25" s="147">
        <f t="shared" si="19"/>
        <v>16360.6</v>
      </c>
      <c r="E25" s="147"/>
      <c r="F25" s="147"/>
      <c r="G25" s="147">
        <v>17517.5</v>
      </c>
      <c r="H25" s="147">
        <v>16272.6</v>
      </c>
      <c r="I25" s="147">
        <v>84</v>
      </c>
      <c r="J25" s="147">
        <v>88</v>
      </c>
      <c r="K25" s="147">
        <v>100</v>
      </c>
      <c r="L25" s="147"/>
      <c r="M25" s="147">
        <v>372</v>
      </c>
      <c r="N25" s="147">
        <v>300</v>
      </c>
      <c r="O25" s="147">
        <f t="shared" si="20"/>
        <v>5123.8</v>
      </c>
      <c r="P25" s="147">
        <f t="shared" si="20"/>
        <v>28256.399999999998</v>
      </c>
      <c r="Q25" s="120" t="s">
        <v>189</v>
      </c>
      <c r="R25" s="146" t="s">
        <v>190</v>
      </c>
      <c r="S25" s="148">
        <v>930</v>
      </c>
      <c r="T25" s="148">
        <v>1154.1</v>
      </c>
      <c r="U25" s="149">
        <v>1364.8</v>
      </c>
      <c r="V25" s="360">
        <v>23042.3</v>
      </c>
      <c r="W25" s="148"/>
      <c r="X25" s="148"/>
      <c r="Y25" s="148">
        <v>400</v>
      </c>
      <c r="Z25" s="287">
        <v>2510</v>
      </c>
      <c r="AA25" s="148"/>
      <c r="AB25" s="148"/>
      <c r="AC25" s="148"/>
      <c r="AD25" s="148"/>
      <c r="AE25" s="148">
        <v>1000</v>
      </c>
      <c r="AF25" s="148">
        <v>50</v>
      </c>
      <c r="AG25" s="148">
        <v>1429</v>
      </c>
      <c r="AH25" s="148">
        <v>1500</v>
      </c>
      <c r="AI25" s="148">
        <f t="shared" si="21"/>
        <v>23197.3</v>
      </c>
      <c r="AJ25" s="148">
        <f t="shared" si="21"/>
        <v>44917</v>
      </c>
      <c r="AK25" s="120" t="s">
        <v>189</v>
      </c>
      <c r="AL25" s="146" t="s">
        <v>190</v>
      </c>
      <c r="AM25" s="148">
        <v>700</v>
      </c>
      <c r="AN25" s="148"/>
      <c r="AO25" s="148">
        <v>550</v>
      </c>
      <c r="AP25" s="148">
        <v>689.5</v>
      </c>
      <c r="AQ25" s="151">
        <v>1458.1</v>
      </c>
      <c r="AR25" s="149">
        <v>3067.3</v>
      </c>
      <c r="AS25" s="148">
        <f t="shared" si="3"/>
        <v>2708.1</v>
      </c>
      <c r="AT25" s="148">
        <f t="shared" si="3"/>
        <v>3756.8</v>
      </c>
      <c r="AU25" s="148">
        <f t="shared" si="22"/>
        <v>25905.399999999998</v>
      </c>
      <c r="AV25" s="148">
        <f t="shared" si="22"/>
        <v>48673.8</v>
      </c>
      <c r="AW25" s="148">
        <f t="shared" si="8"/>
        <v>187.8905556370487</v>
      </c>
      <c r="AX25" s="147"/>
      <c r="AY25" s="147"/>
      <c r="AZ25" s="147"/>
      <c r="BA25" s="147"/>
      <c r="BB25" s="118" t="s">
        <v>189</v>
      </c>
      <c r="BC25" s="152" t="s">
        <v>190</v>
      </c>
      <c r="BD25" s="148"/>
      <c r="BE25" s="148"/>
      <c r="BF25" s="148"/>
      <c r="BG25" s="148"/>
      <c r="BH25" s="112"/>
      <c r="BI25" s="112"/>
      <c r="BJ25" s="148"/>
      <c r="BK25" s="148"/>
      <c r="BL25" s="120"/>
      <c r="BM25" s="120"/>
      <c r="BN25" s="153">
        <f t="shared" si="23"/>
        <v>0</v>
      </c>
      <c r="BO25" s="153">
        <f t="shared" si="23"/>
        <v>0</v>
      </c>
      <c r="BQ25" s="153">
        <f t="shared" si="24"/>
        <v>25905.399999999998</v>
      </c>
      <c r="BR25" s="153">
        <f t="shared" si="24"/>
        <v>48673.8</v>
      </c>
      <c r="BS25" s="153">
        <f t="shared" si="9"/>
        <v>187.8905556370487</v>
      </c>
      <c r="BT25" s="118" t="s">
        <v>189</v>
      </c>
      <c r="BU25" s="152" t="s">
        <v>190</v>
      </c>
      <c r="BV25" s="155">
        <v>2850</v>
      </c>
      <c r="BW25" s="153">
        <v>6119.2</v>
      </c>
      <c r="BX25" s="153">
        <v>2600</v>
      </c>
      <c r="BY25" s="156">
        <v>2305.5</v>
      </c>
      <c r="BZ25" s="147"/>
      <c r="CA25" s="147"/>
      <c r="CB25" s="147">
        <v>1195</v>
      </c>
      <c r="CC25" s="147">
        <v>536.9</v>
      </c>
      <c r="CD25" s="147">
        <f t="shared" si="10"/>
        <v>6645</v>
      </c>
      <c r="CE25" s="147">
        <f t="shared" si="10"/>
        <v>8961.6</v>
      </c>
      <c r="CF25" s="147">
        <f t="shared" si="25"/>
        <v>32550.399999999998</v>
      </c>
      <c r="CG25" s="147">
        <f t="shared" si="25"/>
        <v>57635.4</v>
      </c>
      <c r="CH25" s="147">
        <f t="shared" si="11"/>
        <v>177.06510519071963</v>
      </c>
      <c r="CI25" s="147"/>
      <c r="CL25" s="147"/>
      <c r="CM25" s="147"/>
      <c r="CN25" s="120"/>
      <c r="CO25" s="146"/>
      <c r="CP25" s="120"/>
      <c r="CQ25" s="120"/>
      <c r="CR25" s="148"/>
      <c r="CS25" s="148"/>
      <c r="CT25" s="148"/>
      <c r="CU25" s="148"/>
      <c r="CV25" s="120"/>
      <c r="CW25" s="120"/>
      <c r="CX25" s="148"/>
      <c r="CY25" s="148"/>
      <c r="CZ25" s="148"/>
    </row>
    <row r="26" spans="1:104" ht="12">
      <c r="A26" s="120"/>
      <c r="B26" s="146"/>
      <c r="C26" s="147"/>
      <c r="D26" s="147"/>
      <c r="E26" s="147"/>
      <c r="F26" s="147"/>
      <c r="G26" s="112"/>
      <c r="H26" s="112"/>
      <c r="I26" s="112"/>
      <c r="J26" s="112"/>
      <c r="K26" s="147"/>
      <c r="L26" s="112"/>
      <c r="M26" s="147"/>
      <c r="N26" s="112"/>
      <c r="O26" s="147"/>
      <c r="P26" s="147"/>
      <c r="Q26" s="120"/>
      <c r="R26" s="146"/>
      <c r="S26" s="148"/>
      <c r="T26" s="148"/>
      <c r="U26" s="129"/>
      <c r="V26" s="129"/>
      <c r="W26" s="148"/>
      <c r="X26" s="112"/>
      <c r="Y26" s="148"/>
      <c r="Z26" s="112"/>
      <c r="AA26" s="112"/>
      <c r="AB26" s="112"/>
      <c r="AC26" s="112"/>
      <c r="AD26" s="112"/>
      <c r="AE26" s="112"/>
      <c r="AF26" s="112"/>
      <c r="AG26" s="112"/>
      <c r="AH26" s="112"/>
      <c r="AI26" s="148"/>
      <c r="AJ26" s="148"/>
      <c r="AK26" s="120"/>
      <c r="AL26" s="146"/>
      <c r="AM26" s="112"/>
      <c r="AN26" s="112"/>
      <c r="AO26" s="112"/>
      <c r="AP26" s="148"/>
      <c r="AQ26" s="151"/>
      <c r="AR26" s="129"/>
      <c r="AS26" s="148"/>
      <c r="AT26" s="148"/>
      <c r="AU26" s="148"/>
      <c r="AV26" s="148"/>
      <c r="AW26" s="148"/>
      <c r="AX26" s="112"/>
      <c r="AY26" s="112"/>
      <c r="AZ26" s="147"/>
      <c r="BA26" s="112"/>
      <c r="BC26" s="152"/>
      <c r="BD26" s="148"/>
      <c r="BE26" s="148"/>
      <c r="BF26" s="112"/>
      <c r="BG26" s="112"/>
      <c r="BH26" s="148"/>
      <c r="BI26" s="148"/>
      <c r="BJ26" s="112"/>
      <c r="BK26" s="148"/>
      <c r="BL26" s="120"/>
      <c r="BM26" s="120"/>
      <c r="BN26" s="153"/>
      <c r="BO26" s="153"/>
      <c r="BQ26" s="153"/>
      <c r="BR26" s="153"/>
      <c r="BS26" s="153"/>
      <c r="BU26" s="152"/>
      <c r="BV26" s="155"/>
      <c r="BX26" s="153"/>
      <c r="BY26" s="156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L26" s="147"/>
      <c r="CM26" s="112"/>
      <c r="CN26" s="120"/>
      <c r="CO26" s="146"/>
      <c r="CP26" s="120"/>
      <c r="CQ26" s="120"/>
      <c r="CR26" s="112"/>
      <c r="CS26" s="112"/>
      <c r="CT26" s="112"/>
      <c r="CU26" s="112"/>
      <c r="CV26" s="120"/>
      <c r="CW26" s="120"/>
      <c r="CX26" s="148"/>
      <c r="CY26" s="148"/>
      <c r="CZ26" s="148"/>
    </row>
    <row r="27" spans="1:104" ht="12">
      <c r="A27" s="120" t="s">
        <v>191</v>
      </c>
      <c r="B27" s="146" t="s">
        <v>192</v>
      </c>
      <c r="C27" s="147">
        <f aca="true" t="shared" si="26" ref="C27:D30">E27+G27+I27+K27</f>
        <v>5495</v>
      </c>
      <c r="D27" s="147">
        <f t="shared" si="26"/>
        <v>20221.6</v>
      </c>
      <c r="E27" s="147"/>
      <c r="F27" s="147"/>
      <c r="G27" s="147">
        <v>4900</v>
      </c>
      <c r="H27" s="147">
        <v>19535.6</v>
      </c>
      <c r="I27" s="147">
        <v>245</v>
      </c>
      <c r="J27" s="147">
        <v>146</v>
      </c>
      <c r="K27" s="147">
        <v>350</v>
      </c>
      <c r="L27" s="147">
        <v>540</v>
      </c>
      <c r="M27" s="147">
        <v>498</v>
      </c>
      <c r="N27" s="147">
        <v>378</v>
      </c>
      <c r="O27" s="147">
        <f aca="true" t="shared" si="27" ref="O27:P30">S27+U27+W27+Y27+AC27+AE27+AG27+AA27</f>
        <v>4380.9</v>
      </c>
      <c r="P27" s="147">
        <f t="shared" si="27"/>
        <v>5998</v>
      </c>
      <c r="Q27" s="120" t="s">
        <v>191</v>
      </c>
      <c r="R27" s="146" t="s">
        <v>192</v>
      </c>
      <c r="S27" s="148">
        <v>1470</v>
      </c>
      <c r="T27" s="148">
        <v>2371.5</v>
      </c>
      <c r="U27" s="149">
        <v>840</v>
      </c>
      <c r="V27" s="149">
        <v>2240.5</v>
      </c>
      <c r="W27" s="148"/>
      <c r="X27" s="148"/>
      <c r="Y27" s="148"/>
      <c r="Z27" s="148"/>
      <c r="AA27" s="148"/>
      <c r="AB27" s="148"/>
      <c r="AC27" s="148"/>
      <c r="AD27" s="148"/>
      <c r="AE27" s="148">
        <v>400</v>
      </c>
      <c r="AF27" s="148"/>
      <c r="AG27" s="148">
        <v>1670.9</v>
      </c>
      <c r="AH27" s="148">
        <v>1386</v>
      </c>
      <c r="AI27" s="148">
        <f aca="true" t="shared" si="28" ref="AI27:AJ30">C27+M27+O27</f>
        <v>10373.9</v>
      </c>
      <c r="AJ27" s="148">
        <f t="shared" si="28"/>
        <v>26597.6</v>
      </c>
      <c r="AK27" s="120" t="s">
        <v>191</v>
      </c>
      <c r="AL27" s="146" t="s">
        <v>192</v>
      </c>
      <c r="AM27" s="148">
        <v>700</v>
      </c>
      <c r="AN27" s="148"/>
      <c r="AO27" s="148">
        <v>245</v>
      </c>
      <c r="AP27" s="148">
        <v>120</v>
      </c>
      <c r="AQ27" s="151">
        <v>1050</v>
      </c>
      <c r="AR27" s="149">
        <v>651.2</v>
      </c>
      <c r="AS27" s="148">
        <f t="shared" si="3"/>
        <v>1995</v>
      </c>
      <c r="AT27" s="148">
        <f t="shared" si="3"/>
        <v>771.2</v>
      </c>
      <c r="AU27" s="148">
        <f aca="true" t="shared" si="29" ref="AU27:AV30">AI27+AS27</f>
        <v>12368.9</v>
      </c>
      <c r="AV27" s="148">
        <f t="shared" si="29"/>
        <v>27368.8</v>
      </c>
      <c r="AW27" s="148">
        <f t="shared" si="8"/>
        <v>221.2710912045534</v>
      </c>
      <c r="AX27" s="147"/>
      <c r="AY27" s="147"/>
      <c r="AZ27" s="147"/>
      <c r="BA27" s="147"/>
      <c r="BB27" s="118" t="s">
        <v>191</v>
      </c>
      <c r="BC27" s="152" t="s">
        <v>192</v>
      </c>
      <c r="BD27" s="148"/>
      <c r="BE27" s="148"/>
      <c r="BF27" s="148"/>
      <c r="BG27" s="148"/>
      <c r="BH27" s="148"/>
      <c r="BI27" s="148"/>
      <c r="BJ27" s="148"/>
      <c r="BK27" s="148"/>
      <c r="BL27" s="120"/>
      <c r="BM27" s="120"/>
      <c r="BN27" s="153">
        <f aca="true" t="shared" si="30" ref="BN27:BO30">AX27+AZ27+BD27+BF27+BH27+BJ27+BL27</f>
        <v>0</v>
      </c>
      <c r="BO27" s="153">
        <f t="shared" si="30"/>
        <v>0</v>
      </c>
      <c r="BQ27" s="153">
        <f aca="true" t="shared" si="31" ref="BQ27:BR30">AU27+BN27</f>
        <v>12368.9</v>
      </c>
      <c r="BR27" s="153">
        <f t="shared" si="31"/>
        <v>27368.8</v>
      </c>
      <c r="BS27" s="153">
        <f t="shared" si="9"/>
        <v>221.2710912045534</v>
      </c>
      <c r="BT27" s="118" t="s">
        <v>191</v>
      </c>
      <c r="BU27" s="152" t="s">
        <v>192</v>
      </c>
      <c r="BV27" s="155">
        <v>2350</v>
      </c>
      <c r="BW27" s="153">
        <v>1617.4</v>
      </c>
      <c r="BX27" s="153">
        <v>2450</v>
      </c>
      <c r="BY27" s="156">
        <v>10873.9</v>
      </c>
      <c r="BZ27" s="147"/>
      <c r="CA27" s="147"/>
      <c r="CB27" s="147">
        <v>1265</v>
      </c>
      <c r="CC27" s="147">
        <v>611.6</v>
      </c>
      <c r="CD27" s="147">
        <f t="shared" si="10"/>
        <v>6065</v>
      </c>
      <c r="CE27" s="147">
        <f t="shared" si="10"/>
        <v>13102.9</v>
      </c>
      <c r="CF27" s="147">
        <f aca="true" t="shared" si="32" ref="CF27:CG30">BQ27+CD27</f>
        <v>18433.9</v>
      </c>
      <c r="CG27" s="147">
        <f t="shared" si="32"/>
        <v>40471.7</v>
      </c>
      <c r="CH27" s="147">
        <f t="shared" si="11"/>
        <v>219.55039356837128</v>
      </c>
      <c r="CI27" s="147"/>
      <c r="CL27" s="147"/>
      <c r="CM27" s="147"/>
      <c r="CN27" s="120"/>
      <c r="CO27" s="146"/>
      <c r="CP27" s="120"/>
      <c r="CQ27" s="120"/>
      <c r="CR27" s="148"/>
      <c r="CS27" s="148"/>
      <c r="CT27" s="148"/>
      <c r="CU27" s="148"/>
      <c r="CV27" s="120"/>
      <c r="CW27" s="120"/>
      <c r="CX27" s="148"/>
      <c r="CY27" s="148"/>
      <c r="CZ27" s="148"/>
    </row>
    <row r="28" spans="1:104" ht="12">
      <c r="A28" s="120" t="s">
        <v>193</v>
      </c>
      <c r="B28" s="146" t="s">
        <v>194</v>
      </c>
      <c r="C28" s="147">
        <f t="shared" si="26"/>
        <v>19962</v>
      </c>
      <c r="D28" s="147">
        <f t="shared" si="26"/>
        <v>18499.7</v>
      </c>
      <c r="E28" s="147"/>
      <c r="F28" s="147"/>
      <c r="G28" s="147">
        <v>19500</v>
      </c>
      <c r="H28" s="147">
        <v>18403.7</v>
      </c>
      <c r="I28" s="147">
        <v>112</v>
      </c>
      <c r="J28" s="147">
        <v>96</v>
      </c>
      <c r="K28" s="147">
        <v>350</v>
      </c>
      <c r="L28" s="147"/>
      <c r="M28" s="147">
        <v>388</v>
      </c>
      <c r="N28" s="147">
        <v>46</v>
      </c>
      <c r="O28" s="147">
        <f t="shared" si="27"/>
        <v>20717.1</v>
      </c>
      <c r="P28" s="147">
        <f t="shared" si="27"/>
        <v>13937.9</v>
      </c>
      <c r="Q28" s="120" t="s">
        <v>193</v>
      </c>
      <c r="R28" s="146" t="s">
        <v>194</v>
      </c>
      <c r="S28" s="148">
        <v>1400</v>
      </c>
      <c r="T28" s="148">
        <v>2683.3</v>
      </c>
      <c r="U28" s="149">
        <v>5785.1</v>
      </c>
      <c r="V28" s="149">
        <v>4334.1</v>
      </c>
      <c r="W28" s="148">
        <v>11000</v>
      </c>
      <c r="X28" s="148">
        <v>5852.9</v>
      </c>
      <c r="Y28" s="148">
        <v>132</v>
      </c>
      <c r="Z28" s="148"/>
      <c r="AA28" s="148"/>
      <c r="AB28" s="148"/>
      <c r="AC28" s="148"/>
      <c r="AD28" s="148">
        <v>150</v>
      </c>
      <c r="AE28" s="148">
        <v>1100</v>
      </c>
      <c r="AF28" s="148">
        <v>160.6</v>
      </c>
      <c r="AG28" s="148">
        <v>1300</v>
      </c>
      <c r="AH28" s="148">
        <v>757</v>
      </c>
      <c r="AI28" s="148">
        <f t="shared" si="28"/>
        <v>41067.1</v>
      </c>
      <c r="AJ28" s="148">
        <f t="shared" si="28"/>
        <v>32483.6</v>
      </c>
      <c r="AK28" s="120" t="s">
        <v>193</v>
      </c>
      <c r="AL28" s="146" t="s">
        <v>194</v>
      </c>
      <c r="AM28" s="148">
        <v>650</v>
      </c>
      <c r="AN28" s="148">
        <v>960</v>
      </c>
      <c r="AO28" s="148">
        <v>495</v>
      </c>
      <c r="AP28" s="148">
        <v>266.2</v>
      </c>
      <c r="AQ28" s="151">
        <v>1100</v>
      </c>
      <c r="AR28" s="149">
        <v>200</v>
      </c>
      <c r="AS28" s="148">
        <f t="shared" si="3"/>
        <v>2245</v>
      </c>
      <c r="AT28" s="148">
        <f t="shared" si="3"/>
        <v>1426.2</v>
      </c>
      <c r="AU28" s="148">
        <f t="shared" si="29"/>
        <v>43312.1</v>
      </c>
      <c r="AV28" s="148">
        <f t="shared" si="29"/>
        <v>33909.799999999996</v>
      </c>
      <c r="AW28" s="148">
        <f t="shared" si="8"/>
        <v>78.29174757169474</v>
      </c>
      <c r="AX28" s="147"/>
      <c r="AY28" s="147"/>
      <c r="AZ28" s="148"/>
      <c r="BA28" s="147"/>
      <c r="BB28" s="118" t="s">
        <v>193</v>
      </c>
      <c r="BC28" s="152" t="s">
        <v>194</v>
      </c>
      <c r="BD28" s="148"/>
      <c r="BE28" s="148"/>
      <c r="BF28" s="148"/>
      <c r="BG28" s="148"/>
      <c r="BH28" s="148"/>
      <c r="BI28" s="148"/>
      <c r="BJ28" s="148"/>
      <c r="BK28" s="148"/>
      <c r="BL28" s="120"/>
      <c r="BM28" s="120"/>
      <c r="BN28" s="153">
        <f t="shared" si="30"/>
        <v>0</v>
      </c>
      <c r="BO28" s="153">
        <f t="shared" si="30"/>
        <v>0</v>
      </c>
      <c r="BQ28" s="153">
        <f t="shared" si="31"/>
        <v>43312.1</v>
      </c>
      <c r="BR28" s="153">
        <f t="shared" si="31"/>
        <v>33909.799999999996</v>
      </c>
      <c r="BS28" s="153">
        <f t="shared" si="9"/>
        <v>78.29174757169474</v>
      </c>
      <c r="BT28" s="118" t="s">
        <v>193</v>
      </c>
      <c r="BU28" s="152" t="s">
        <v>194</v>
      </c>
      <c r="BV28" s="155">
        <v>2350</v>
      </c>
      <c r="BW28" s="153">
        <v>1457</v>
      </c>
      <c r="BX28" s="153">
        <v>2750</v>
      </c>
      <c r="BY28" s="156">
        <v>1358.8</v>
      </c>
      <c r="BZ28" s="147"/>
      <c r="CA28" s="147"/>
      <c r="CB28" s="147">
        <v>1165</v>
      </c>
      <c r="CC28" s="147">
        <v>1032.6</v>
      </c>
      <c r="CD28" s="147">
        <f t="shared" si="10"/>
        <v>6265</v>
      </c>
      <c r="CE28" s="147">
        <f t="shared" si="10"/>
        <v>3848.4</v>
      </c>
      <c r="CF28" s="147">
        <f t="shared" si="32"/>
        <v>49577.1</v>
      </c>
      <c r="CG28" s="147">
        <f t="shared" si="32"/>
        <v>37758.2</v>
      </c>
      <c r="CH28" s="147">
        <f t="shared" si="11"/>
        <v>76.16056606780145</v>
      </c>
      <c r="CI28" s="147"/>
      <c r="CL28" s="148"/>
      <c r="CM28" s="147"/>
      <c r="CN28" s="120"/>
      <c r="CO28" s="146"/>
      <c r="CP28" s="120"/>
      <c r="CQ28" s="120"/>
      <c r="CR28" s="148"/>
      <c r="CS28" s="148"/>
      <c r="CT28" s="148"/>
      <c r="CU28" s="148"/>
      <c r="CV28" s="120"/>
      <c r="CW28" s="120"/>
      <c r="CX28" s="148"/>
      <c r="CY28" s="148"/>
      <c r="CZ28" s="148"/>
    </row>
    <row r="29" spans="1:104" ht="11.25" customHeight="1">
      <c r="A29" s="120" t="s">
        <v>195</v>
      </c>
      <c r="B29" s="146" t="s">
        <v>196</v>
      </c>
      <c r="C29" s="147">
        <f t="shared" si="26"/>
        <v>8490</v>
      </c>
      <c r="D29" s="147">
        <f t="shared" si="26"/>
        <v>11798.1</v>
      </c>
      <c r="E29" s="147"/>
      <c r="F29" s="147"/>
      <c r="G29" s="147">
        <v>8000</v>
      </c>
      <c r="H29" s="147">
        <v>11518.1</v>
      </c>
      <c r="I29" s="147">
        <v>140</v>
      </c>
      <c r="J29" s="147">
        <v>160</v>
      </c>
      <c r="K29" s="147">
        <v>350</v>
      </c>
      <c r="L29" s="147">
        <v>120</v>
      </c>
      <c r="M29" s="147">
        <v>522</v>
      </c>
      <c r="N29" s="147">
        <v>306</v>
      </c>
      <c r="O29" s="147">
        <f t="shared" si="27"/>
        <v>13872.6</v>
      </c>
      <c r="P29" s="147">
        <f t="shared" si="27"/>
        <v>19966.4</v>
      </c>
      <c r="Q29" s="120" t="s">
        <v>195</v>
      </c>
      <c r="R29" s="146" t="s">
        <v>196</v>
      </c>
      <c r="S29" s="148">
        <v>1750</v>
      </c>
      <c r="T29" s="148">
        <v>2287.3</v>
      </c>
      <c r="U29" s="149">
        <v>600</v>
      </c>
      <c r="V29" s="149">
        <v>550</v>
      </c>
      <c r="W29" s="148">
        <v>8000</v>
      </c>
      <c r="X29" s="148">
        <v>12335.4</v>
      </c>
      <c r="Y29" s="148"/>
      <c r="Z29" s="148">
        <v>140</v>
      </c>
      <c r="AA29" s="148">
        <v>22.6</v>
      </c>
      <c r="AB29" s="148"/>
      <c r="AC29" s="148">
        <v>2000</v>
      </c>
      <c r="AD29" s="148">
        <v>3934.7</v>
      </c>
      <c r="AE29" s="148">
        <v>600</v>
      </c>
      <c r="AF29" s="148">
        <v>72</v>
      </c>
      <c r="AG29" s="148">
        <v>900</v>
      </c>
      <c r="AH29" s="148">
        <v>647</v>
      </c>
      <c r="AI29" s="148">
        <f t="shared" si="28"/>
        <v>22884.6</v>
      </c>
      <c r="AJ29" s="148">
        <f t="shared" si="28"/>
        <v>32070.5</v>
      </c>
      <c r="AK29" s="120" t="s">
        <v>195</v>
      </c>
      <c r="AL29" s="146" t="s">
        <v>196</v>
      </c>
      <c r="AM29" s="148">
        <v>840</v>
      </c>
      <c r="AN29" s="148">
        <v>4916.7</v>
      </c>
      <c r="AO29" s="148">
        <v>682.5</v>
      </c>
      <c r="AP29" s="148">
        <v>614.5</v>
      </c>
      <c r="AQ29" s="151">
        <v>1470</v>
      </c>
      <c r="AR29" s="149">
        <v>2823.3</v>
      </c>
      <c r="AS29" s="148">
        <f t="shared" si="3"/>
        <v>2992.5</v>
      </c>
      <c r="AT29" s="148">
        <f t="shared" si="3"/>
        <v>8354.5</v>
      </c>
      <c r="AU29" s="148">
        <f t="shared" si="29"/>
        <v>25877.1</v>
      </c>
      <c r="AV29" s="148">
        <f t="shared" si="29"/>
        <v>40425</v>
      </c>
      <c r="AW29" s="148">
        <f t="shared" si="8"/>
        <v>156.2192053978228</v>
      </c>
      <c r="AX29" s="147"/>
      <c r="AY29" s="147"/>
      <c r="AZ29" s="147"/>
      <c r="BA29" s="147"/>
      <c r="BB29" s="118" t="s">
        <v>195</v>
      </c>
      <c r="BC29" s="152" t="s">
        <v>196</v>
      </c>
      <c r="BD29" s="148"/>
      <c r="BE29" s="148"/>
      <c r="BF29" s="148"/>
      <c r="BG29" s="148"/>
      <c r="BH29" s="148"/>
      <c r="BI29" s="148"/>
      <c r="BJ29" s="148"/>
      <c r="BK29" s="148"/>
      <c r="BL29" s="120"/>
      <c r="BM29" s="120"/>
      <c r="BN29" s="153">
        <f t="shared" si="30"/>
        <v>0</v>
      </c>
      <c r="BO29" s="153">
        <f t="shared" si="30"/>
        <v>0</v>
      </c>
      <c r="BQ29" s="153">
        <f t="shared" si="31"/>
        <v>25877.1</v>
      </c>
      <c r="BR29" s="153">
        <f t="shared" si="31"/>
        <v>40425</v>
      </c>
      <c r="BS29" s="153">
        <f t="shared" si="9"/>
        <v>156.2192053978228</v>
      </c>
      <c r="BT29" s="118" t="s">
        <v>195</v>
      </c>
      <c r="BU29" s="152" t="s">
        <v>196</v>
      </c>
      <c r="BV29" s="155">
        <v>2900</v>
      </c>
      <c r="BW29" s="153">
        <v>4649</v>
      </c>
      <c r="BX29" s="153">
        <v>3950</v>
      </c>
      <c r="BY29" s="156">
        <v>7012.3</v>
      </c>
      <c r="BZ29" s="147"/>
      <c r="CA29" s="147"/>
      <c r="CB29" s="147">
        <v>1255</v>
      </c>
      <c r="CC29" s="147">
        <v>872</v>
      </c>
      <c r="CD29" s="147">
        <f t="shared" si="10"/>
        <v>8105</v>
      </c>
      <c r="CE29" s="147">
        <f t="shared" si="10"/>
        <v>12533.3</v>
      </c>
      <c r="CF29" s="147">
        <f t="shared" si="32"/>
        <v>33982.1</v>
      </c>
      <c r="CG29" s="147">
        <f t="shared" si="32"/>
        <v>52958.3</v>
      </c>
      <c r="CH29" s="147">
        <f t="shared" si="11"/>
        <v>155.8417519811901</v>
      </c>
      <c r="CI29" s="147"/>
      <c r="CL29" s="147"/>
      <c r="CM29" s="147"/>
      <c r="CN29" s="120"/>
      <c r="CO29" s="146"/>
      <c r="CP29" s="120"/>
      <c r="CQ29" s="120"/>
      <c r="CR29" s="148"/>
      <c r="CS29" s="148"/>
      <c r="CT29" s="148"/>
      <c r="CU29" s="148"/>
      <c r="CV29" s="120"/>
      <c r="CW29" s="120"/>
      <c r="CX29" s="148"/>
      <c r="CY29" s="148"/>
      <c r="CZ29" s="148"/>
    </row>
    <row r="30" spans="1:104" ht="12">
      <c r="A30" s="120" t="s">
        <v>197</v>
      </c>
      <c r="B30" s="146" t="s">
        <v>198</v>
      </c>
      <c r="C30" s="147">
        <f t="shared" si="26"/>
        <v>8748</v>
      </c>
      <c r="D30" s="147">
        <f t="shared" si="26"/>
        <v>10568</v>
      </c>
      <c r="E30" s="147"/>
      <c r="F30" s="147"/>
      <c r="G30" s="147">
        <v>8500</v>
      </c>
      <c r="H30" s="147">
        <v>10482</v>
      </c>
      <c r="I30" s="147">
        <v>48</v>
      </c>
      <c r="J30" s="147">
        <v>86</v>
      </c>
      <c r="K30" s="147">
        <v>200</v>
      </c>
      <c r="L30" s="147"/>
      <c r="M30" s="147">
        <v>242</v>
      </c>
      <c r="N30" s="147">
        <v>178</v>
      </c>
      <c r="O30" s="147">
        <f t="shared" si="27"/>
        <v>17350</v>
      </c>
      <c r="P30" s="147">
        <f t="shared" si="27"/>
        <v>15149.799999999997</v>
      </c>
      <c r="Q30" s="120" t="s">
        <v>197</v>
      </c>
      <c r="R30" s="146" t="s">
        <v>198</v>
      </c>
      <c r="S30" s="148">
        <v>1600</v>
      </c>
      <c r="T30" s="148">
        <v>1745.7</v>
      </c>
      <c r="U30" s="149"/>
      <c r="V30" s="149">
        <v>800</v>
      </c>
      <c r="W30" s="148">
        <v>13500</v>
      </c>
      <c r="X30" s="148">
        <v>10076.4</v>
      </c>
      <c r="Y30" s="148"/>
      <c r="Z30" s="148"/>
      <c r="AA30" s="148"/>
      <c r="AB30" s="148"/>
      <c r="AC30" s="148">
        <v>700</v>
      </c>
      <c r="AD30" s="148">
        <v>1600.4</v>
      </c>
      <c r="AE30" s="148">
        <v>650</v>
      </c>
      <c r="AF30" s="148">
        <v>68</v>
      </c>
      <c r="AG30" s="148">
        <v>900</v>
      </c>
      <c r="AH30" s="148">
        <v>859.3</v>
      </c>
      <c r="AI30" s="148">
        <f t="shared" si="28"/>
        <v>26340</v>
      </c>
      <c r="AJ30" s="148">
        <f t="shared" si="28"/>
        <v>25895.799999999996</v>
      </c>
      <c r="AK30" s="120" t="s">
        <v>197</v>
      </c>
      <c r="AL30" s="146" t="s">
        <v>198</v>
      </c>
      <c r="AM30" s="148">
        <v>500</v>
      </c>
      <c r="AN30" s="148">
        <v>449.9</v>
      </c>
      <c r="AO30" s="148">
        <v>3400</v>
      </c>
      <c r="AP30" s="148">
        <v>9851.2</v>
      </c>
      <c r="AQ30" s="151">
        <v>1100</v>
      </c>
      <c r="AR30" s="149">
        <v>1609.4</v>
      </c>
      <c r="AS30" s="148">
        <f t="shared" si="3"/>
        <v>5000</v>
      </c>
      <c r="AT30" s="148">
        <f t="shared" si="3"/>
        <v>11910.5</v>
      </c>
      <c r="AU30" s="148">
        <f t="shared" si="29"/>
        <v>31340</v>
      </c>
      <c r="AV30" s="148">
        <f t="shared" si="29"/>
        <v>37806.299999999996</v>
      </c>
      <c r="AW30" s="148">
        <f t="shared" si="8"/>
        <v>120.6327377153797</v>
      </c>
      <c r="AX30" s="147"/>
      <c r="AY30" s="147"/>
      <c r="AZ30" s="147"/>
      <c r="BA30" s="147"/>
      <c r="BB30" s="118" t="s">
        <v>197</v>
      </c>
      <c r="BC30" s="152" t="s">
        <v>198</v>
      </c>
      <c r="BD30" s="148"/>
      <c r="BE30" s="148"/>
      <c r="BF30" s="148"/>
      <c r="BG30" s="148"/>
      <c r="BH30" s="112"/>
      <c r="BI30" s="112"/>
      <c r="BJ30" s="148"/>
      <c r="BK30" s="148"/>
      <c r="BL30" s="120"/>
      <c r="BM30" s="120"/>
      <c r="BN30" s="153">
        <f t="shared" si="30"/>
        <v>0</v>
      </c>
      <c r="BO30" s="153">
        <f t="shared" si="30"/>
        <v>0</v>
      </c>
      <c r="BQ30" s="153">
        <f t="shared" si="31"/>
        <v>31340</v>
      </c>
      <c r="BR30" s="153">
        <f t="shared" si="31"/>
        <v>37806.299999999996</v>
      </c>
      <c r="BS30" s="153">
        <f t="shared" si="9"/>
        <v>120.6327377153797</v>
      </c>
      <c r="BT30" s="118" t="s">
        <v>197</v>
      </c>
      <c r="BU30" s="152" t="s">
        <v>198</v>
      </c>
      <c r="BV30" s="155">
        <v>2800</v>
      </c>
      <c r="BW30" s="153">
        <v>4981.3</v>
      </c>
      <c r="BX30" s="153">
        <v>3850</v>
      </c>
      <c r="BY30" s="156">
        <v>1647.7</v>
      </c>
      <c r="BZ30" s="147"/>
      <c r="CA30" s="147"/>
      <c r="CB30" s="147">
        <v>1265</v>
      </c>
      <c r="CC30" s="147">
        <v>660.3</v>
      </c>
      <c r="CD30" s="147">
        <f t="shared" si="10"/>
        <v>7915</v>
      </c>
      <c r="CE30" s="147">
        <f t="shared" si="10"/>
        <v>7289.3</v>
      </c>
      <c r="CF30" s="147">
        <f t="shared" si="32"/>
        <v>39255</v>
      </c>
      <c r="CG30" s="147">
        <f t="shared" si="32"/>
        <v>45095.6</v>
      </c>
      <c r="CH30" s="147">
        <f t="shared" si="11"/>
        <v>114.87861418927525</v>
      </c>
      <c r="CI30" s="147"/>
      <c r="CL30" s="147"/>
      <c r="CM30" s="147"/>
      <c r="CN30" s="120"/>
      <c r="CO30" s="146"/>
      <c r="CP30" s="120"/>
      <c r="CQ30" s="120"/>
      <c r="CR30" s="148"/>
      <c r="CS30" s="148"/>
      <c r="CT30" s="148"/>
      <c r="CU30" s="148"/>
      <c r="CV30" s="120"/>
      <c r="CW30" s="120"/>
      <c r="CX30" s="148"/>
      <c r="CY30" s="148"/>
      <c r="CZ30" s="148"/>
    </row>
    <row r="31" spans="1:104" ht="12">
      <c r="A31" s="120"/>
      <c r="B31" s="146"/>
      <c r="C31" s="147"/>
      <c r="D31" s="147"/>
      <c r="E31" s="147"/>
      <c r="F31" s="147"/>
      <c r="G31" s="112"/>
      <c r="H31" s="112"/>
      <c r="I31" s="112"/>
      <c r="J31" s="112"/>
      <c r="K31" s="147"/>
      <c r="L31" s="112"/>
      <c r="M31" s="147"/>
      <c r="N31" s="112"/>
      <c r="O31" s="147"/>
      <c r="P31" s="147"/>
      <c r="Q31" s="120"/>
      <c r="R31" s="146"/>
      <c r="S31" s="148"/>
      <c r="T31" s="148"/>
      <c r="U31" s="129"/>
      <c r="V31" s="129"/>
      <c r="W31" s="148"/>
      <c r="X31" s="112"/>
      <c r="Y31" s="148"/>
      <c r="Z31" s="112"/>
      <c r="AA31" s="112"/>
      <c r="AB31" s="112"/>
      <c r="AC31" s="112"/>
      <c r="AD31" s="112"/>
      <c r="AE31" s="112"/>
      <c r="AF31" s="112"/>
      <c r="AG31" s="112"/>
      <c r="AH31" s="112"/>
      <c r="AI31" s="148"/>
      <c r="AJ31" s="148"/>
      <c r="AK31" s="120"/>
      <c r="AL31" s="146"/>
      <c r="AM31" s="112"/>
      <c r="AN31" s="112"/>
      <c r="AO31" s="112"/>
      <c r="AP31" s="148"/>
      <c r="AQ31" s="151"/>
      <c r="AR31" s="129"/>
      <c r="AS31" s="148"/>
      <c r="AT31" s="148"/>
      <c r="AU31" s="148"/>
      <c r="AV31" s="148"/>
      <c r="AW31" s="148"/>
      <c r="AX31" s="112"/>
      <c r="AY31" s="112"/>
      <c r="AZ31" s="147"/>
      <c r="BA31" s="112"/>
      <c r="BC31" s="152"/>
      <c r="BD31" s="148"/>
      <c r="BE31" s="148"/>
      <c r="BF31" s="112"/>
      <c r="BG31" s="112"/>
      <c r="BH31" s="148"/>
      <c r="BI31" s="148"/>
      <c r="BJ31" s="112"/>
      <c r="BK31" s="148"/>
      <c r="BL31" s="120"/>
      <c r="BM31" s="120"/>
      <c r="BN31" s="153"/>
      <c r="BO31" s="153"/>
      <c r="BQ31" s="153"/>
      <c r="BR31" s="153"/>
      <c r="BS31" s="153"/>
      <c r="BU31" s="152"/>
      <c r="BV31" s="155"/>
      <c r="BY31" s="156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L31" s="147"/>
      <c r="CM31" s="112"/>
      <c r="CN31" s="120"/>
      <c r="CO31" s="146"/>
      <c r="CP31" s="120"/>
      <c r="CQ31" s="120"/>
      <c r="CR31" s="112"/>
      <c r="CS31" s="112"/>
      <c r="CT31" s="112"/>
      <c r="CU31" s="112"/>
      <c r="CV31" s="120"/>
      <c r="CW31" s="120"/>
      <c r="CX31" s="148"/>
      <c r="CY31" s="148"/>
      <c r="CZ31" s="148"/>
    </row>
    <row r="32" spans="1:104" ht="12">
      <c r="A32" s="120" t="s">
        <v>199</v>
      </c>
      <c r="B32" s="146" t="s">
        <v>200</v>
      </c>
      <c r="C32" s="147">
        <f aca="true" t="shared" si="33" ref="C32:D36">E32+G32+I32+K32</f>
        <v>4892</v>
      </c>
      <c r="D32" s="147">
        <f t="shared" si="33"/>
        <v>3870.8</v>
      </c>
      <c r="E32" s="147"/>
      <c r="F32" s="147"/>
      <c r="G32" s="147">
        <v>4522</v>
      </c>
      <c r="H32" s="147">
        <v>3870.8</v>
      </c>
      <c r="I32" s="147">
        <v>70</v>
      </c>
      <c r="J32" s="147"/>
      <c r="K32" s="147">
        <v>300</v>
      </c>
      <c r="L32" s="147"/>
      <c r="M32" s="147">
        <v>366</v>
      </c>
      <c r="N32" s="147">
        <v>210</v>
      </c>
      <c r="O32" s="147">
        <f aca="true" t="shared" si="34" ref="O32:P35">S32+U32+W32+Y32+AC32+AE32+AG32+AA32</f>
        <v>46012</v>
      </c>
      <c r="P32" s="147">
        <f t="shared" si="34"/>
        <v>19657.9</v>
      </c>
      <c r="Q32" s="120" t="s">
        <v>199</v>
      </c>
      <c r="R32" s="146" t="s">
        <v>200</v>
      </c>
      <c r="S32" s="148">
        <v>1750</v>
      </c>
      <c r="T32" s="148">
        <v>2340.1</v>
      </c>
      <c r="U32" s="149">
        <v>7040</v>
      </c>
      <c r="V32" s="149"/>
      <c r="W32" s="148">
        <v>31628</v>
      </c>
      <c r="X32" s="148">
        <v>13454</v>
      </c>
      <c r="Y32" s="148"/>
      <c r="Z32" s="148"/>
      <c r="AA32" s="148"/>
      <c r="AB32" s="148"/>
      <c r="AC32" s="148"/>
      <c r="AD32" s="148"/>
      <c r="AE32" s="148">
        <v>4856</v>
      </c>
      <c r="AF32" s="148">
        <v>3465.8</v>
      </c>
      <c r="AG32" s="148">
        <v>738</v>
      </c>
      <c r="AH32" s="148">
        <v>398</v>
      </c>
      <c r="AI32" s="148">
        <f aca="true" t="shared" si="35" ref="AI32:AJ35">C32+M32+O32</f>
        <v>51270</v>
      </c>
      <c r="AJ32" s="148">
        <f t="shared" si="35"/>
        <v>23738.7</v>
      </c>
      <c r="AK32" s="120" t="s">
        <v>199</v>
      </c>
      <c r="AL32" s="146" t="s">
        <v>200</v>
      </c>
      <c r="AM32" s="148">
        <v>812</v>
      </c>
      <c r="AN32" s="148"/>
      <c r="AO32" s="148">
        <v>130</v>
      </c>
      <c r="AP32" s="148">
        <v>40</v>
      </c>
      <c r="AQ32" s="151">
        <v>1250</v>
      </c>
      <c r="AR32" s="149">
        <v>33.1</v>
      </c>
      <c r="AS32" s="148">
        <f t="shared" si="3"/>
        <v>2192</v>
      </c>
      <c r="AT32" s="148">
        <f t="shared" si="3"/>
        <v>73.1</v>
      </c>
      <c r="AU32" s="148">
        <f aca="true" t="shared" si="36" ref="AU32:AV36">AI32+AS32</f>
        <v>53462</v>
      </c>
      <c r="AV32" s="148">
        <f t="shared" si="36"/>
        <v>23811.8</v>
      </c>
      <c r="AW32" s="148">
        <f t="shared" si="8"/>
        <v>44.53967303879391</v>
      </c>
      <c r="AX32" s="147"/>
      <c r="AY32" s="147"/>
      <c r="AZ32" s="147"/>
      <c r="BA32" s="147"/>
      <c r="BB32" s="118" t="s">
        <v>199</v>
      </c>
      <c r="BC32" s="152" t="s">
        <v>200</v>
      </c>
      <c r="BD32" s="148"/>
      <c r="BE32" s="148"/>
      <c r="BF32" s="148"/>
      <c r="BG32" s="148"/>
      <c r="BH32" s="148"/>
      <c r="BI32" s="148"/>
      <c r="BJ32" s="148"/>
      <c r="BK32" s="148"/>
      <c r="BL32" s="120"/>
      <c r="BM32" s="120"/>
      <c r="BN32" s="153">
        <f aca="true" t="shared" si="37" ref="BN32:BO35">AX32+AZ32+BD32+BF32+BH32+BJ32+BL32</f>
        <v>0</v>
      </c>
      <c r="BO32" s="153">
        <f t="shared" si="37"/>
        <v>0</v>
      </c>
      <c r="BQ32" s="153">
        <f aca="true" t="shared" si="38" ref="BQ32:BR36">AU32+BN32</f>
        <v>53462</v>
      </c>
      <c r="BR32" s="153">
        <f t="shared" si="38"/>
        <v>23811.8</v>
      </c>
      <c r="BS32" s="153">
        <f t="shared" si="9"/>
        <v>44.53967303879391</v>
      </c>
      <c r="BT32" s="118" t="s">
        <v>199</v>
      </c>
      <c r="BU32" s="152" t="s">
        <v>200</v>
      </c>
      <c r="BV32" s="155">
        <v>1800</v>
      </c>
      <c r="BW32" s="153">
        <v>1066.3</v>
      </c>
      <c r="BX32" s="153">
        <v>1150</v>
      </c>
      <c r="BY32" s="156">
        <v>849.9</v>
      </c>
      <c r="BZ32" s="147"/>
      <c r="CA32" s="147"/>
      <c r="CB32" s="147">
        <v>875</v>
      </c>
      <c r="CC32" s="147">
        <v>355</v>
      </c>
      <c r="CD32" s="147">
        <f t="shared" si="10"/>
        <v>3825</v>
      </c>
      <c r="CE32" s="147">
        <f t="shared" si="10"/>
        <v>2271.2</v>
      </c>
      <c r="CF32" s="147">
        <f aca="true" t="shared" si="39" ref="CF32:CG35">BQ32+CD32</f>
        <v>57287</v>
      </c>
      <c r="CG32" s="147">
        <f t="shared" si="39"/>
        <v>26083</v>
      </c>
      <c r="CH32" s="147">
        <f t="shared" si="11"/>
        <v>45.53039956709201</v>
      </c>
      <c r="CI32" s="147"/>
      <c r="CL32" s="147"/>
      <c r="CM32" s="147"/>
      <c r="CN32" s="120"/>
      <c r="CO32" s="146"/>
      <c r="CP32" s="120"/>
      <c r="CQ32" s="120"/>
      <c r="CR32" s="148"/>
      <c r="CS32" s="148"/>
      <c r="CT32" s="148"/>
      <c r="CU32" s="148"/>
      <c r="CV32" s="120"/>
      <c r="CW32" s="120"/>
      <c r="CX32" s="148"/>
      <c r="CY32" s="148"/>
      <c r="CZ32" s="148"/>
    </row>
    <row r="33" spans="1:104" ht="12">
      <c r="A33" s="120" t="s">
        <v>201</v>
      </c>
      <c r="B33" s="146" t="s">
        <v>202</v>
      </c>
      <c r="C33" s="147">
        <f t="shared" si="33"/>
        <v>71841</v>
      </c>
      <c r="D33" s="147">
        <f t="shared" si="33"/>
        <v>89084.40000000001</v>
      </c>
      <c r="E33" s="147"/>
      <c r="F33" s="147"/>
      <c r="G33" s="147">
        <v>43435</v>
      </c>
      <c r="H33" s="147">
        <v>75703.8</v>
      </c>
      <c r="I33" s="147">
        <v>4361</v>
      </c>
      <c r="J33" s="147">
        <v>2571</v>
      </c>
      <c r="K33" s="147">
        <v>24045</v>
      </c>
      <c r="L33" s="147">
        <v>10809.6</v>
      </c>
      <c r="M33" s="147">
        <v>1022</v>
      </c>
      <c r="N33" s="147">
        <v>470</v>
      </c>
      <c r="O33" s="147">
        <f t="shared" si="34"/>
        <v>49578</v>
      </c>
      <c r="P33" s="147">
        <f t="shared" si="34"/>
        <v>29093</v>
      </c>
      <c r="Q33" s="120" t="s">
        <v>201</v>
      </c>
      <c r="R33" s="146" t="s">
        <v>202</v>
      </c>
      <c r="S33" s="148">
        <v>14700</v>
      </c>
      <c r="T33" s="148">
        <v>2498.6</v>
      </c>
      <c r="U33" s="149"/>
      <c r="V33" s="149"/>
      <c r="W33" s="148"/>
      <c r="X33" s="148"/>
      <c r="Y33" s="148"/>
      <c r="Z33" s="148"/>
      <c r="AA33" s="148"/>
      <c r="AB33" s="148"/>
      <c r="AC33" s="148"/>
      <c r="AD33" s="148"/>
      <c r="AE33" s="148">
        <v>2580</v>
      </c>
      <c r="AF33" s="148">
        <v>2349.8</v>
      </c>
      <c r="AG33" s="287">
        <v>32298</v>
      </c>
      <c r="AH33" s="287">
        <v>24244.6</v>
      </c>
      <c r="AI33" s="148">
        <f t="shared" si="35"/>
        <v>122441</v>
      </c>
      <c r="AJ33" s="287">
        <f t="shared" si="35"/>
        <v>118647.40000000001</v>
      </c>
      <c r="AK33" s="120" t="s">
        <v>201</v>
      </c>
      <c r="AL33" s="146" t="s">
        <v>202</v>
      </c>
      <c r="AM33" s="148">
        <v>818</v>
      </c>
      <c r="AN33" s="148">
        <v>1525.5</v>
      </c>
      <c r="AO33" s="148">
        <v>1375</v>
      </c>
      <c r="AP33" s="148">
        <v>100</v>
      </c>
      <c r="AQ33" s="151">
        <v>2345</v>
      </c>
      <c r="AR33" s="149">
        <v>668.8</v>
      </c>
      <c r="AS33" s="148">
        <f t="shared" si="3"/>
        <v>4538</v>
      </c>
      <c r="AT33" s="148">
        <f t="shared" si="3"/>
        <v>2294.3</v>
      </c>
      <c r="AU33" s="148">
        <f t="shared" si="36"/>
        <v>126979</v>
      </c>
      <c r="AV33" s="148">
        <f t="shared" si="36"/>
        <v>120941.70000000001</v>
      </c>
      <c r="AW33" s="148">
        <f t="shared" si="8"/>
        <v>95.24543428440924</v>
      </c>
      <c r="AX33" s="147"/>
      <c r="AY33" s="147"/>
      <c r="AZ33" s="148"/>
      <c r="BA33" s="147"/>
      <c r="BB33" s="118" t="s">
        <v>201</v>
      </c>
      <c r="BC33" s="152" t="s">
        <v>202</v>
      </c>
      <c r="BD33" s="148"/>
      <c r="BE33" s="148"/>
      <c r="BF33" s="148"/>
      <c r="BG33" s="148"/>
      <c r="BH33" s="148"/>
      <c r="BI33" s="148"/>
      <c r="BJ33" s="148"/>
      <c r="BK33" s="148"/>
      <c r="BL33" s="120"/>
      <c r="BM33" s="120"/>
      <c r="BN33" s="153">
        <f t="shared" si="37"/>
        <v>0</v>
      </c>
      <c r="BO33" s="153">
        <f t="shared" si="37"/>
        <v>0</v>
      </c>
      <c r="BQ33" s="153">
        <f t="shared" si="38"/>
        <v>126979</v>
      </c>
      <c r="BR33" s="153">
        <f t="shared" si="38"/>
        <v>120941.70000000001</v>
      </c>
      <c r="BS33" s="153">
        <f t="shared" si="9"/>
        <v>95.24543428440924</v>
      </c>
      <c r="BT33" s="118" t="s">
        <v>201</v>
      </c>
      <c r="BU33" s="152" t="s">
        <v>202</v>
      </c>
      <c r="BV33" s="155"/>
      <c r="BX33" s="153">
        <v>3800</v>
      </c>
      <c r="BY33" s="156">
        <v>3533.7</v>
      </c>
      <c r="BZ33" s="147"/>
      <c r="CA33" s="147"/>
      <c r="CB33" s="147">
        <v>3143</v>
      </c>
      <c r="CC33" s="147">
        <v>4044.3</v>
      </c>
      <c r="CD33" s="147">
        <f t="shared" si="10"/>
        <v>6943</v>
      </c>
      <c r="CE33" s="147">
        <f>BW33+BY33+CA33+CC33</f>
        <v>7578</v>
      </c>
      <c r="CF33" s="147">
        <f t="shared" si="39"/>
        <v>133922</v>
      </c>
      <c r="CG33" s="147">
        <f t="shared" si="39"/>
        <v>128519.70000000001</v>
      </c>
      <c r="CH33" s="147">
        <f t="shared" si="11"/>
        <v>95.96608473589106</v>
      </c>
      <c r="CI33" s="147"/>
      <c r="CL33" s="148"/>
      <c r="CM33" s="147"/>
      <c r="CN33" s="120"/>
      <c r="CO33" s="146"/>
      <c r="CP33" s="120"/>
      <c r="CQ33" s="120"/>
      <c r="CR33" s="148"/>
      <c r="CS33" s="148"/>
      <c r="CT33" s="148"/>
      <c r="CU33" s="148"/>
      <c r="CV33" s="120"/>
      <c r="CW33" s="120"/>
      <c r="CX33" s="148"/>
      <c r="CY33" s="148"/>
      <c r="CZ33" s="148"/>
    </row>
    <row r="34" spans="1:104" ht="12">
      <c r="A34" s="120" t="s">
        <v>203</v>
      </c>
      <c r="B34" s="146" t="s">
        <v>204</v>
      </c>
      <c r="C34" s="147">
        <f t="shared" si="33"/>
        <v>9618</v>
      </c>
      <c r="D34" s="147">
        <f t="shared" si="33"/>
        <v>7208.8</v>
      </c>
      <c r="E34" s="147"/>
      <c r="F34" s="147"/>
      <c r="G34" s="147">
        <v>9037</v>
      </c>
      <c r="H34" s="147">
        <v>6977.8</v>
      </c>
      <c r="I34" s="147">
        <v>231</v>
      </c>
      <c r="J34" s="147">
        <v>231</v>
      </c>
      <c r="K34" s="147">
        <v>350</v>
      </c>
      <c r="L34" s="147"/>
      <c r="M34" s="147">
        <v>320</v>
      </c>
      <c r="N34" s="147">
        <v>262</v>
      </c>
      <c r="O34" s="147">
        <f t="shared" si="34"/>
        <v>7103.7</v>
      </c>
      <c r="P34" s="147">
        <f t="shared" si="34"/>
        <v>7370.1</v>
      </c>
      <c r="Q34" s="120" t="s">
        <v>203</v>
      </c>
      <c r="R34" s="146" t="s">
        <v>204</v>
      </c>
      <c r="S34" s="148">
        <v>756</v>
      </c>
      <c r="T34" s="148">
        <v>804.4</v>
      </c>
      <c r="U34" s="149">
        <v>224</v>
      </c>
      <c r="V34" s="149">
        <v>783.2</v>
      </c>
      <c r="W34" s="148">
        <v>3850</v>
      </c>
      <c r="X34" s="148">
        <v>3662</v>
      </c>
      <c r="Y34" s="148"/>
      <c r="Z34" s="148"/>
      <c r="AA34" s="148"/>
      <c r="AB34" s="148"/>
      <c r="AC34" s="148"/>
      <c r="AD34" s="148"/>
      <c r="AE34" s="148">
        <v>1166.2</v>
      </c>
      <c r="AF34" s="148">
        <v>1308</v>
      </c>
      <c r="AG34" s="148">
        <v>1107.5</v>
      </c>
      <c r="AH34" s="148">
        <v>812.5</v>
      </c>
      <c r="AI34" s="148">
        <f t="shared" si="35"/>
        <v>17041.7</v>
      </c>
      <c r="AJ34" s="148">
        <f t="shared" si="35"/>
        <v>14840.900000000001</v>
      </c>
      <c r="AK34" s="120" t="s">
        <v>203</v>
      </c>
      <c r="AL34" s="146" t="s">
        <v>204</v>
      </c>
      <c r="AM34" s="148">
        <v>700</v>
      </c>
      <c r="AN34" s="148">
        <v>674</v>
      </c>
      <c r="AO34" s="148">
        <v>196</v>
      </c>
      <c r="AP34" s="148">
        <v>448.9</v>
      </c>
      <c r="AQ34" s="151">
        <v>1066.2</v>
      </c>
      <c r="AR34" s="149"/>
      <c r="AS34" s="148">
        <f t="shared" si="3"/>
        <v>1962.2</v>
      </c>
      <c r="AT34" s="148">
        <f t="shared" si="3"/>
        <v>1122.9</v>
      </c>
      <c r="AU34" s="148">
        <f t="shared" si="36"/>
        <v>19003.9</v>
      </c>
      <c r="AV34" s="148">
        <f t="shared" si="36"/>
        <v>15963.800000000001</v>
      </c>
      <c r="AW34" s="148">
        <f t="shared" si="8"/>
        <v>84.00275732875883</v>
      </c>
      <c r="AX34" s="147"/>
      <c r="AY34" s="147"/>
      <c r="AZ34" s="147"/>
      <c r="BA34" s="147"/>
      <c r="BB34" s="118" t="s">
        <v>203</v>
      </c>
      <c r="BC34" s="152" t="s">
        <v>204</v>
      </c>
      <c r="BD34" s="148"/>
      <c r="BE34" s="148"/>
      <c r="BF34" s="148"/>
      <c r="BG34" s="148"/>
      <c r="BH34" s="148"/>
      <c r="BI34" s="148"/>
      <c r="BJ34" s="148"/>
      <c r="BK34" s="148"/>
      <c r="BL34" s="120"/>
      <c r="BM34" s="120"/>
      <c r="BN34" s="153">
        <f t="shared" si="37"/>
        <v>0</v>
      </c>
      <c r="BO34" s="153">
        <f t="shared" si="37"/>
        <v>0</v>
      </c>
      <c r="BQ34" s="153">
        <f t="shared" si="38"/>
        <v>19003.9</v>
      </c>
      <c r="BR34" s="153">
        <f t="shared" si="38"/>
        <v>15963.800000000001</v>
      </c>
      <c r="BS34" s="153">
        <f t="shared" si="9"/>
        <v>84.00275732875883</v>
      </c>
      <c r="BT34" s="118" t="s">
        <v>203</v>
      </c>
      <c r="BU34" s="152" t="s">
        <v>204</v>
      </c>
      <c r="BV34" s="155">
        <v>1850</v>
      </c>
      <c r="BW34" s="153">
        <v>2448.5</v>
      </c>
      <c r="BX34" s="153">
        <v>1250</v>
      </c>
      <c r="BY34" s="153">
        <v>718</v>
      </c>
      <c r="BZ34" s="147"/>
      <c r="CA34" s="147"/>
      <c r="CB34" s="147">
        <v>870</v>
      </c>
      <c r="CC34" s="147">
        <v>413.2</v>
      </c>
      <c r="CD34" s="147">
        <f t="shared" si="10"/>
        <v>3970</v>
      </c>
      <c r="CE34" s="147">
        <f t="shared" si="10"/>
        <v>3579.7</v>
      </c>
      <c r="CF34" s="147">
        <f t="shared" si="39"/>
        <v>22973.9</v>
      </c>
      <c r="CG34" s="147">
        <f t="shared" si="39"/>
        <v>19543.5</v>
      </c>
      <c r="CH34" s="147">
        <f t="shared" si="11"/>
        <v>85.06827312733144</v>
      </c>
      <c r="CI34" s="147"/>
      <c r="CL34" s="147"/>
      <c r="CM34" s="147"/>
      <c r="CN34" s="120"/>
      <c r="CO34" s="146"/>
      <c r="CP34" s="120"/>
      <c r="CQ34" s="120"/>
      <c r="CR34" s="148"/>
      <c r="CS34" s="148"/>
      <c r="CT34" s="148"/>
      <c r="CU34" s="148"/>
      <c r="CV34" s="120"/>
      <c r="CW34" s="120"/>
      <c r="CX34" s="148"/>
      <c r="CY34" s="148"/>
      <c r="CZ34" s="148"/>
    </row>
    <row r="35" spans="1:104" ht="12">
      <c r="A35" s="120" t="s">
        <v>205</v>
      </c>
      <c r="B35" s="120" t="s">
        <v>206</v>
      </c>
      <c r="C35" s="288">
        <f t="shared" si="33"/>
        <v>1810658.4</v>
      </c>
      <c r="D35" s="147">
        <f t="shared" si="33"/>
        <v>1757471.9</v>
      </c>
      <c r="E35" s="147">
        <v>1810658.4</v>
      </c>
      <c r="F35" s="147">
        <v>1757471.9</v>
      </c>
      <c r="G35" s="147"/>
      <c r="H35" s="147"/>
      <c r="I35" s="147"/>
      <c r="J35" s="147"/>
      <c r="K35" s="147"/>
      <c r="L35" s="147"/>
      <c r="M35" s="147"/>
      <c r="N35" s="147"/>
      <c r="O35" s="147">
        <f t="shared" si="34"/>
        <v>75953</v>
      </c>
      <c r="P35" s="147">
        <f t="shared" si="34"/>
        <v>83153.09999999999</v>
      </c>
      <c r="Q35" s="120" t="s">
        <v>205</v>
      </c>
      <c r="R35" s="120" t="s">
        <v>206</v>
      </c>
      <c r="S35" s="148">
        <v>47900</v>
      </c>
      <c r="T35" s="148">
        <v>76435.7</v>
      </c>
      <c r="U35" s="149"/>
      <c r="V35" s="149"/>
      <c r="W35" s="148"/>
      <c r="X35" s="148"/>
      <c r="Y35" s="148"/>
      <c r="Z35" s="148"/>
      <c r="AA35" s="148"/>
      <c r="AB35" s="148"/>
      <c r="AC35" s="287">
        <v>28053</v>
      </c>
      <c r="AD35" s="209">
        <v>6717.4</v>
      </c>
      <c r="AE35" s="148"/>
      <c r="AF35" s="148"/>
      <c r="AG35" s="148"/>
      <c r="AH35" s="148"/>
      <c r="AI35" s="287">
        <f t="shared" si="35"/>
        <v>1886611.4</v>
      </c>
      <c r="AJ35" s="209">
        <f t="shared" si="35"/>
        <v>1840625</v>
      </c>
      <c r="AK35" s="120" t="s">
        <v>205</v>
      </c>
      <c r="AL35" s="120" t="s">
        <v>206</v>
      </c>
      <c r="AM35" s="148">
        <v>88000</v>
      </c>
      <c r="AN35" s="148">
        <v>78355.6</v>
      </c>
      <c r="AO35" s="148">
        <v>7500</v>
      </c>
      <c r="AP35" s="287">
        <v>13569.8</v>
      </c>
      <c r="AQ35" s="312">
        <v>206500</v>
      </c>
      <c r="AR35" s="149">
        <v>86846.7</v>
      </c>
      <c r="AS35" s="287">
        <f t="shared" si="3"/>
        <v>302000</v>
      </c>
      <c r="AT35" s="148">
        <f t="shared" si="3"/>
        <v>178772.1</v>
      </c>
      <c r="AU35" s="148">
        <f t="shared" si="36"/>
        <v>2188611.4</v>
      </c>
      <c r="AV35" s="148">
        <f t="shared" si="36"/>
        <v>2019397.1</v>
      </c>
      <c r="AW35" s="148">
        <f t="shared" si="8"/>
        <v>92.26841731702578</v>
      </c>
      <c r="AX35" s="147">
        <v>92500</v>
      </c>
      <c r="AY35" s="147">
        <v>87516.4</v>
      </c>
      <c r="AZ35" s="288">
        <v>210400</v>
      </c>
      <c r="BA35" s="147">
        <v>207315.5</v>
      </c>
      <c r="BB35" s="118" t="s">
        <v>205</v>
      </c>
      <c r="BC35" s="118" t="s">
        <v>206</v>
      </c>
      <c r="BD35" s="148">
        <v>23250</v>
      </c>
      <c r="BE35" s="287">
        <v>18431</v>
      </c>
      <c r="BF35" s="148"/>
      <c r="BG35" s="148"/>
      <c r="BH35" s="148"/>
      <c r="BI35" s="148"/>
      <c r="BJ35" s="148"/>
      <c r="BK35" s="148"/>
      <c r="BL35" s="367">
        <v>11500</v>
      </c>
      <c r="BM35" s="151">
        <v>9669</v>
      </c>
      <c r="BN35" s="153">
        <f t="shared" si="37"/>
        <v>337650</v>
      </c>
      <c r="BO35" s="153">
        <f t="shared" si="37"/>
        <v>322931.9</v>
      </c>
      <c r="BP35" s="154">
        <f>+BO35/BN35*100</f>
        <v>95.6410188064564</v>
      </c>
      <c r="BQ35" s="153">
        <f t="shared" si="38"/>
        <v>2526261.4</v>
      </c>
      <c r="BR35" s="153">
        <f t="shared" si="38"/>
        <v>2342329</v>
      </c>
      <c r="BS35" s="153">
        <f t="shared" si="9"/>
        <v>92.71918575013655</v>
      </c>
      <c r="BT35" s="118" t="s">
        <v>205</v>
      </c>
      <c r="BU35" s="118" t="s">
        <v>206</v>
      </c>
      <c r="BV35" s="113">
        <v>62590</v>
      </c>
      <c r="BW35" s="153">
        <v>79775.5</v>
      </c>
      <c r="BX35" s="153">
        <v>467500</v>
      </c>
      <c r="BY35" s="156">
        <v>337572</v>
      </c>
      <c r="BZ35" s="147">
        <v>22270</v>
      </c>
      <c r="CA35" s="147">
        <v>22270</v>
      </c>
      <c r="CB35" s="147">
        <v>1220</v>
      </c>
      <c r="CC35" s="147">
        <v>1450</v>
      </c>
      <c r="CD35" s="147">
        <f t="shared" si="10"/>
        <v>553580</v>
      </c>
      <c r="CE35" s="147">
        <f t="shared" si="10"/>
        <v>441067.5</v>
      </c>
      <c r="CF35" s="147">
        <f t="shared" si="39"/>
        <v>3079841.4</v>
      </c>
      <c r="CG35" s="147">
        <f t="shared" si="39"/>
        <v>2783396.5</v>
      </c>
      <c r="CH35" s="147">
        <f t="shared" si="11"/>
        <v>90.37466994241976</v>
      </c>
      <c r="CI35" s="147"/>
      <c r="CL35" s="147"/>
      <c r="CM35" s="147"/>
      <c r="CN35" s="120"/>
      <c r="CO35" s="120"/>
      <c r="CP35" s="120"/>
      <c r="CQ35" s="120"/>
      <c r="CR35" s="148"/>
      <c r="CS35" s="148"/>
      <c r="CT35" s="148"/>
      <c r="CU35" s="148"/>
      <c r="CV35" s="120"/>
      <c r="CW35" s="120"/>
      <c r="CX35" s="148"/>
      <c r="CY35" s="148"/>
      <c r="CZ35" s="148"/>
    </row>
    <row r="36" spans="1:104" ht="21" customHeight="1">
      <c r="A36" s="157" t="s">
        <v>207</v>
      </c>
      <c r="B36" s="158" t="s">
        <v>2</v>
      </c>
      <c r="C36" s="289">
        <f t="shared" si="33"/>
        <v>2115155.9</v>
      </c>
      <c r="D36" s="159">
        <f t="shared" si="33"/>
        <v>2118520.1999999997</v>
      </c>
      <c r="E36" s="160">
        <f aca="true" t="shared" si="40" ref="E36:T36">SUM(E12:E35)</f>
        <v>1810658.4</v>
      </c>
      <c r="F36" s="160">
        <f t="shared" si="40"/>
        <v>1757471.9</v>
      </c>
      <c r="G36" s="160">
        <f>SUM(G12:G35)</f>
        <v>268458.5</v>
      </c>
      <c r="H36" s="160">
        <f>SUM(H12:H35)</f>
        <v>342770</v>
      </c>
      <c r="I36" s="160">
        <f>SUM(I12:I35)</f>
        <v>7319</v>
      </c>
      <c r="J36" s="160">
        <f>SUM(J12:J35)</f>
        <v>6136.5</v>
      </c>
      <c r="K36" s="160">
        <f t="shared" si="40"/>
        <v>28720</v>
      </c>
      <c r="L36" s="160">
        <f t="shared" si="40"/>
        <v>12141.800000000001</v>
      </c>
      <c r="M36" s="160">
        <f t="shared" si="40"/>
        <v>10676</v>
      </c>
      <c r="N36" s="160">
        <f t="shared" si="40"/>
        <v>5799</v>
      </c>
      <c r="O36" s="159">
        <f>S36+U36+W36+Y36+AC36+AE36+AG36</f>
        <v>464178.30000000005</v>
      </c>
      <c r="P36" s="159">
        <f>T36+V36+X36+Z36+AD36+AF36+AH36</f>
        <v>446800.5999999999</v>
      </c>
      <c r="Q36" s="157" t="s">
        <v>207</v>
      </c>
      <c r="R36" s="158" t="s">
        <v>2</v>
      </c>
      <c r="S36" s="160">
        <f t="shared" si="40"/>
        <v>84724.1</v>
      </c>
      <c r="T36" s="231">
        <f t="shared" si="40"/>
        <v>111594.29999999999</v>
      </c>
      <c r="U36" s="231">
        <f aca="true" t="shared" si="41" ref="U36:AJ36">SUM(U12:U35)</f>
        <v>21471.6</v>
      </c>
      <c r="V36" s="231">
        <f t="shared" si="41"/>
        <v>71643.7</v>
      </c>
      <c r="W36" s="231">
        <f t="shared" si="41"/>
        <v>248896</v>
      </c>
      <c r="X36" s="231">
        <f t="shared" si="41"/>
        <v>193535.19999999998</v>
      </c>
      <c r="Y36" s="160">
        <f t="shared" si="41"/>
        <v>962</v>
      </c>
      <c r="Z36" s="231">
        <f t="shared" si="41"/>
        <v>3595.5</v>
      </c>
      <c r="AA36" s="160">
        <f t="shared" si="41"/>
        <v>75.6</v>
      </c>
      <c r="AB36" s="160">
        <f t="shared" si="41"/>
        <v>0</v>
      </c>
      <c r="AC36" s="231">
        <f t="shared" si="41"/>
        <v>31873</v>
      </c>
      <c r="AD36" s="231">
        <f t="shared" si="41"/>
        <v>13037</v>
      </c>
      <c r="AE36" s="231">
        <f t="shared" si="41"/>
        <v>21322.2</v>
      </c>
      <c r="AF36" s="231">
        <f t="shared" si="41"/>
        <v>13838.100000000002</v>
      </c>
      <c r="AG36" s="231">
        <f t="shared" si="41"/>
        <v>54929.4</v>
      </c>
      <c r="AH36" s="231">
        <f t="shared" si="41"/>
        <v>39556.799999999996</v>
      </c>
      <c r="AI36" s="231">
        <f t="shared" si="41"/>
        <v>2590085.8</v>
      </c>
      <c r="AJ36" s="381">
        <f t="shared" si="41"/>
        <v>2571119.8</v>
      </c>
      <c r="AK36" s="157" t="s">
        <v>207</v>
      </c>
      <c r="AL36" s="158" t="s">
        <v>2</v>
      </c>
      <c r="AM36" s="231">
        <f aca="true" t="shared" si="42" ref="AM36:AR36">SUM(AM12:AM35)</f>
        <v>100581</v>
      </c>
      <c r="AN36" s="160">
        <f t="shared" si="42"/>
        <v>97067.70000000001</v>
      </c>
      <c r="AO36" s="231">
        <f t="shared" si="42"/>
        <v>30209.9</v>
      </c>
      <c r="AP36" s="231">
        <f t="shared" si="42"/>
        <v>43074.4</v>
      </c>
      <c r="AQ36" s="231">
        <f t="shared" si="42"/>
        <v>228510.5</v>
      </c>
      <c r="AR36" s="231">
        <f t="shared" si="42"/>
        <v>102013.7</v>
      </c>
      <c r="AS36" s="290">
        <f t="shared" si="3"/>
        <v>359301.4</v>
      </c>
      <c r="AT36" s="161">
        <f t="shared" si="3"/>
        <v>242155.8</v>
      </c>
      <c r="AU36" s="160">
        <f t="shared" si="36"/>
        <v>2949387.1999999997</v>
      </c>
      <c r="AV36" s="160">
        <f t="shared" si="36"/>
        <v>2813275.5999999996</v>
      </c>
      <c r="AW36" s="148">
        <f t="shared" si="8"/>
        <v>95.38508880760044</v>
      </c>
      <c r="AX36" s="160">
        <f aca="true" t="shared" si="43" ref="AX36:BE36">SUM(AX12:AX35)</f>
        <v>92500</v>
      </c>
      <c r="AY36" s="160">
        <f t="shared" si="43"/>
        <v>87516.4</v>
      </c>
      <c r="AZ36" s="231">
        <f t="shared" si="43"/>
        <v>210400</v>
      </c>
      <c r="BA36" s="160">
        <f t="shared" si="43"/>
        <v>207315.5</v>
      </c>
      <c r="BB36" s="163" t="s">
        <v>207</v>
      </c>
      <c r="BC36" s="164" t="s">
        <v>2</v>
      </c>
      <c r="BD36" s="160">
        <f t="shared" si="43"/>
        <v>23250</v>
      </c>
      <c r="BE36" s="231">
        <f t="shared" si="43"/>
        <v>18431</v>
      </c>
      <c r="BF36" s="160">
        <f>SUM(BF35)</f>
        <v>0</v>
      </c>
      <c r="BG36" s="160">
        <f>SUM(BG35)</f>
        <v>0</v>
      </c>
      <c r="BH36" s="160">
        <f>SUM(BH35)</f>
        <v>0</v>
      </c>
      <c r="BI36" s="160">
        <f>SUM(BI35)</f>
        <v>0</v>
      </c>
      <c r="BJ36" s="162">
        <f aca="true" t="shared" si="44" ref="BJ36:BO36">SUM(BJ12:BJ35)</f>
        <v>0</v>
      </c>
      <c r="BK36" s="160">
        <f t="shared" si="44"/>
        <v>0</v>
      </c>
      <c r="BL36" s="160">
        <f t="shared" si="44"/>
        <v>11500</v>
      </c>
      <c r="BM36" s="160">
        <f t="shared" si="44"/>
        <v>9669</v>
      </c>
      <c r="BN36" s="160">
        <f t="shared" si="44"/>
        <v>337650</v>
      </c>
      <c r="BO36" s="160">
        <f t="shared" si="44"/>
        <v>322931.9</v>
      </c>
      <c r="BP36" s="154">
        <f>+BO36/BN36*100</f>
        <v>95.6410188064564</v>
      </c>
      <c r="BQ36" s="165">
        <f t="shared" si="38"/>
        <v>3287037.1999999997</v>
      </c>
      <c r="BR36" s="165">
        <f t="shared" si="38"/>
        <v>3136207.4999999995</v>
      </c>
      <c r="BS36" s="165">
        <f t="shared" si="9"/>
        <v>95.4113783683373</v>
      </c>
      <c r="BT36" s="163" t="s">
        <v>207</v>
      </c>
      <c r="BU36" s="164" t="s">
        <v>2</v>
      </c>
      <c r="BV36" s="160">
        <f aca="true" t="shared" si="45" ref="BV36:CG36">SUM(BV12:BV35)</f>
        <v>104030</v>
      </c>
      <c r="BW36" s="160">
        <f t="shared" si="45"/>
        <v>125013.90000000001</v>
      </c>
      <c r="BX36" s="160">
        <f t="shared" si="45"/>
        <v>519200</v>
      </c>
      <c r="BY36" s="160">
        <f t="shared" si="45"/>
        <v>396691.9</v>
      </c>
      <c r="BZ36" s="160">
        <f t="shared" si="45"/>
        <v>22270</v>
      </c>
      <c r="CA36" s="160">
        <f t="shared" si="45"/>
        <v>22270</v>
      </c>
      <c r="CB36" s="160">
        <f t="shared" si="45"/>
        <v>23888</v>
      </c>
      <c r="CC36" s="160">
        <f t="shared" si="45"/>
        <v>19105.899999999998</v>
      </c>
      <c r="CD36" s="160">
        <f t="shared" si="45"/>
        <v>669388</v>
      </c>
      <c r="CE36" s="160">
        <f t="shared" si="45"/>
        <v>563081.7</v>
      </c>
      <c r="CF36" s="160">
        <f t="shared" si="45"/>
        <v>3956425.2</v>
      </c>
      <c r="CG36" s="160">
        <f t="shared" si="45"/>
        <v>3699289.2</v>
      </c>
      <c r="CH36" s="166">
        <f t="shared" si="11"/>
        <v>93.50079966126998</v>
      </c>
      <c r="CI36" s="147"/>
      <c r="CL36" s="161"/>
      <c r="CM36" s="161"/>
      <c r="CN36" s="167"/>
      <c r="CO36" s="168"/>
      <c r="CP36" s="120"/>
      <c r="CQ36" s="120"/>
      <c r="CR36" s="161"/>
      <c r="CS36" s="161"/>
      <c r="CT36" s="161"/>
      <c r="CU36" s="161"/>
      <c r="CV36" s="120"/>
      <c r="CW36" s="120"/>
      <c r="CX36" s="161"/>
      <c r="CY36" s="161"/>
      <c r="CZ36" s="161"/>
    </row>
    <row r="37" spans="1:104" ht="14.25" customHeight="1">
      <c r="A37" s="121" t="s">
        <v>208</v>
      </c>
      <c r="B37" s="169" t="s">
        <v>209</v>
      </c>
      <c r="C37" s="293">
        <v>1926417.7</v>
      </c>
      <c r="D37" s="170">
        <v>2136056.9</v>
      </c>
      <c r="E37" s="171">
        <v>1760879.6</v>
      </c>
      <c r="F37" s="171">
        <v>1738895</v>
      </c>
      <c r="G37" s="172">
        <v>142696</v>
      </c>
      <c r="H37" s="172">
        <v>359842</v>
      </c>
      <c r="I37" s="172">
        <v>2842.1</v>
      </c>
      <c r="J37" s="172">
        <v>4918.5</v>
      </c>
      <c r="K37" s="172">
        <v>20000</v>
      </c>
      <c r="L37" s="172">
        <v>32400.5</v>
      </c>
      <c r="M37" s="171">
        <v>9828</v>
      </c>
      <c r="N37" s="171">
        <v>4826.1</v>
      </c>
      <c r="O37" s="170">
        <v>324342.7</v>
      </c>
      <c r="P37" s="170">
        <v>454554</v>
      </c>
      <c r="Q37" s="172"/>
      <c r="R37" s="172"/>
      <c r="S37" s="172">
        <v>72024.7</v>
      </c>
      <c r="T37" s="228">
        <v>114330.5</v>
      </c>
      <c r="U37" s="228">
        <v>44476.8</v>
      </c>
      <c r="V37" s="228">
        <v>43944.1</v>
      </c>
      <c r="W37" s="228">
        <v>118123.5</v>
      </c>
      <c r="X37" s="228">
        <v>152583.2</v>
      </c>
      <c r="Y37" s="228">
        <v>1366</v>
      </c>
      <c r="Z37" s="228">
        <v>1876.8</v>
      </c>
      <c r="AA37" s="355"/>
      <c r="AB37" s="356"/>
      <c r="AC37" s="228">
        <v>27245</v>
      </c>
      <c r="AD37" s="228">
        <v>85137.6</v>
      </c>
      <c r="AE37" s="228">
        <v>19905.2</v>
      </c>
      <c r="AF37" s="228">
        <v>24090.7</v>
      </c>
      <c r="AG37" s="228">
        <v>41201.5</v>
      </c>
      <c r="AH37" s="228">
        <v>32591.1</v>
      </c>
      <c r="AI37" s="286">
        <v>2260588.4</v>
      </c>
      <c r="AJ37" s="294">
        <f>D37+N37+P37</f>
        <v>2595437</v>
      </c>
      <c r="AK37" s="172"/>
      <c r="AL37" s="172"/>
      <c r="AM37" s="172">
        <v>77708</v>
      </c>
      <c r="AN37" s="228">
        <v>106657.2</v>
      </c>
      <c r="AO37" s="228">
        <v>33986</v>
      </c>
      <c r="AP37" s="286">
        <v>70202.8</v>
      </c>
      <c r="AQ37" s="228">
        <v>168836.2</v>
      </c>
      <c r="AR37" s="228">
        <v>120762</v>
      </c>
      <c r="AS37" s="357">
        <f>AM37+AO37+AQ37</f>
        <v>280530.2</v>
      </c>
      <c r="AT37" s="357">
        <f>AN37+AP37+AR37</f>
        <v>297622</v>
      </c>
      <c r="AU37" s="173">
        <v>2541118.6</v>
      </c>
      <c r="AV37" s="173">
        <v>2893059</v>
      </c>
      <c r="AW37" s="173">
        <f t="shared" si="8"/>
        <v>113.8498218855271</v>
      </c>
      <c r="AX37" s="171">
        <v>80400</v>
      </c>
      <c r="AY37" s="366">
        <v>107950.3</v>
      </c>
      <c r="AZ37" s="366">
        <v>272693.3</v>
      </c>
      <c r="BA37" s="172">
        <v>307938.9</v>
      </c>
      <c r="BB37" s="172"/>
      <c r="BC37" s="172"/>
      <c r="BD37" s="172">
        <v>23760.9</v>
      </c>
      <c r="BE37" s="228">
        <v>14938.3</v>
      </c>
      <c r="BF37" s="172">
        <v>0</v>
      </c>
      <c r="BG37" s="172">
        <v>0</v>
      </c>
      <c r="BH37" s="172">
        <v>0</v>
      </c>
      <c r="BI37" s="172">
        <v>0</v>
      </c>
      <c r="BJ37" s="172">
        <v>0</v>
      </c>
      <c r="BK37" s="172">
        <v>0</v>
      </c>
      <c r="BL37" s="172">
        <v>20000</v>
      </c>
      <c r="BM37" s="172">
        <v>10020</v>
      </c>
      <c r="BN37" s="358">
        <v>396854.2</v>
      </c>
      <c r="BO37" s="358">
        <v>440847.5</v>
      </c>
      <c r="BP37" s="229">
        <f>+BO37/BN37*100</f>
        <v>111.08550696956212</v>
      </c>
      <c r="BQ37" s="174">
        <f>AU37+BN37</f>
        <v>2937972.8000000003</v>
      </c>
      <c r="BR37" s="174">
        <f>AV37+BO37</f>
        <v>3333906.5</v>
      </c>
      <c r="BS37" s="165">
        <f t="shared" si="9"/>
        <v>113.47642496894457</v>
      </c>
      <c r="BT37" s="172"/>
      <c r="BU37" s="172"/>
      <c r="BV37" s="172">
        <v>84889.2</v>
      </c>
      <c r="BW37" s="172">
        <v>131964.8</v>
      </c>
      <c r="BX37" s="172">
        <v>424881.7</v>
      </c>
      <c r="BY37" s="172">
        <v>390388.8</v>
      </c>
      <c r="BZ37" s="172">
        <v>15775.2</v>
      </c>
      <c r="CA37" s="172">
        <v>17912</v>
      </c>
      <c r="CB37" s="172">
        <v>17680</v>
      </c>
      <c r="CC37" s="172">
        <v>24963.4</v>
      </c>
      <c r="CD37" s="170">
        <v>543226.1</v>
      </c>
      <c r="CE37" s="170">
        <v>565229</v>
      </c>
      <c r="CF37" s="170">
        <v>3481198.9</v>
      </c>
      <c r="CG37" s="170">
        <v>3899135.4</v>
      </c>
      <c r="CH37" s="175">
        <f t="shared" si="11"/>
        <v>112.00553349594588</v>
      </c>
      <c r="CI37" s="148"/>
      <c r="CL37" s="147"/>
      <c r="CM37" s="148"/>
      <c r="CN37" s="148"/>
      <c r="CO37" s="148"/>
      <c r="CP37" s="120"/>
      <c r="CQ37" s="120"/>
      <c r="CR37" s="148"/>
      <c r="CS37" s="148"/>
      <c r="CT37" s="148"/>
      <c r="CU37" s="148"/>
      <c r="CV37" s="148"/>
      <c r="CW37" s="148"/>
      <c r="CX37" s="148"/>
      <c r="CY37" s="148"/>
      <c r="CZ37" s="148"/>
    </row>
    <row r="38" spans="1:109" ht="12">
      <c r="A38" s="113"/>
      <c r="B38" s="113"/>
      <c r="C38" s="155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48"/>
      <c r="P38" s="153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J38" s="284"/>
      <c r="AK38" s="112"/>
      <c r="AL38" s="112"/>
      <c r="AM38" s="112"/>
      <c r="AN38" s="112"/>
      <c r="AO38" s="112"/>
      <c r="AP38" s="112"/>
      <c r="AQ38" s="112"/>
      <c r="AR38" s="112"/>
      <c r="AU38" s="148"/>
      <c r="AV38" s="148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48"/>
      <c r="BM38" s="112"/>
      <c r="BN38" s="112"/>
      <c r="BO38" s="112"/>
      <c r="BP38" s="116"/>
      <c r="BQ38" s="148"/>
      <c r="BR38" s="148"/>
      <c r="BS38" s="112"/>
      <c r="BT38" s="112"/>
      <c r="BU38" s="112"/>
      <c r="BV38" s="112"/>
      <c r="BW38" s="113" t="s">
        <v>210</v>
      </c>
      <c r="BX38" s="112"/>
      <c r="BY38" s="112"/>
      <c r="BZ38" s="112"/>
      <c r="CA38" s="112"/>
      <c r="CB38" s="112"/>
      <c r="CC38" s="112"/>
      <c r="CD38" s="112"/>
      <c r="CE38" s="112"/>
      <c r="CF38" s="133"/>
      <c r="CG38" s="133"/>
      <c r="CH38" s="133"/>
      <c r="CI38" s="133"/>
      <c r="CJ38" s="112"/>
      <c r="CK38" s="112"/>
      <c r="CL38" s="120"/>
      <c r="CM38" s="120"/>
      <c r="CN38" s="120"/>
      <c r="CO38" s="120"/>
      <c r="CP38" s="120"/>
      <c r="CQ38" s="120"/>
      <c r="CR38" s="120"/>
      <c r="CS38" s="120"/>
      <c r="CT38" s="112"/>
      <c r="CU38" s="112"/>
      <c r="CV38" s="112"/>
      <c r="CW38" s="112"/>
      <c r="CX38" s="112"/>
      <c r="CY38" s="112"/>
      <c r="CZ38" s="120"/>
      <c r="DD38" s="112"/>
      <c r="DE38" s="112"/>
    </row>
    <row r="39" spans="1:103" ht="12">
      <c r="A39" s="113"/>
      <c r="B39" s="113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16"/>
      <c r="BP39" s="148"/>
      <c r="BQ39" s="148"/>
      <c r="BR39" s="148"/>
      <c r="BS39" s="113"/>
      <c r="BT39" s="148"/>
      <c r="BU39" s="148"/>
      <c r="BV39" s="113"/>
      <c r="BW39" s="112"/>
      <c r="BX39" s="112"/>
      <c r="BY39" s="112"/>
      <c r="BZ39" s="112"/>
      <c r="CA39" s="112"/>
      <c r="CB39" s="112"/>
      <c r="CD39" s="113"/>
      <c r="CE39" s="113"/>
      <c r="CF39" s="113"/>
      <c r="CG39" s="113"/>
      <c r="CH39" s="112"/>
      <c r="CI39" s="133"/>
      <c r="CJ39" s="133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</row>
    <row r="40" spans="1:104" ht="12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2">
        <v>23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>
        <v>24</v>
      </c>
      <c r="AK40" s="113"/>
      <c r="AL40" s="113"/>
      <c r="AM40" s="113"/>
      <c r="AN40" s="113"/>
      <c r="AO40" s="113"/>
      <c r="AP40" s="113"/>
      <c r="AQ40" s="113"/>
      <c r="AR40" s="113"/>
      <c r="AS40" s="112"/>
      <c r="AT40" s="112"/>
      <c r="AU40" s="113"/>
      <c r="AV40" s="113"/>
      <c r="AW40" s="113"/>
      <c r="AX40" s="113"/>
      <c r="AY40" s="113"/>
      <c r="AZ40" s="113"/>
      <c r="BA40" s="113">
        <v>25</v>
      </c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76"/>
      <c r="BQ40" s="113"/>
      <c r="BR40" s="155"/>
      <c r="BS40" s="113">
        <v>26</v>
      </c>
      <c r="BT40" s="113"/>
      <c r="BU40" s="113"/>
      <c r="BV40" s="113"/>
      <c r="BW40" s="112"/>
      <c r="BX40" s="112"/>
      <c r="BY40" s="112"/>
      <c r="BZ40" s="148"/>
      <c r="CA40" s="148"/>
      <c r="CB40" s="112"/>
      <c r="CC40" s="112"/>
      <c r="CE40" s="113"/>
      <c r="CF40" s="113"/>
      <c r="CG40" s="113"/>
      <c r="CH40" s="113">
        <v>27</v>
      </c>
      <c r="CI40" s="112"/>
      <c r="CJ40" s="148"/>
      <c r="CK40" s="148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</row>
    <row r="41" spans="16:104" ht="12">
      <c r="P41" s="153"/>
      <c r="BQ41" s="153"/>
      <c r="BR41" s="153"/>
      <c r="BZ41" s="153"/>
      <c r="CA41" s="153"/>
      <c r="CF41" s="1228"/>
      <c r="CG41" s="1228"/>
      <c r="CH41" s="1228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</row>
    <row r="42" spans="15:104" ht="12">
      <c r="O42" s="147"/>
      <c r="P42" s="147"/>
      <c r="BR42" s="153"/>
      <c r="BZ42" s="153"/>
      <c r="CA42" s="153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</row>
    <row r="43" spans="19:104" ht="12">
      <c r="S43" s="147"/>
      <c r="BZ43" s="153"/>
      <c r="CA43" s="153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</row>
    <row r="44" spans="16:103" ht="12">
      <c r="P44" s="147"/>
      <c r="BO44" s="154"/>
      <c r="BP44" s="118"/>
      <c r="BZ44" s="153"/>
      <c r="CA44" s="153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</row>
    <row r="45" spans="19:104" ht="12">
      <c r="S45" s="147"/>
      <c r="BZ45" s="153"/>
      <c r="CA45" s="153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</row>
    <row r="46" spans="19:104" ht="12">
      <c r="S46" s="147"/>
      <c r="T46" s="147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</row>
    <row r="47" spans="19:104" ht="12">
      <c r="S47" s="147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</row>
    <row r="48" spans="19:104" ht="12">
      <c r="S48" s="147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</row>
    <row r="49" spans="19:104" ht="12">
      <c r="S49" s="147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</row>
    <row r="50" spans="19:104" ht="12">
      <c r="S50" s="147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</row>
    <row r="51" spans="19:104" ht="12">
      <c r="S51" s="147"/>
      <c r="AU51" s="1224"/>
      <c r="AV51" s="1224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</row>
    <row r="52" spans="19:104" ht="12">
      <c r="S52" s="147"/>
      <c r="AU52" s="1224"/>
      <c r="AV52" s="1224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</row>
    <row r="53" spans="19:104" ht="12">
      <c r="S53" s="147"/>
      <c r="AU53" s="133"/>
      <c r="AV53" s="133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</row>
    <row r="54" spans="19:104" ht="12">
      <c r="S54" s="147"/>
      <c r="AU54" s="145"/>
      <c r="AV54" s="145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</row>
    <row r="55" spans="19:104" ht="12">
      <c r="S55" s="147"/>
      <c r="AU55" s="148"/>
      <c r="AV55" s="148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</row>
    <row r="56" spans="19:104" ht="12">
      <c r="S56" s="147"/>
      <c r="AU56" s="148"/>
      <c r="AV56" s="148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</row>
    <row r="57" spans="19:104" ht="12">
      <c r="S57" s="147"/>
      <c r="AU57" s="148"/>
      <c r="AV57" s="148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</row>
    <row r="58" spans="19:48" ht="12">
      <c r="S58" s="147"/>
      <c r="AR58" s="153"/>
      <c r="AU58" s="148"/>
      <c r="AV58" s="148"/>
    </row>
    <row r="59" spans="19:48" ht="12">
      <c r="S59" s="147"/>
      <c r="AR59" s="153"/>
      <c r="AU59" s="148"/>
      <c r="AV59" s="148"/>
    </row>
    <row r="60" spans="19:48" ht="12">
      <c r="S60" s="147"/>
      <c r="AU60" s="148"/>
      <c r="AV60" s="148"/>
    </row>
    <row r="61" spans="19:48" ht="12">
      <c r="S61" s="147"/>
      <c r="AU61" s="148"/>
      <c r="AV61" s="148"/>
    </row>
    <row r="62" spans="19:48" ht="12">
      <c r="S62" s="147"/>
      <c r="AR62" s="153"/>
      <c r="AU62" s="148"/>
      <c r="AV62" s="148"/>
    </row>
    <row r="63" spans="19:48" ht="12">
      <c r="S63" s="147"/>
      <c r="AU63" s="148"/>
      <c r="AV63" s="148"/>
    </row>
    <row r="64" spans="19:48" ht="12">
      <c r="S64" s="147"/>
      <c r="AU64" s="148"/>
      <c r="AV64" s="148"/>
    </row>
    <row r="65" spans="19:48" ht="12">
      <c r="S65" s="147"/>
      <c r="AU65" s="148"/>
      <c r="AV65" s="148"/>
    </row>
    <row r="66" spans="19:48" ht="12">
      <c r="S66" s="147"/>
      <c r="AU66" s="148"/>
      <c r="AV66" s="148"/>
    </row>
    <row r="67" spans="47:48" ht="12">
      <c r="AU67" s="148"/>
      <c r="AV67" s="148"/>
    </row>
    <row r="68" spans="47:48" ht="12">
      <c r="AU68" s="148"/>
      <c r="AV68" s="148"/>
    </row>
    <row r="69" spans="47:48" ht="12">
      <c r="AU69" s="148"/>
      <c r="AV69" s="148"/>
    </row>
    <row r="70" spans="47:48" ht="12">
      <c r="AU70" s="148"/>
      <c r="AV70" s="148"/>
    </row>
    <row r="71" spans="47:48" ht="12">
      <c r="AU71" s="148"/>
      <c r="AV71" s="148"/>
    </row>
    <row r="72" spans="47:48" ht="12">
      <c r="AU72" s="148"/>
      <c r="AV72" s="148"/>
    </row>
    <row r="73" spans="47:48" ht="12">
      <c r="AU73" s="148"/>
      <c r="AV73" s="148"/>
    </row>
    <row r="74" spans="47:48" ht="12">
      <c r="AU74" s="148"/>
      <c r="AV74" s="148"/>
    </row>
    <row r="75" spans="47:48" ht="12">
      <c r="AU75" s="148"/>
      <c r="AV75" s="148"/>
    </row>
    <row r="76" spans="47:48" ht="12">
      <c r="AU76" s="148"/>
      <c r="AV76" s="148"/>
    </row>
    <row r="77" spans="47:48" ht="12">
      <c r="AU77" s="148"/>
      <c r="AV77" s="148"/>
    </row>
    <row r="78" spans="47:48" ht="12">
      <c r="AU78" s="148"/>
      <c r="AV78" s="148"/>
    </row>
    <row r="79" spans="47:48" ht="12">
      <c r="AU79" s="148"/>
      <c r="AV79" s="148"/>
    </row>
    <row r="80" spans="47:48" ht="12">
      <c r="AU80" s="148"/>
      <c r="AV80" s="148"/>
    </row>
  </sheetData>
  <sheetProtection/>
  <mergeCells count="87">
    <mergeCell ref="CF41:CH41"/>
    <mergeCell ref="AU51:AV52"/>
    <mergeCell ref="BT7:BT11"/>
    <mergeCell ref="BU7:BU11"/>
    <mergeCell ref="BV9:BW9"/>
    <mergeCell ref="BX9:BY9"/>
    <mergeCell ref="BZ9:CA9"/>
    <mergeCell ref="CD9:CE9"/>
    <mergeCell ref="CF9:CG9"/>
    <mergeCell ref="BN9:BO9"/>
    <mergeCell ref="A10:B10"/>
    <mergeCell ref="BD9:BE9"/>
    <mergeCell ref="BF9:BG9"/>
    <mergeCell ref="BH9:BI9"/>
    <mergeCell ref="BJ9:BK9"/>
    <mergeCell ref="BL9:BM9"/>
    <mergeCell ref="W9:X9"/>
    <mergeCell ref="Y9:Z9"/>
    <mergeCell ref="AC9:AD9"/>
    <mergeCell ref="AE9:AF9"/>
    <mergeCell ref="C9:D9"/>
    <mergeCell ref="E9:F9"/>
    <mergeCell ref="G9:H9"/>
    <mergeCell ref="K9:L9"/>
    <mergeCell ref="M9:N9"/>
    <mergeCell ref="O9:P9"/>
    <mergeCell ref="U8:V8"/>
    <mergeCell ref="W8:X8"/>
    <mergeCell ref="Y8:Z8"/>
    <mergeCell ref="AC8:AD8"/>
    <mergeCell ref="S9:T9"/>
    <mergeCell ref="U9:V9"/>
    <mergeCell ref="AA8:AB8"/>
    <mergeCell ref="CL7:CM8"/>
    <mergeCell ref="CT7:CU7"/>
    <mergeCell ref="CX7:CZ8"/>
    <mergeCell ref="AM9:AN9"/>
    <mergeCell ref="CR8:CS8"/>
    <mergeCell ref="CT8:CU8"/>
    <mergeCell ref="BL8:BM8"/>
    <mergeCell ref="BX7:BY8"/>
    <mergeCell ref="BZ7:CA8"/>
    <mergeCell ref="AX9:AY9"/>
    <mergeCell ref="CD7:CE8"/>
    <mergeCell ref="CF7:CH8"/>
    <mergeCell ref="BH7:BI8"/>
    <mergeCell ref="BJ7:BM7"/>
    <mergeCell ref="BB7:BB11"/>
    <mergeCell ref="BC7:BC11"/>
    <mergeCell ref="CB7:CC8"/>
    <mergeCell ref="AU7:AW8"/>
    <mergeCell ref="AX7:AY8"/>
    <mergeCell ref="AZ7:BA8"/>
    <mergeCell ref="BD7:BE8"/>
    <mergeCell ref="BV7:BW8"/>
    <mergeCell ref="AS7:AT8"/>
    <mergeCell ref="BN7:BP8"/>
    <mergeCell ref="BQ7:BS8"/>
    <mergeCell ref="BJ8:BK8"/>
    <mergeCell ref="AS9:AT9"/>
    <mergeCell ref="BQ9:BR9"/>
    <mergeCell ref="W7:AH7"/>
    <mergeCell ref="BF7:BG8"/>
    <mergeCell ref="AU9:AV9"/>
    <mergeCell ref="AW9:AW11"/>
    <mergeCell ref="AG8:AH8"/>
    <mergeCell ref="AZ9:BA9"/>
    <mergeCell ref="AI7:AJ8"/>
    <mergeCell ref="AM7:AN8"/>
    <mergeCell ref="AO7:AP8"/>
    <mergeCell ref="AQ7:AR8"/>
    <mergeCell ref="AE8:AF8"/>
    <mergeCell ref="AK7:AK11"/>
    <mergeCell ref="AO9:AP9"/>
    <mergeCell ref="AQ9:AR9"/>
    <mergeCell ref="AL7:AL11"/>
    <mergeCell ref="AI9:AJ9"/>
    <mergeCell ref="C7:D8"/>
    <mergeCell ref="E7:L7"/>
    <mergeCell ref="M7:N8"/>
    <mergeCell ref="O7:P8"/>
    <mergeCell ref="S7:V7"/>
    <mergeCell ref="E8:F8"/>
    <mergeCell ref="G8:H8"/>
    <mergeCell ref="I8:J8"/>
    <mergeCell ref="K8:L8"/>
    <mergeCell ref="S8:T8"/>
  </mergeCells>
  <printOptions/>
  <pageMargins left="0.4" right="0.4" top="0.39" bottom="0.51" header="0.3" footer="0.3"/>
  <pageSetup horizontalDpi="600" verticalDpi="600" orientation="landscape" r:id="rId1"/>
  <headerFooter>
    <oddHeader>&amp;L&amp;"Arial Mon,Regular"&amp;8&amp;USection 8.Budget</oddHeader>
    <oddFooter>&amp;L&amp;"Arial Mon,Regular"&amp;18 27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U80"/>
  <sheetViews>
    <sheetView zoomScalePageLayoutView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" sqref="G1:I16384"/>
    </sheetView>
  </sheetViews>
  <sheetFormatPr defaultColWidth="9.140625" defaultRowHeight="12.75"/>
  <cols>
    <col min="1" max="1" width="77.00390625" style="192" customWidth="1"/>
    <col min="2" max="2" width="10.140625" style="63" customWidth="1"/>
    <col min="3" max="3" width="10.421875" style="63" bestFit="1" customWidth="1"/>
    <col min="4" max="4" width="10.7109375" style="284" customWidth="1"/>
    <col min="5" max="5" width="8.57421875" style="63" customWidth="1"/>
    <col min="6" max="6" width="10.421875" style="63" customWidth="1"/>
    <col min="7" max="7" width="11.421875" style="193" hidden="1" customWidth="1"/>
    <col min="8" max="8" width="11.7109375" style="193" hidden="1" customWidth="1"/>
    <col min="9" max="9" width="0" style="193" hidden="1" customWidth="1"/>
    <col min="10" max="99" width="9.140625" style="193" customWidth="1"/>
    <col min="100" max="16384" width="9.140625" style="192" customWidth="1"/>
  </cols>
  <sheetData>
    <row r="1" spans="1:99" ht="12">
      <c r="A1" s="295" t="s">
        <v>5</v>
      </c>
      <c r="B1" s="296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</row>
    <row r="2" spans="1:99" ht="12">
      <c r="A2" s="297" t="s">
        <v>6</v>
      </c>
      <c r="B2" s="298"/>
      <c r="C2" s="298"/>
      <c r="D2" s="299"/>
      <c r="E2" s="273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</row>
    <row r="3" spans="1:5" ht="12">
      <c r="A3" s="191"/>
      <c r="B3" s="182"/>
      <c r="C3" s="182"/>
      <c r="D3" s="274"/>
      <c r="E3" s="63" t="s">
        <v>36</v>
      </c>
    </row>
    <row r="4" spans="1:6" ht="15" customHeight="1">
      <c r="A4" s="194"/>
      <c r="B4" s="183" t="s">
        <v>376</v>
      </c>
      <c r="C4" s="1229" t="s">
        <v>378</v>
      </c>
      <c r="D4" s="1230"/>
      <c r="E4" s="1231"/>
      <c r="F4" s="184"/>
    </row>
    <row r="5" spans="1:6" ht="10.5" customHeight="1">
      <c r="A5" s="195" t="s">
        <v>8</v>
      </c>
      <c r="B5" s="185" t="s">
        <v>10</v>
      </c>
      <c r="C5" s="237" t="s">
        <v>9</v>
      </c>
      <c r="D5" s="361" t="s">
        <v>10</v>
      </c>
      <c r="E5" s="362" t="s">
        <v>11</v>
      </c>
      <c r="F5" s="186"/>
    </row>
    <row r="6" spans="1:6" ht="10.5" customHeight="1">
      <c r="A6" s="196"/>
      <c r="B6" s="187" t="s">
        <v>13</v>
      </c>
      <c r="C6" s="242" t="s">
        <v>12</v>
      </c>
      <c r="D6" s="363" t="s">
        <v>13</v>
      </c>
      <c r="E6" s="364" t="s">
        <v>14</v>
      </c>
      <c r="F6" s="188"/>
    </row>
    <row r="7" spans="1:6" ht="12.75" customHeight="1">
      <c r="A7" s="197" t="s">
        <v>15</v>
      </c>
      <c r="B7" s="207"/>
      <c r="D7" s="275"/>
      <c r="E7" s="189"/>
      <c r="F7" s="190" t="s">
        <v>111</v>
      </c>
    </row>
    <row r="8" spans="1:7" ht="12.75" customHeight="1">
      <c r="A8" s="195" t="s">
        <v>16</v>
      </c>
      <c r="B8" s="198">
        <v>1132601.8</v>
      </c>
      <c r="C8" s="199"/>
      <c r="D8" s="276">
        <v>410576.7</v>
      </c>
      <c r="E8" s="199"/>
      <c r="F8" s="199"/>
      <c r="G8" s="200"/>
    </row>
    <row r="9" spans="1:7" ht="12.75" customHeight="1">
      <c r="A9" s="195" t="s">
        <v>17</v>
      </c>
      <c r="B9" s="198">
        <v>13781147.1</v>
      </c>
      <c r="C9" s="198">
        <v>15568445.6</v>
      </c>
      <c r="D9" s="277">
        <v>12810404.3</v>
      </c>
      <c r="E9" s="198">
        <f>D9/C9*100</f>
        <v>82.284414444047</v>
      </c>
      <c r="F9" s="198">
        <f>+D9/B9*100</f>
        <v>92.95600872005785</v>
      </c>
      <c r="G9" s="200"/>
    </row>
    <row r="10" spans="1:7" ht="12.75" customHeight="1">
      <c r="A10" s="195" t="s">
        <v>18</v>
      </c>
      <c r="B10" s="201">
        <v>13502024.5</v>
      </c>
      <c r="C10" s="198">
        <v>15383518.5</v>
      </c>
      <c r="D10" s="277">
        <v>12422821.8</v>
      </c>
      <c r="E10" s="198">
        <f aca="true" t="shared" si="0" ref="E10:E15">D10/C10*100</f>
        <v>80.75409926539237</v>
      </c>
      <c r="F10" s="198">
        <f aca="true" t="shared" si="1" ref="F10:F17">+D10/B10*100</f>
        <v>92.00710456420813</v>
      </c>
      <c r="G10" s="200"/>
    </row>
    <row r="11" spans="1:7" ht="15" customHeight="1">
      <c r="A11" s="195" t="s">
        <v>19</v>
      </c>
      <c r="B11" s="198">
        <v>13502024.5</v>
      </c>
      <c r="C11" s="198">
        <v>15383518.5</v>
      </c>
      <c r="D11" s="277">
        <v>11100349.2</v>
      </c>
      <c r="E11" s="198">
        <f t="shared" si="0"/>
        <v>72.15741444325626</v>
      </c>
      <c r="F11" s="198">
        <f t="shared" si="1"/>
        <v>82.21248006178628</v>
      </c>
      <c r="G11" s="200"/>
    </row>
    <row r="12" spans="1:7" ht="15" customHeight="1">
      <c r="A12" s="195" t="s">
        <v>20</v>
      </c>
      <c r="B12" s="198">
        <f>SUM(B13:B15)</f>
        <v>13802024.5</v>
      </c>
      <c r="C12" s="198">
        <f>C13+C14+C15</f>
        <v>15383518.5</v>
      </c>
      <c r="D12" s="277">
        <f>D13+D14+D15</f>
        <v>12422821.8</v>
      </c>
      <c r="E12" s="198">
        <f t="shared" si="0"/>
        <v>80.75409926539237</v>
      </c>
      <c r="F12" s="198">
        <f t="shared" si="1"/>
        <v>90.00724350257457</v>
      </c>
      <c r="G12" s="200"/>
    </row>
    <row r="13" spans="1:7" ht="15" customHeight="1">
      <c r="A13" s="195" t="s">
        <v>21</v>
      </c>
      <c r="B13" s="198">
        <v>3405127.5</v>
      </c>
      <c r="C13" s="198">
        <v>3887676.2</v>
      </c>
      <c r="D13" s="277">
        <v>3667049.4</v>
      </c>
      <c r="E13" s="198">
        <f t="shared" si="0"/>
        <v>94.32496975956998</v>
      </c>
      <c r="F13" s="198">
        <f t="shared" si="1"/>
        <v>107.69198510187945</v>
      </c>
      <c r="G13" s="200"/>
    </row>
    <row r="14" spans="1:7" ht="15" customHeight="1">
      <c r="A14" s="195" t="s">
        <v>35</v>
      </c>
      <c r="B14" s="198">
        <v>328795.4</v>
      </c>
      <c r="C14" s="198">
        <v>427336.9</v>
      </c>
      <c r="D14" s="277">
        <v>393116.8</v>
      </c>
      <c r="E14" s="198">
        <f t="shared" si="0"/>
        <v>91.99224312246379</v>
      </c>
      <c r="F14" s="198">
        <f t="shared" si="1"/>
        <v>119.56274327438888</v>
      </c>
      <c r="G14" s="200"/>
    </row>
    <row r="15" spans="1:8" ht="15" customHeight="1">
      <c r="A15" s="195" t="s">
        <v>23</v>
      </c>
      <c r="B15" s="198">
        <v>10068101.6</v>
      </c>
      <c r="C15" s="198">
        <f>+G15</f>
        <v>11068505.4</v>
      </c>
      <c r="D15" s="198">
        <f>+H15</f>
        <v>8362655.600000001</v>
      </c>
      <c r="E15" s="198">
        <f t="shared" si="0"/>
        <v>75.55361178212914</v>
      </c>
      <c r="F15" s="198">
        <f t="shared" si="1"/>
        <v>83.06089799491099</v>
      </c>
      <c r="G15" s="200">
        <f>+C10-C13-C14</f>
        <v>11068505.4</v>
      </c>
      <c r="H15" s="200">
        <f>+D10-D13-D14</f>
        <v>8362655.600000001</v>
      </c>
    </row>
    <row r="16" spans="1:7" ht="15" customHeight="1">
      <c r="A16" s="195" t="s">
        <v>24</v>
      </c>
      <c r="B16" s="195"/>
      <c r="C16" s="195"/>
      <c r="D16" s="278"/>
      <c r="E16" s="198"/>
      <c r="F16" s="198"/>
      <c r="G16" s="200"/>
    </row>
    <row r="17" spans="1:7" ht="15" customHeight="1">
      <c r="A17" s="196" t="s">
        <v>25</v>
      </c>
      <c r="B17" s="198">
        <f>+B8+B9-B10</f>
        <v>1411724.4000000004</v>
      </c>
      <c r="C17" s="195"/>
      <c r="D17" s="277">
        <f>D8+D9-D10</f>
        <v>798159.1999999993</v>
      </c>
      <c r="E17" s="198"/>
      <c r="F17" s="198">
        <f t="shared" si="1"/>
        <v>56.53789082344961</v>
      </c>
      <c r="G17" s="200"/>
    </row>
    <row r="18" spans="1:7" ht="12.75" customHeight="1">
      <c r="A18" s="197" t="s">
        <v>299</v>
      </c>
      <c r="B18" s="197"/>
      <c r="C18" s="202"/>
      <c r="D18" s="279"/>
      <c r="E18" s="202"/>
      <c r="F18" s="202"/>
      <c r="G18" s="200"/>
    </row>
    <row r="19" spans="1:7" ht="14.25" customHeight="1">
      <c r="A19" s="195" t="s">
        <v>16</v>
      </c>
      <c r="B19" s="271">
        <v>2</v>
      </c>
      <c r="C19" s="199"/>
      <c r="D19" s="276"/>
      <c r="E19" s="199"/>
      <c r="F19" s="199"/>
      <c r="G19" s="200"/>
    </row>
    <row r="20" spans="1:7" ht="14.25" customHeight="1">
      <c r="A20" s="195" t="s">
        <v>28</v>
      </c>
      <c r="B20" s="201">
        <v>17696704.8</v>
      </c>
      <c r="C20" s="198">
        <v>17837556.8</v>
      </c>
      <c r="D20" s="277">
        <v>18766366.9</v>
      </c>
      <c r="E20" s="198">
        <f>D20/C20*100</f>
        <v>105.20704774994745</v>
      </c>
      <c r="F20" s="198">
        <f aca="true" t="shared" si="2" ref="F20:F26">+D20/B20*100</f>
        <v>106.04441398604332</v>
      </c>
      <c r="G20" s="200"/>
    </row>
    <row r="21" spans="1:7" ht="14.25" customHeight="1">
      <c r="A21" s="195" t="s">
        <v>18</v>
      </c>
      <c r="B21" s="201">
        <v>16555577.8</v>
      </c>
      <c r="C21" s="198">
        <v>17829817.1</v>
      </c>
      <c r="D21" s="280">
        <v>16890151.6</v>
      </c>
      <c r="E21" s="198">
        <f aca="true" t="shared" si="3" ref="E21:E26">D21/C21*100</f>
        <v>94.7298085295558</v>
      </c>
      <c r="F21" s="198">
        <f t="shared" si="2"/>
        <v>102.02091285512248</v>
      </c>
      <c r="G21" s="200"/>
    </row>
    <row r="22" spans="1:7" ht="14.25" customHeight="1">
      <c r="A22" s="195" t="s">
        <v>19</v>
      </c>
      <c r="B22" s="201">
        <v>16555577.8</v>
      </c>
      <c r="C22" s="198">
        <v>17829817.1</v>
      </c>
      <c r="D22" s="277">
        <v>16890151.6</v>
      </c>
      <c r="E22" s="198">
        <f t="shared" si="3"/>
        <v>94.7298085295558</v>
      </c>
      <c r="F22" s="198">
        <f t="shared" si="2"/>
        <v>102.02091285512248</v>
      </c>
      <c r="G22" s="200"/>
    </row>
    <row r="23" spans="1:8" ht="14.25" customHeight="1">
      <c r="A23" s="195" t="s">
        <v>30</v>
      </c>
      <c r="B23" s="198">
        <f>SUM(B24:B26)</f>
        <v>15562177.8</v>
      </c>
      <c r="C23" s="198">
        <f>C24+C25+C26</f>
        <v>17829817.1</v>
      </c>
      <c r="D23" s="277">
        <f>D24+D25+D26</f>
        <v>16890151.6</v>
      </c>
      <c r="E23" s="198">
        <f t="shared" si="3"/>
        <v>94.7298085295558</v>
      </c>
      <c r="F23" s="198">
        <f t="shared" si="2"/>
        <v>108.53334165093527</v>
      </c>
      <c r="G23" s="200">
        <f>+C21-C24-C25</f>
        <v>4761755.600000001</v>
      </c>
      <c r="H23" s="200">
        <f>+D21-D24-D25</f>
        <v>3930451.7000000007</v>
      </c>
    </row>
    <row r="24" spans="1:7" ht="14.25" customHeight="1">
      <c r="A24" s="195" t="s">
        <v>31</v>
      </c>
      <c r="B24" s="203">
        <v>10094741.9</v>
      </c>
      <c r="C24" s="198">
        <v>11773020.8</v>
      </c>
      <c r="D24" s="277">
        <v>11687730.3</v>
      </c>
      <c r="E24" s="198">
        <f t="shared" si="3"/>
        <v>99.27554277318528</v>
      </c>
      <c r="F24" s="198">
        <f t="shared" si="2"/>
        <v>115.78037770336655</v>
      </c>
      <c r="G24" s="200"/>
    </row>
    <row r="25" spans="1:7" ht="14.25" customHeight="1">
      <c r="A25" s="195" t="s">
        <v>22</v>
      </c>
      <c r="B25" s="201">
        <v>110377.3</v>
      </c>
      <c r="C25" s="198">
        <v>1295040.7</v>
      </c>
      <c r="D25" s="277">
        <v>1271969.6</v>
      </c>
      <c r="E25" s="198">
        <f t="shared" si="3"/>
        <v>98.21850386632637</v>
      </c>
      <c r="F25" s="198">
        <f t="shared" si="2"/>
        <v>1152.3833251945825</v>
      </c>
      <c r="G25" s="200"/>
    </row>
    <row r="26" spans="1:7" ht="14.25" customHeight="1">
      <c r="A26" s="195" t="s">
        <v>23</v>
      </c>
      <c r="B26" s="201">
        <v>5357058.6</v>
      </c>
      <c r="C26" s="198">
        <f>+G23</f>
        <v>4761755.600000001</v>
      </c>
      <c r="D26" s="198">
        <f>+H23</f>
        <v>3930451.7000000007</v>
      </c>
      <c r="E26" s="198">
        <f t="shared" si="3"/>
        <v>82.54207124783977</v>
      </c>
      <c r="F26" s="198">
        <f t="shared" si="2"/>
        <v>73.36958569017709</v>
      </c>
      <c r="G26" s="200"/>
    </row>
    <row r="27" spans="1:7" ht="17.25" customHeight="1">
      <c r="A27" s="195" t="s">
        <v>32</v>
      </c>
      <c r="B27" s="195"/>
      <c r="C27" s="195"/>
      <c r="D27" s="278"/>
      <c r="E27" s="198"/>
      <c r="F27" s="198"/>
      <c r="G27" s="200"/>
    </row>
    <row r="28" spans="1:7" ht="14.25" customHeight="1">
      <c r="A28" s="195" t="s">
        <v>33</v>
      </c>
      <c r="B28" s="198">
        <f>+B19+B20-B21</f>
        <v>1141129</v>
      </c>
      <c r="C28" s="195"/>
      <c r="D28" s="277">
        <f>D19+D20-D21</f>
        <v>1876215.299999997</v>
      </c>
      <c r="E28" s="198"/>
      <c r="F28" s="198">
        <f>+D28/B28*100</f>
        <v>164.4174584994332</v>
      </c>
      <c r="G28" s="200"/>
    </row>
    <row r="29" spans="1:7" ht="11.25" customHeight="1">
      <c r="A29" s="197" t="s">
        <v>300</v>
      </c>
      <c r="B29" s="197"/>
      <c r="C29" s="202"/>
      <c r="D29" s="279"/>
      <c r="E29" s="202"/>
      <c r="F29" s="202"/>
      <c r="G29" s="200"/>
    </row>
    <row r="30" spans="1:7" ht="14.25" customHeight="1">
      <c r="A30" s="195" t="s">
        <v>16</v>
      </c>
      <c r="B30" s="198"/>
      <c r="C30" s="199"/>
      <c r="D30" s="276"/>
      <c r="E30" s="199"/>
      <c r="F30" s="199"/>
      <c r="G30" s="200"/>
    </row>
    <row r="31" spans="1:7" ht="14.25" customHeight="1">
      <c r="A31" s="195" t="s">
        <v>28</v>
      </c>
      <c r="B31" s="198">
        <v>2998714.9</v>
      </c>
      <c r="C31" s="198">
        <v>3391913.4</v>
      </c>
      <c r="D31" s="277">
        <v>3228812.3</v>
      </c>
      <c r="E31" s="198">
        <f aca="true" t="shared" si="4" ref="E31:E37">D31/C31*100</f>
        <v>95.1914721643542</v>
      </c>
      <c r="F31" s="198">
        <f aca="true" t="shared" si="5" ref="F31:F39">+D31/B31*100</f>
        <v>107.67320027655846</v>
      </c>
      <c r="G31" s="200"/>
    </row>
    <row r="32" spans="1:7" ht="12" customHeight="1">
      <c r="A32" s="195" t="s">
        <v>18</v>
      </c>
      <c r="B32" s="201">
        <v>2831505.9</v>
      </c>
      <c r="C32" s="198">
        <v>3383625.3</v>
      </c>
      <c r="D32" s="280">
        <v>3067077.7</v>
      </c>
      <c r="E32" s="198">
        <f t="shared" si="4"/>
        <v>90.64472061962654</v>
      </c>
      <c r="F32" s="198">
        <f t="shared" si="5"/>
        <v>108.31966481157606</v>
      </c>
      <c r="G32" s="200"/>
    </row>
    <row r="33" spans="1:7" ht="12" customHeight="1">
      <c r="A33" s="195" t="s">
        <v>29</v>
      </c>
      <c r="B33" s="198">
        <v>2831505.9</v>
      </c>
      <c r="C33" s="198">
        <v>3383625.3</v>
      </c>
      <c r="D33" s="277">
        <v>3067077.7</v>
      </c>
      <c r="E33" s="198">
        <f t="shared" si="4"/>
        <v>90.64472061962654</v>
      </c>
      <c r="F33" s="198">
        <f t="shared" si="5"/>
        <v>108.31966481157606</v>
      </c>
      <c r="G33" s="200"/>
    </row>
    <row r="34" spans="1:7" ht="12.75" customHeight="1">
      <c r="A34" s="195" t="s">
        <v>30</v>
      </c>
      <c r="B34" s="201">
        <f>B35+B36+B37</f>
        <v>2831505.9</v>
      </c>
      <c r="C34" s="201">
        <f>C35+C36+C37</f>
        <v>3383625.3</v>
      </c>
      <c r="D34" s="280">
        <f>D35+D36+D37</f>
        <v>3067077.7</v>
      </c>
      <c r="E34" s="198">
        <f t="shared" si="4"/>
        <v>90.64472061962654</v>
      </c>
      <c r="F34" s="198">
        <f t="shared" si="5"/>
        <v>108.31966481157606</v>
      </c>
      <c r="G34" s="200"/>
    </row>
    <row r="35" spans="1:7" ht="15.75" customHeight="1">
      <c r="A35" s="195" t="s">
        <v>31</v>
      </c>
      <c r="B35" s="198">
        <v>2021514.7</v>
      </c>
      <c r="C35" s="198">
        <v>2037939</v>
      </c>
      <c r="D35" s="277">
        <v>1989296.9</v>
      </c>
      <c r="E35" s="198">
        <f t="shared" si="4"/>
        <v>97.6131719349794</v>
      </c>
      <c r="F35" s="198">
        <f t="shared" si="5"/>
        <v>98.40625447838693</v>
      </c>
      <c r="G35" s="200"/>
    </row>
    <row r="36" spans="1:7" ht="15.75" customHeight="1">
      <c r="A36" s="195" t="s">
        <v>22</v>
      </c>
      <c r="B36" s="198">
        <v>220239.7</v>
      </c>
      <c r="C36" s="198">
        <v>259933.4</v>
      </c>
      <c r="D36" s="277">
        <v>252778.8</v>
      </c>
      <c r="E36" s="198">
        <f t="shared" si="4"/>
        <v>97.24752571235554</v>
      </c>
      <c r="F36" s="198">
        <f t="shared" si="5"/>
        <v>114.77440261678524</v>
      </c>
      <c r="G36" s="200"/>
    </row>
    <row r="37" spans="1:8" ht="15.75" customHeight="1">
      <c r="A37" s="195" t="s">
        <v>23</v>
      </c>
      <c r="B37" s="198">
        <v>589751.5</v>
      </c>
      <c r="C37" s="204">
        <f>+C33-C35-C36</f>
        <v>1085752.9</v>
      </c>
      <c r="D37" s="204">
        <f>+D33-D35-D36</f>
        <v>825002.0000000002</v>
      </c>
      <c r="E37" s="198">
        <f t="shared" si="4"/>
        <v>75.98432387332332</v>
      </c>
      <c r="F37" s="198">
        <f t="shared" si="5"/>
        <v>139.88976713073222</v>
      </c>
      <c r="G37" s="200">
        <f>+C33-C35-C36</f>
        <v>1085752.9</v>
      </c>
      <c r="H37" s="200">
        <f>+D33-D35-D36</f>
        <v>825002.0000000002</v>
      </c>
    </row>
    <row r="38" spans="1:7" ht="12" customHeight="1">
      <c r="A38" s="193" t="s">
        <v>32</v>
      </c>
      <c r="B38" s="205"/>
      <c r="C38" s="193"/>
      <c r="D38" s="277"/>
      <c r="E38" s="198"/>
      <c r="F38" s="198"/>
      <c r="G38" s="200"/>
    </row>
    <row r="39" spans="1:7" ht="12" customHeight="1">
      <c r="A39" s="195" t="s">
        <v>33</v>
      </c>
      <c r="B39" s="198">
        <f>+B30+B31-B32</f>
        <v>167209</v>
      </c>
      <c r="C39" s="195"/>
      <c r="D39" s="277">
        <f>D30+D31-D32</f>
        <v>161734.59999999963</v>
      </c>
      <c r="E39" s="198"/>
      <c r="F39" s="198">
        <f t="shared" si="5"/>
        <v>96.72601355190189</v>
      </c>
      <c r="G39" s="200"/>
    </row>
    <row r="40" spans="1:7" ht="12" customHeight="1">
      <c r="A40" s="195" t="s">
        <v>26</v>
      </c>
      <c r="B40" s="195"/>
      <c r="C40" s="195"/>
      <c r="D40" s="278"/>
      <c r="E40" s="195"/>
      <c r="F40" s="195"/>
      <c r="G40" s="200"/>
    </row>
    <row r="41" spans="1:7" ht="13.5" customHeight="1">
      <c r="A41" s="196" t="s">
        <v>27</v>
      </c>
      <c r="B41" s="196"/>
      <c r="C41" s="196"/>
      <c r="D41" s="281"/>
      <c r="E41" s="196"/>
      <c r="F41" s="196"/>
      <c r="G41" s="200"/>
    </row>
    <row r="42" spans="1:7" ht="14.25" customHeight="1">
      <c r="A42" s="197" t="s">
        <v>324</v>
      </c>
      <c r="B42" s="197"/>
      <c r="C42" s="202"/>
      <c r="D42" s="279"/>
      <c r="E42" s="202"/>
      <c r="F42" s="202"/>
      <c r="G42" s="200"/>
    </row>
    <row r="43" spans="1:7" ht="12" customHeight="1">
      <c r="A43" s="195" t="s">
        <v>16</v>
      </c>
      <c r="B43" s="198"/>
      <c r="C43" s="199"/>
      <c r="D43" s="276"/>
      <c r="E43" s="199"/>
      <c r="F43" s="199"/>
      <c r="G43" s="200"/>
    </row>
    <row r="44" spans="1:7" ht="12" customHeight="1">
      <c r="A44" s="195" t="s">
        <v>28</v>
      </c>
      <c r="B44" s="198">
        <v>166581.2</v>
      </c>
      <c r="C44" s="198">
        <v>147015.1</v>
      </c>
      <c r="D44" s="277">
        <v>147642.3</v>
      </c>
      <c r="E44" s="198">
        <f>D44/C44*100</f>
        <v>100.42662284350381</v>
      </c>
      <c r="F44" s="198">
        <f aca="true" t="shared" si="6" ref="F44:F52">+D44/B44*100</f>
        <v>88.63082988956735</v>
      </c>
      <c r="G44" s="200"/>
    </row>
    <row r="45" spans="1:7" ht="12" customHeight="1">
      <c r="A45" s="195" t="s">
        <v>18</v>
      </c>
      <c r="B45" s="201">
        <v>150740.9</v>
      </c>
      <c r="C45" s="198">
        <v>141574</v>
      </c>
      <c r="D45" s="280">
        <v>143006.3</v>
      </c>
      <c r="E45" s="198">
        <f aca="true" t="shared" si="7" ref="E45:E50">D45/C45*100</f>
        <v>101.01169706302005</v>
      </c>
      <c r="F45" s="198">
        <f t="shared" si="6"/>
        <v>94.86894399595597</v>
      </c>
      <c r="G45" s="200"/>
    </row>
    <row r="46" spans="1:7" ht="12" customHeight="1">
      <c r="A46" s="195" t="s">
        <v>29</v>
      </c>
      <c r="B46" s="198">
        <v>150740.9</v>
      </c>
      <c r="C46" s="198">
        <v>141574</v>
      </c>
      <c r="D46" s="277">
        <v>143006.3</v>
      </c>
      <c r="E46" s="198">
        <f t="shared" si="7"/>
        <v>101.01169706302005</v>
      </c>
      <c r="F46" s="198">
        <f t="shared" si="6"/>
        <v>94.86894399595597</v>
      </c>
      <c r="G46" s="200"/>
    </row>
    <row r="47" spans="1:7" ht="12" customHeight="1">
      <c r="A47" s="195" t="s">
        <v>30</v>
      </c>
      <c r="B47" s="198">
        <f>B48+B49+B50</f>
        <v>150740.9</v>
      </c>
      <c r="C47" s="277">
        <f>C48+C49+C50</f>
        <v>141574</v>
      </c>
      <c r="D47" s="277">
        <f>D48+D49+D50</f>
        <v>143006.3</v>
      </c>
      <c r="E47" s="198">
        <f t="shared" si="7"/>
        <v>101.01169706302005</v>
      </c>
      <c r="F47" s="198">
        <f t="shared" si="6"/>
        <v>94.86894399595597</v>
      </c>
      <c r="G47" s="200"/>
    </row>
    <row r="48" spans="1:7" ht="12" customHeight="1">
      <c r="A48" s="195" t="s">
        <v>31</v>
      </c>
      <c r="B48" s="198">
        <v>85667.9</v>
      </c>
      <c r="C48" s="198">
        <v>91432.3</v>
      </c>
      <c r="D48" s="277">
        <v>90355.1</v>
      </c>
      <c r="E48" s="198">
        <f t="shared" si="7"/>
        <v>98.82186054599961</v>
      </c>
      <c r="F48" s="198">
        <f t="shared" si="6"/>
        <v>105.47136091815021</v>
      </c>
      <c r="G48" s="200"/>
    </row>
    <row r="49" spans="1:7" ht="12" customHeight="1">
      <c r="A49" s="195" t="s">
        <v>22</v>
      </c>
      <c r="B49" s="198">
        <v>9485.9</v>
      </c>
      <c r="C49" s="198">
        <v>10056.9</v>
      </c>
      <c r="D49" s="277">
        <v>9875.9</v>
      </c>
      <c r="E49" s="198">
        <f t="shared" si="7"/>
        <v>98.20024063081068</v>
      </c>
      <c r="F49" s="198">
        <f t="shared" si="6"/>
        <v>104.111365289535</v>
      </c>
      <c r="G49" s="200"/>
    </row>
    <row r="50" spans="1:8" ht="12" customHeight="1">
      <c r="A50" s="195" t="s">
        <v>23</v>
      </c>
      <c r="B50" s="195">
        <v>55587.1</v>
      </c>
      <c r="C50" s="198">
        <f>+G50</f>
        <v>40084.799999999996</v>
      </c>
      <c r="D50" s="277">
        <f>+H50</f>
        <v>42775.29999999998</v>
      </c>
      <c r="E50" s="198">
        <f t="shared" si="7"/>
        <v>106.71202051650496</v>
      </c>
      <c r="F50" s="198">
        <f t="shared" si="6"/>
        <v>76.9518467414202</v>
      </c>
      <c r="G50" s="200">
        <f>+C46-C48-C49</f>
        <v>40084.799999999996</v>
      </c>
      <c r="H50" s="200">
        <f>+D46-D48-D49</f>
        <v>42775.29999999998</v>
      </c>
    </row>
    <row r="51" spans="1:7" ht="10.5" customHeight="1">
      <c r="A51" s="195" t="s">
        <v>32</v>
      </c>
      <c r="B51" s="195"/>
      <c r="C51" s="198"/>
      <c r="D51" s="277"/>
      <c r="E51" s="198"/>
      <c r="F51" s="198"/>
      <c r="G51" s="200"/>
    </row>
    <row r="52" spans="1:7" ht="10.5" customHeight="1">
      <c r="A52" s="195" t="s">
        <v>33</v>
      </c>
      <c r="B52" s="198">
        <f>+B43+B44-B45</f>
        <v>15840.300000000017</v>
      </c>
      <c r="C52" s="195"/>
      <c r="D52" s="277">
        <f>D43+D44-D45</f>
        <v>4636</v>
      </c>
      <c r="E52" s="198"/>
      <c r="F52" s="198">
        <f t="shared" si="6"/>
        <v>29.267122466114877</v>
      </c>
      <c r="G52" s="200"/>
    </row>
    <row r="53" spans="1:7" ht="17.25" customHeight="1">
      <c r="A53" s="300" t="s">
        <v>325</v>
      </c>
      <c r="B53" s="197"/>
      <c r="C53" s="202"/>
      <c r="D53" s="279"/>
      <c r="E53" s="202"/>
      <c r="F53" s="202"/>
      <c r="G53" s="200"/>
    </row>
    <row r="54" spans="1:7" ht="13.5" customHeight="1">
      <c r="A54" s="195" t="s">
        <v>16</v>
      </c>
      <c r="B54" s="192"/>
      <c r="C54" s="199"/>
      <c r="D54" s="276"/>
      <c r="E54" s="199"/>
      <c r="F54" s="198"/>
      <c r="G54" s="200"/>
    </row>
    <row r="55" spans="1:7" ht="13.5" customHeight="1">
      <c r="A55" s="195" t="s">
        <v>28</v>
      </c>
      <c r="B55" s="206">
        <v>94765.3</v>
      </c>
      <c r="C55" s="198">
        <v>100844.8</v>
      </c>
      <c r="D55" s="277">
        <v>101607.7</v>
      </c>
      <c r="E55" s="198">
        <f aca="true" t="shared" si="8" ref="E55:E61">D55/C55*100</f>
        <v>100.75650901186775</v>
      </c>
      <c r="F55" s="198">
        <f aca="true" t="shared" si="9" ref="F55:F61">+D55/B55*100</f>
        <v>107.220364416089</v>
      </c>
      <c r="G55" s="200"/>
    </row>
    <row r="56" spans="1:7" ht="13.5" customHeight="1">
      <c r="A56" s="195" t="s">
        <v>18</v>
      </c>
      <c r="B56" s="206">
        <v>80287.6</v>
      </c>
      <c r="C56" s="198">
        <v>100017.2</v>
      </c>
      <c r="D56" s="280">
        <v>97238.5</v>
      </c>
      <c r="E56" s="198">
        <f t="shared" si="8"/>
        <v>97.22177785420908</v>
      </c>
      <c r="F56" s="198">
        <f t="shared" si="9"/>
        <v>121.11272475450754</v>
      </c>
      <c r="G56" s="200"/>
    </row>
    <row r="57" spans="1:7" ht="13.5" customHeight="1">
      <c r="A57" s="195" t="s">
        <v>29</v>
      </c>
      <c r="B57" s="206">
        <v>80287.6</v>
      </c>
      <c r="C57" s="198">
        <f>+C56</f>
        <v>100017.2</v>
      </c>
      <c r="D57" s="277">
        <f>+D56</f>
        <v>97238.5</v>
      </c>
      <c r="E57" s="198">
        <f t="shared" si="8"/>
        <v>97.22177785420908</v>
      </c>
      <c r="F57" s="198">
        <f t="shared" si="9"/>
        <v>121.11272475450754</v>
      </c>
      <c r="G57" s="200"/>
    </row>
    <row r="58" spans="1:7" ht="15" customHeight="1">
      <c r="A58" s="195" t="s">
        <v>30</v>
      </c>
      <c r="B58" s="198">
        <f>SUM(B59:B61)</f>
        <v>80287.59999999999</v>
      </c>
      <c r="C58" s="198">
        <v>85238.4</v>
      </c>
      <c r="D58" s="277">
        <v>83913.5</v>
      </c>
      <c r="E58" s="198">
        <f t="shared" si="8"/>
        <v>98.44565360213238</v>
      </c>
      <c r="F58" s="198">
        <f t="shared" si="9"/>
        <v>104.51613947857454</v>
      </c>
      <c r="G58" s="200"/>
    </row>
    <row r="59" spans="1:7" ht="15" customHeight="1">
      <c r="A59" s="195" t="s">
        <v>31</v>
      </c>
      <c r="B59" s="192">
        <v>61078.1</v>
      </c>
      <c r="C59" s="198">
        <v>65599.1</v>
      </c>
      <c r="D59" s="277">
        <v>65511.1</v>
      </c>
      <c r="E59" s="198">
        <f t="shared" si="8"/>
        <v>99.86585181808896</v>
      </c>
      <c r="F59" s="198">
        <f t="shared" si="9"/>
        <v>107.25792059674417</v>
      </c>
      <c r="G59" s="200"/>
    </row>
    <row r="60" spans="1:7" ht="15" customHeight="1">
      <c r="A60" s="195" t="s">
        <v>22</v>
      </c>
      <c r="B60" s="192">
        <v>6630.3</v>
      </c>
      <c r="C60" s="198">
        <v>7215.6</v>
      </c>
      <c r="D60" s="277">
        <v>7215.6</v>
      </c>
      <c r="E60" s="198">
        <f t="shared" si="8"/>
        <v>100</v>
      </c>
      <c r="F60" s="198">
        <f t="shared" si="9"/>
        <v>108.82765485724629</v>
      </c>
      <c r="G60" s="200"/>
    </row>
    <row r="61" spans="1:8" ht="15" customHeight="1">
      <c r="A61" s="205" t="s">
        <v>23</v>
      </c>
      <c r="B61" s="192">
        <v>12579.2</v>
      </c>
      <c r="C61" s="198">
        <f>+C57-C59-C60</f>
        <v>27202.499999999993</v>
      </c>
      <c r="D61" s="277">
        <f>+D57-D59-D60</f>
        <v>24511.800000000003</v>
      </c>
      <c r="E61" s="198">
        <f t="shared" si="8"/>
        <v>90.10862972153298</v>
      </c>
      <c r="F61" s="198">
        <f t="shared" si="9"/>
        <v>194.8597685067413</v>
      </c>
      <c r="G61" s="200"/>
      <c r="H61" s="200"/>
    </row>
    <row r="62" spans="1:7" ht="10.5" customHeight="1">
      <c r="A62" s="203" t="s">
        <v>32</v>
      </c>
      <c r="B62" s="203"/>
      <c r="C62" s="203"/>
      <c r="D62" s="278"/>
      <c r="E62" s="204"/>
      <c r="F62" s="198"/>
      <c r="G62" s="200"/>
    </row>
    <row r="63" spans="1:7" ht="13.5" customHeight="1">
      <c r="A63" s="203" t="s">
        <v>33</v>
      </c>
      <c r="B63" s="198">
        <f>+B54+B55-B56</f>
        <v>14477.699999999997</v>
      </c>
      <c r="C63" s="195"/>
      <c r="D63" s="277">
        <f>+D54+D55-D56</f>
        <v>4369.199999999997</v>
      </c>
      <c r="E63" s="195"/>
      <c r="F63" s="198">
        <f>+D63/B63*100</f>
        <v>30.178826747342452</v>
      </c>
      <c r="G63" s="200"/>
    </row>
    <row r="64" spans="1:8" ht="13.5" customHeight="1">
      <c r="A64" s="300" t="s">
        <v>34</v>
      </c>
      <c r="B64" s="301"/>
      <c r="C64" s="65"/>
      <c r="D64" s="282"/>
      <c r="E64" s="65"/>
      <c r="F64" s="65"/>
      <c r="G64" s="200"/>
      <c r="H64" s="200"/>
    </row>
    <row r="65" spans="1:11" ht="13.5" customHeight="1">
      <c r="A65" s="203" t="s">
        <v>16</v>
      </c>
      <c r="B65" s="302">
        <f>+B8+B19+B30+B43+B54</f>
        <v>1132603.8</v>
      </c>
      <c r="C65" s="302"/>
      <c r="D65" s="303">
        <f>+D8+D19+D30+D43+D54</f>
        <v>410576.7</v>
      </c>
      <c r="E65" s="198"/>
      <c r="F65" s="198">
        <f aca="true" t="shared" si="10" ref="F65:F74">+D65/B65*100</f>
        <v>36.250690665173465</v>
      </c>
      <c r="G65" s="200"/>
      <c r="H65" s="200"/>
      <c r="I65" s="200"/>
      <c r="J65" s="200"/>
      <c r="K65" s="200"/>
    </row>
    <row r="66" spans="1:11" ht="17.25" customHeight="1">
      <c r="A66" s="203" t="s">
        <v>28</v>
      </c>
      <c r="B66" s="302">
        <f aca="true" t="shared" si="11" ref="B66:D74">+B9+B20+B31+B44+B55</f>
        <v>34737913.3</v>
      </c>
      <c r="C66" s="302">
        <f t="shared" si="11"/>
        <v>37045775.699999996</v>
      </c>
      <c r="D66" s="303">
        <f t="shared" si="11"/>
        <v>35054833.5</v>
      </c>
      <c r="E66" s="198">
        <f aca="true" t="shared" si="12" ref="E66:E72">D66/C66*100</f>
        <v>94.62572408761845</v>
      </c>
      <c r="F66" s="198">
        <f t="shared" si="10"/>
        <v>100.91231789676903</v>
      </c>
      <c r="G66" s="200"/>
      <c r="H66" s="200"/>
      <c r="I66" s="200"/>
      <c r="J66" s="200"/>
      <c r="K66" s="200"/>
    </row>
    <row r="67" spans="1:11" ht="17.25" customHeight="1">
      <c r="A67" s="203" t="s">
        <v>18</v>
      </c>
      <c r="B67" s="302">
        <f t="shared" si="11"/>
        <v>33120136.7</v>
      </c>
      <c r="C67" s="302">
        <f t="shared" si="11"/>
        <v>36838552.1</v>
      </c>
      <c r="D67" s="303">
        <f t="shared" si="11"/>
        <v>32620295.900000002</v>
      </c>
      <c r="E67" s="198">
        <f t="shared" si="12"/>
        <v>88.54934312144152</v>
      </c>
      <c r="F67" s="198">
        <f t="shared" si="10"/>
        <v>98.49082506957166</v>
      </c>
      <c r="G67" s="200"/>
      <c r="H67" s="200"/>
      <c r="I67" s="200"/>
      <c r="J67" s="200"/>
      <c r="K67" s="200"/>
    </row>
    <row r="68" spans="1:11" ht="17.25" customHeight="1">
      <c r="A68" s="203" t="s">
        <v>29</v>
      </c>
      <c r="B68" s="302">
        <f t="shared" si="11"/>
        <v>33120136.7</v>
      </c>
      <c r="C68" s="302">
        <f t="shared" si="11"/>
        <v>36838552.1</v>
      </c>
      <c r="D68" s="303">
        <f t="shared" si="11"/>
        <v>31297823.3</v>
      </c>
      <c r="E68" s="198">
        <f t="shared" si="12"/>
        <v>84.95942841358305</v>
      </c>
      <c r="F68" s="198">
        <f t="shared" si="10"/>
        <v>94.49786872407444</v>
      </c>
      <c r="G68" s="200"/>
      <c r="H68" s="200"/>
      <c r="I68" s="200"/>
      <c r="J68" s="200"/>
      <c r="K68" s="200"/>
    </row>
    <row r="69" spans="1:11" ht="17.25" customHeight="1">
      <c r="A69" s="203" t="s">
        <v>30</v>
      </c>
      <c r="B69" s="302">
        <f t="shared" si="11"/>
        <v>32426736.7</v>
      </c>
      <c r="C69" s="302">
        <f t="shared" si="11"/>
        <v>36823773.3</v>
      </c>
      <c r="D69" s="303">
        <f t="shared" si="11"/>
        <v>32606970.900000002</v>
      </c>
      <c r="E69" s="198">
        <f t="shared" si="12"/>
        <v>88.54869552436661</v>
      </c>
      <c r="F69" s="198">
        <f t="shared" si="10"/>
        <v>100.55581972884741</v>
      </c>
      <c r="G69" s="200"/>
      <c r="H69" s="200"/>
      <c r="I69" s="200"/>
      <c r="J69" s="200"/>
      <c r="K69" s="200"/>
    </row>
    <row r="70" spans="1:11" ht="17.25" customHeight="1">
      <c r="A70" s="203" t="s">
        <v>31</v>
      </c>
      <c r="B70" s="302">
        <f t="shared" si="11"/>
        <v>15668130.1</v>
      </c>
      <c r="C70" s="302">
        <f t="shared" si="11"/>
        <v>17855667.400000002</v>
      </c>
      <c r="D70" s="303">
        <f t="shared" si="11"/>
        <v>17499942.800000004</v>
      </c>
      <c r="E70" s="198">
        <f t="shared" si="12"/>
        <v>98.00777763143148</v>
      </c>
      <c r="F70" s="198">
        <f t="shared" si="10"/>
        <v>111.6913293948204</v>
      </c>
      <c r="G70" s="200"/>
      <c r="H70" s="200"/>
      <c r="I70" s="200"/>
      <c r="J70" s="200"/>
      <c r="K70" s="200"/>
    </row>
    <row r="71" spans="1:11" ht="17.25" customHeight="1">
      <c r="A71" s="203" t="s">
        <v>22</v>
      </c>
      <c r="B71" s="302">
        <f t="shared" si="11"/>
        <v>675528.6000000001</v>
      </c>
      <c r="C71" s="302">
        <f t="shared" si="11"/>
        <v>1999583.5</v>
      </c>
      <c r="D71" s="303">
        <f t="shared" si="11"/>
        <v>1934956.7000000002</v>
      </c>
      <c r="E71" s="198">
        <f t="shared" si="12"/>
        <v>96.76798693327886</v>
      </c>
      <c r="F71" s="198">
        <f t="shared" si="10"/>
        <v>286.4359406840806</v>
      </c>
      <c r="G71" s="200"/>
      <c r="H71" s="200"/>
      <c r="I71" s="200"/>
      <c r="J71" s="200"/>
      <c r="K71" s="200"/>
    </row>
    <row r="72" spans="1:11" ht="17.25" customHeight="1">
      <c r="A72" s="203" t="s">
        <v>23</v>
      </c>
      <c r="B72" s="302">
        <f t="shared" si="11"/>
        <v>16083077.999999998</v>
      </c>
      <c r="C72" s="302">
        <f t="shared" si="11"/>
        <v>16983301.2</v>
      </c>
      <c r="D72" s="303">
        <f t="shared" si="11"/>
        <v>13185396.400000002</v>
      </c>
      <c r="E72" s="198">
        <f t="shared" si="12"/>
        <v>77.63741715892081</v>
      </c>
      <c r="F72" s="198">
        <f t="shared" si="10"/>
        <v>81.98304080848207</v>
      </c>
      <c r="G72" s="200"/>
      <c r="H72" s="200"/>
      <c r="I72" s="200"/>
      <c r="J72" s="200"/>
      <c r="K72" s="200"/>
    </row>
    <row r="73" spans="1:11" ht="17.25" customHeight="1">
      <c r="A73" s="203" t="s">
        <v>32</v>
      </c>
      <c r="B73" s="302"/>
      <c r="C73" s="302"/>
      <c r="D73" s="303"/>
      <c r="E73" s="198"/>
      <c r="F73" s="198"/>
      <c r="G73" s="200"/>
      <c r="H73" s="200"/>
      <c r="J73" s="200"/>
      <c r="K73" s="200"/>
    </row>
    <row r="74" spans="1:11" ht="13.5" customHeight="1">
      <c r="A74" s="203" t="s">
        <v>33</v>
      </c>
      <c r="B74" s="302">
        <f t="shared" si="11"/>
        <v>2750380.4000000004</v>
      </c>
      <c r="C74" s="302"/>
      <c r="D74" s="303">
        <f t="shared" si="11"/>
        <v>2845114.299999996</v>
      </c>
      <c r="E74" s="198"/>
      <c r="F74" s="198">
        <f t="shared" si="10"/>
        <v>103.44439263746918</v>
      </c>
      <c r="G74" s="200"/>
      <c r="H74" s="200"/>
      <c r="I74" s="200"/>
      <c r="J74" s="200"/>
      <c r="K74" s="200"/>
    </row>
    <row r="75" spans="1:99" s="63" customFormat="1" ht="10.5" customHeight="1">
      <c r="A75" s="304" t="s">
        <v>26</v>
      </c>
      <c r="B75" s="302"/>
      <c r="C75" s="302"/>
      <c r="D75" s="303"/>
      <c r="E75" s="64"/>
      <c r="F75" s="64"/>
      <c r="G75" s="272"/>
      <c r="H75" s="272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</row>
    <row r="76" spans="1:99" s="63" customFormat="1" ht="10.5" customHeight="1">
      <c r="A76" s="305" t="s">
        <v>27</v>
      </c>
      <c r="B76" s="306"/>
      <c r="C76" s="306"/>
      <c r="D76" s="307"/>
      <c r="E76" s="66"/>
      <c r="F76" s="66"/>
      <c r="G76" s="272"/>
      <c r="H76" s="272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</row>
    <row r="77" spans="1:8" ht="12">
      <c r="A77" s="192" t="s">
        <v>4</v>
      </c>
      <c r="B77" s="308"/>
      <c r="G77" s="200"/>
      <c r="H77" s="200"/>
    </row>
    <row r="78" spans="1:4" ht="12">
      <c r="A78" s="309" t="s">
        <v>3</v>
      </c>
      <c r="B78" s="310"/>
      <c r="C78" s="308"/>
      <c r="D78" s="283"/>
    </row>
    <row r="79" ht="12">
      <c r="D79" s="283"/>
    </row>
    <row r="80" spans="1:2" ht="12">
      <c r="A80" s="120"/>
      <c r="B80" s="311"/>
    </row>
  </sheetData>
  <sheetProtection/>
  <mergeCells count="1">
    <mergeCell ref="C4:E4"/>
  </mergeCells>
  <printOptions/>
  <pageMargins left="0.68" right="0.29" top="0.48" bottom="0.43" header="0.2" footer="0.25"/>
  <pageSetup horizontalDpi="600" verticalDpi="600" orientation="landscape" r:id="rId2"/>
  <headerFooter alignWithMargins="0">
    <oddHeader>&amp;L&amp;"Arial Mon,Regular"&amp;8&amp;USection 8.Budget</oddHeader>
    <oddFooter>&amp;L&amp;"Arial Mon,Regular"&amp;18 29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4.421875" style="40" customWidth="1"/>
    <col min="2" max="2" width="13.00390625" style="2" customWidth="1"/>
    <col min="3" max="3" width="7.57421875" style="2" customWidth="1"/>
    <col min="4" max="4" width="8.00390625" style="2" customWidth="1"/>
    <col min="5" max="5" width="8.140625" style="2" customWidth="1"/>
    <col min="6" max="6" width="5.421875" style="2" customWidth="1"/>
    <col min="7" max="7" width="8.421875" style="2" customWidth="1"/>
    <col min="8" max="8" width="7.28125" style="2" customWidth="1"/>
    <col min="9" max="9" width="6.8515625" style="2" customWidth="1"/>
    <col min="10" max="10" width="6.00390625" style="2" customWidth="1"/>
    <col min="11" max="13" width="6.28125" style="2" customWidth="1"/>
    <col min="14" max="14" width="6.57421875" style="2" customWidth="1"/>
    <col min="15" max="15" width="6.00390625" style="2" customWidth="1"/>
    <col min="16" max="16" width="4.8515625" style="2" customWidth="1"/>
    <col min="17" max="17" width="6.57421875" style="2" customWidth="1"/>
    <col min="18" max="16384" width="9.140625" style="2" customWidth="1"/>
  </cols>
  <sheetData>
    <row r="1" spans="2:19" ht="10.5">
      <c r="B1" s="28" t="s">
        <v>37</v>
      </c>
      <c r="C1" s="28"/>
      <c r="D1" s="28"/>
      <c r="E1" s="28"/>
      <c r="F1" s="28"/>
      <c r="R1" s="17"/>
      <c r="S1" s="17"/>
    </row>
    <row r="2" spans="2:19" ht="10.5">
      <c r="B2" s="210" t="s">
        <v>38</v>
      </c>
      <c r="C2" s="28"/>
      <c r="D2" s="28"/>
      <c r="E2" s="28"/>
      <c r="F2" s="28"/>
      <c r="R2" s="17"/>
      <c r="S2" s="17"/>
    </row>
    <row r="3" spans="2:19" ht="10.5">
      <c r="B3" s="210"/>
      <c r="C3" s="28"/>
      <c r="D3" s="1"/>
      <c r="E3" s="28"/>
      <c r="F3" s="28"/>
      <c r="R3" s="17"/>
      <c r="S3" s="17"/>
    </row>
    <row r="4" spans="1:19" ht="9" customHeight="1">
      <c r="A4" s="211"/>
      <c r="B4" s="19"/>
      <c r="C4" s="3"/>
      <c r="D4" s="3"/>
      <c r="E4" s="3"/>
      <c r="F4" s="3"/>
      <c r="G4" s="3"/>
      <c r="H4" s="3"/>
      <c r="I4" s="3"/>
      <c r="J4" s="3"/>
      <c r="K4" s="3" t="s">
        <v>301</v>
      </c>
      <c r="L4" s="3"/>
      <c r="M4" s="19"/>
      <c r="N4" s="19"/>
      <c r="O4" s="19"/>
      <c r="P4" s="19"/>
      <c r="Q4" s="1"/>
      <c r="R4" s="17"/>
      <c r="S4" s="17"/>
    </row>
    <row r="5" spans="2:19" ht="10.5" customHeight="1">
      <c r="B5" s="7"/>
      <c r="C5" s="1233" t="s">
        <v>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/>
      <c r="R5" s="17"/>
      <c r="S5" s="17"/>
    </row>
    <row r="6" spans="1:19" ht="10.5">
      <c r="A6" s="212"/>
      <c r="B6" s="5"/>
      <c r="C6" s="1234"/>
      <c r="D6" s="7" t="s">
        <v>40</v>
      </c>
      <c r="E6" s="9" t="s">
        <v>41</v>
      </c>
      <c r="F6" s="9" t="s">
        <v>42</v>
      </c>
      <c r="G6" s="9" t="s">
        <v>43</v>
      </c>
      <c r="H6" s="213" t="s">
        <v>302</v>
      </c>
      <c r="I6" s="214" t="s">
        <v>303</v>
      </c>
      <c r="J6" s="9" t="s">
        <v>44</v>
      </c>
      <c r="K6" s="9" t="s">
        <v>45</v>
      </c>
      <c r="L6" s="9" t="s">
        <v>304</v>
      </c>
      <c r="M6" s="9" t="s">
        <v>0</v>
      </c>
      <c r="N6" s="29" t="s">
        <v>46</v>
      </c>
      <c r="O6" s="30" t="s">
        <v>47</v>
      </c>
      <c r="P6" s="11" t="s">
        <v>305</v>
      </c>
      <c r="Q6" s="42" t="s">
        <v>48</v>
      </c>
      <c r="R6" s="17"/>
      <c r="S6" s="17"/>
    </row>
    <row r="7" spans="1:19" ht="10.5">
      <c r="A7" s="212"/>
      <c r="B7" s="5"/>
      <c r="C7" s="1234"/>
      <c r="D7" s="12" t="s">
        <v>49</v>
      </c>
      <c r="E7" s="12" t="s">
        <v>50</v>
      </c>
      <c r="F7" s="12" t="s">
        <v>51</v>
      </c>
      <c r="G7" s="31" t="s">
        <v>52</v>
      </c>
      <c r="H7" s="17" t="s">
        <v>306</v>
      </c>
      <c r="I7" s="215" t="s">
        <v>307</v>
      </c>
      <c r="J7" s="32" t="s">
        <v>53</v>
      </c>
      <c r="K7" s="33" t="s">
        <v>54</v>
      </c>
      <c r="L7" s="31" t="s">
        <v>55</v>
      </c>
      <c r="M7" s="33" t="s">
        <v>56</v>
      </c>
      <c r="N7" s="34"/>
      <c r="O7" s="35" t="s">
        <v>57</v>
      </c>
      <c r="P7" s="43" t="s">
        <v>308</v>
      </c>
      <c r="Q7" s="44" t="s">
        <v>58</v>
      </c>
      <c r="R7" s="17"/>
      <c r="S7" s="17"/>
    </row>
    <row r="8" spans="1:19" ht="10.5">
      <c r="A8" s="212"/>
      <c r="B8" s="5"/>
      <c r="C8" s="1234"/>
      <c r="D8" s="5"/>
      <c r="E8" s="24" t="s">
        <v>59</v>
      </c>
      <c r="F8" s="24" t="s">
        <v>59</v>
      </c>
      <c r="G8" s="33" t="s">
        <v>60</v>
      </c>
      <c r="H8" s="21" t="s">
        <v>309</v>
      </c>
      <c r="I8" s="216" t="s">
        <v>310</v>
      </c>
      <c r="J8" s="33" t="s">
        <v>61</v>
      </c>
      <c r="K8" s="5"/>
      <c r="L8" s="5"/>
      <c r="M8" s="5"/>
      <c r="N8" s="35"/>
      <c r="O8" s="20"/>
      <c r="P8" s="45"/>
      <c r="Q8" s="4"/>
      <c r="R8" s="16"/>
      <c r="S8" s="16"/>
    </row>
    <row r="9" spans="1:19" ht="10.5">
      <c r="A9" s="212"/>
      <c r="B9" s="6"/>
      <c r="C9" s="1235"/>
      <c r="D9" s="6"/>
      <c r="E9" s="6"/>
      <c r="F9" s="6"/>
      <c r="G9" s="6"/>
      <c r="H9" s="25" t="s">
        <v>311</v>
      </c>
      <c r="I9" s="217" t="s">
        <v>312</v>
      </c>
      <c r="J9" s="13" t="s">
        <v>62</v>
      </c>
      <c r="K9" s="6"/>
      <c r="L9" s="6"/>
      <c r="M9" s="6"/>
      <c r="N9" s="36"/>
      <c r="O9" s="36"/>
      <c r="P9" s="46"/>
      <c r="Q9" s="227"/>
      <c r="R9" s="16"/>
      <c r="S9" s="16"/>
    </row>
    <row r="10" spans="1:19" ht="30.75" customHeight="1">
      <c r="A10" s="218" t="s">
        <v>356</v>
      </c>
      <c r="B10" s="47" t="s">
        <v>63</v>
      </c>
      <c r="C10" s="10">
        <f>SUM(D10:Q10)</f>
        <v>191430.90000000002</v>
      </c>
      <c r="D10" s="10">
        <v>17973.5</v>
      </c>
      <c r="E10" s="10">
        <v>4894.1</v>
      </c>
      <c r="F10" s="10"/>
      <c r="G10" s="10">
        <v>2935.9</v>
      </c>
      <c r="H10" s="10">
        <v>59305.6</v>
      </c>
      <c r="I10" s="10">
        <v>46903.9</v>
      </c>
      <c r="J10" s="10">
        <v>600.2</v>
      </c>
      <c r="K10" s="10">
        <v>12316.3</v>
      </c>
      <c r="L10" s="10">
        <v>6919.6</v>
      </c>
      <c r="M10" s="10">
        <v>19239.6</v>
      </c>
      <c r="N10" s="10">
        <v>5416.7</v>
      </c>
      <c r="O10" s="10">
        <v>2317.9</v>
      </c>
      <c r="P10" s="10"/>
      <c r="Q10" s="10">
        <v>12607.6</v>
      </c>
      <c r="R10" s="16"/>
      <c r="S10" s="16"/>
    </row>
    <row r="11" spans="1:19" ht="30.75" customHeight="1">
      <c r="A11" s="48" t="s">
        <v>357</v>
      </c>
      <c r="B11" s="47" t="s">
        <v>64</v>
      </c>
      <c r="C11" s="10">
        <f>SUM(D11:Q11)</f>
        <v>7289.099999999999</v>
      </c>
      <c r="D11" s="10">
        <v>1158</v>
      </c>
      <c r="E11" s="10">
        <v>1676.6</v>
      </c>
      <c r="F11" s="10"/>
      <c r="G11" s="10">
        <v>9.8</v>
      </c>
      <c r="H11" s="10"/>
      <c r="I11" s="10"/>
      <c r="J11" s="10"/>
      <c r="K11" s="10">
        <v>511.8</v>
      </c>
      <c r="L11" s="10">
        <v>238.2</v>
      </c>
      <c r="M11" s="10">
        <v>1168.5</v>
      </c>
      <c r="N11" s="10">
        <v>1042.4</v>
      </c>
      <c r="O11" s="10"/>
      <c r="P11" s="10"/>
      <c r="Q11" s="10">
        <v>1483.8</v>
      </c>
      <c r="R11" s="16"/>
      <c r="S11" s="16"/>
    </row>
    <row r="12" spans="1:19" ht="30.75" customHeight="1">
      <c r="A12" s="48" t="s">
        <v>358</v>
      </c>
      <c r="B12" s="47" t="s">
        <v>65</v>
      </c>
      <c r="C12" s="10">
        <f>SUM(D12:Q12)</f>
        <v>15227</v>
      </c>
      <c r="D12" s="27"/>
      <c r="E12" s="27">
        <v>913</v>
      </c>
      <c r="F12" s="27"/>
      <c r="G12" s="27"/>
      <c r="H12" s="27">
        <v>10198.1</v>
      </c>
      <c r="I12" s="27"/>
      <c r="J12" s="27"/>
      <c r="K12" s="27">
        <v>894.3</v>
      </c>
      <c r="L12" s="27"/>
      <c r="M12" s="27">
        <v>800</v>
      </c>
      <c r="N12" s="27"/>
      <c r="O12" s="27">
        <v>1200</v>
      </c>
      <c r="P12" s="27"/>
      <c r="Q12" s="10">
        <v>1221.6</v>
      </c>
      <c r="R12" s="17"/>
      <c r="S12" s="16"/>
    </row>
    <row r="13" spans="1:19" ht="30.75" customHeight="1">
      <c r="A13" s="48" t="s">
        <v>359</v>
      </c>
      <c r="B13" s="47" t="s">
        <v>66</v>
      </c>
      <c r="C13" s="10">
        <f>SUM(D13:Q13)</f>
        <v>183492.99999999997</v>
      </c>
      <c r="D13" s="10">
        <f>D10+D11-D12</f>
        <v>19131.5</v>
      </c>
      <c r="E13" s="10">
        <f>E10+E11-E12</f>
        <v>5657.700000000001</v>
      </c>
      <c r="F13" s="10">
        <f aca="true" t="shared" si="0" ref="F13:Q13">F10+F11-F12</f>
        <v>0</v>
      </c>
      <c r="G13" s="10">
        <f t="shared" si="0"/>
        <v>2945.7000000000003</v>
      </c>
      <c r="H13" s="10">
        <f t="shared" si="0"/>
        <v>49107.5</v>
      </c>
      <c r="I13" s="292">
        <f t="shared" si="0"/>
        <v>46903.9</v>
      </c>
      <c r="J13" s="10">
        <f t="shared" si="0"/>
        <v>600.2</v>
      </c>
      <c r="K13" s="10">
        <f t="shared" si="0"/>
        <v>11933.8</v>
      </c>
      <c r="L13" s="10">
        <f t="shared" si="0"/>
        <v>7157.8</v>
      </c>
      <c r="M13" s="10">
        <f t="shared" si="0"/>
        <v>19608.1</v>
      </c>
      <c r="N13" s="10">
        <f t="shared" si="0"/>
        <v>6459.1</v>
      </c>
      <c r="O13" s="10">
        <f t="shared" si="0"/>
        <v>1117.9</v>
      </c>
      <c r="P13" s="10"/>
      <c r="Q13" s="10">
        <f t="shared" si="0"/>
        <v>12869.8</v>
      </c>
      <c r="R13" s="17"/>
      <c r="S13" s="16"/>
    </row>
    <row r="14" spans="1:19" ht="30.75" customHeight="1">
      <c r="A14" s="48" t="s">
        <v>360</v>
      </c>
      <c r="B14" s="47" t="s">
        <v>67</v>
      </c>
      <c r="C14" s="10">
        <f>D14+E14+F14+G14+H14+J14+K14+M14+Q14+I14+P14+N14+L14+O14</f>
        <v>183493</v>
      </c>
      <c r="D14" s="10">
        <f>D13</f>
        <v>19131.5</v>
      </c>
      <c r="E14" s="10">
        <f aca="true" t="shared" si="1" ref="E14:Q14">E13</f>
        <v>5657.700000000001</v>
      </c>
      <c r="F14" s="10">
        <f t="shared" si="1"/>
        <v>0</v>
      </c>
      <c r="G14" s="10">
        <f t="shared" si="1"/>
        <v>2945.7000000000003</v>
      </c>
      <c r="H14" s="10">
        <f t="shared" si="1"/>
        <v>49107.5</v>
      </c>
      <c r="I14" s="292">
        <f t="shared" si="1"/>
        <v>46903.9</v>
      </c>
      <c r="J14" s="10">
        <f t="shared" si="1"/>
        <v>600.2</v>
      </c>
      <c r="K14" s="10">
        <f t="shared" si="1"/>
        <v>11933.8</v>
      </c>
      <c r="L14" s="10">
        <f t="shared" si="1"/>
        <v>7157.8</v>
      </c>
      <c r="M14" s="10">
        <f t="shared" si="1"/>
        <v>19608.1</v>
      </c>
      <c r="N14" s="10">
        <f t="shared" si="1"/>
        <v>6459.1</v>
      </c>
      <c r="O14" s="10">
        <f t="shared" si="1"/>
        <v>1117.9</v>
      </c>
      <c r="P14" s="10">
        <f t="shared" si="1"/>
        <v>0</v>
      </c>
      <c r="Q14" s="10">
        <f t="shared" si="1"/>
        <v>12869.8</v>
      </c>
      <c r="R14" s="17"/>
      <c r="S14" s="16"/>
    </row>
    <row r="15" spans="1:19" ht="0.75" customHeight="1">
      <c r="A15" s="49" t="s">
        <v>68</v>
      </c>
      <c r="B15" s="50" t="s">
        <v>69</v>
      </c>
      <c r="C15" s="15">
        <f>D15+E15+F15+G15+H15+J15+K15+M15+Q15+I15+P15+N15+L15+O15</f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26"/>
    </row>
    <row r="16" spans="1:19" ht="1.5" customHeight="1">
      <c r="A16" s="48"/>
      <c r="B16" s="4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7"/>
      <c r="S16" s="16"/>
    </row>
    <row r="17" spans="1:19" ht="9" customHeight="1">
      <c r="A17" s="48"/>
      <c r="B17" s="219"/>
      <c r="C17" s="17"/>
      <c r="D17" s="37" t="s">
        <v>313</v>
      </c>
      <c r="E17" s="22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6"/>
      <c r="S17" s="17"/>
    </row>
    <row r="18" spans="1:19" ht="9" customHeight="1">
      <c r="A18" s="51"/>
      <c r="B18" s="5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53"/>
      <c r="Q18" s="53"/>
      <c r="R18" s="16"/>
      <c r="S18" s="16"/>
    </row>
    <row r="19" spans="1:19" ht="15" customHeight="1">
      <c r="A19" s="1236" t="s">
        <v>361</v>
      </c>
      <c r="B19" s="1237"/>
      <c r="C19" s="10">
        <f aca="true" t="shared" si="2" ref="C19:C26">SUM(D19:Q19)</f>
        <v>0</v>
      </c>
      <c r="D19" s="221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" customHeight="1">
      <c r="A20" s="1236" t="s">
        <v>362</v>
      </c>
      <c r="B20" s="1236"/>
      <c r="C20" s="10">
        <f t="shared" si="2"/>
        <v>17985.4</v>
      </c>
      <c r="D20" s="23">
        <v>4843.7</v>
      </c>
      <c r="E20" s="23">
        <v>1045.3</v>
      </c>
      <c r="F20" s="23"/>
      <c r="G20" s="23"/>
      <c r="H20" s="23">
        <v>7900</v>
      </c>
      <c r="I20" s="23"/>
      <c r="J20" s="23"/>
      <c r="K20" s="23"/>
      <c r="L20" s="23"/>
      <c r="M20" s="23"/>
      <c r="N20" s="23">
        <v>2656</v>
      </c>
      <c r="O20" s="23"/>
      <c r="P20" s="23"/>
      <c r="Q20" s="23">
        <v>1540.4</v>
      </c>
      <c r="R20" s="16"/>
      <c r="S20" s="16"/>
    </row>
    <row r="21" spans="1:19" ht="15" customHeight="1">
      <c r="A21" s="1236" t="s">
        <v>363</v>
      </c>
      <c r="B21" s="1236"/>
      <c r="C21" s="10">
        <f t="shared" si="2"/>
        <v>0</v>
      </c>
      <c r="D21" s="22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5" customHeight="1">
      <c r="A22" s="1232" t="s">
        <v>364</v>
      </c>
      <c r="B22" s="1232"/>
      <c r="C22" s="10">
        <f t="shared" si="2"/>
        <v>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7"/>
      <c r="S22" s="17"/>
    </row>
    <row r="23" spans="1:19" ht="15" customHeight="1">
      <c r="A23" s="1232" t="s">
        <v>365</v>
      </c>
      <c r="B23" s="1232"/>
      <c r="C23" s="10">
        <f t="shared" si="2"/>
        <v>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7"/>
      <c r="S23" s="17"/>
    </row>
    <row r="24" spans="1:19" ht="15" customHeight="1">
      <c r="A24" s="1232" t="s">
        <v>366</v>
      </c>
      <c r="B24" s="1232"/>
      <c r="C24" s="10">
        <f t="shared" si="2"/>
        <v>135322.19999999998</v>
      </c>
      <c r="D24" s="23">
        <v>14287.8</v>
      </c>
      <c r="E24" s="23">
        <v>4612.4</v>
      </c>
      <c r="F24" s="23"/>
      <c r="G24" s="23">
        <v>2485.9</v>
      </c>
      <c r="H24" s="23">
        <v>37307.5</v>
      </c>
      <c r="I24" s="23">
        <v>46268.9</v>
      </c>
      <c r="J24" s="23"/>
      <c r="K24" s="23">
        <v>11808.4</v>
      </c>
      <c r="L24" s="23">
        <v>6348.6</v>
      </c>
      <c r="M24" s="23"/>
      <c r="N24" s="23">
        <v>710.7</v>
      </c>
      <c r="O24" s="23">
        <v>1117.9</v>
      </c>
      <c r="P24" s="23"/>
      <c r="Q24" s="23">
        <v>10374.1</v>
      </c>
      <c r="R24" s="17"/>
      <c r="S24" s="17"/>
    </row>
    <row r="25" spans="1:19" ht="15" customHeight="1">
      <c r="A25" s="1232" t="s">
        <v>367</v>
      </c>
      <c r="B25" s="1232"/>
      <c r="C25" s="10">
        <f t="shared" si="2"/>
        <v>30185.399999999998</v>
      </c>
      <c r="D25" s="23"/>
      <c r="E25" s="23"/>
      <c r="F25" s="23"/>
      <c r="G25" s="23">
        <v>459.8</v>
      </c>
      <c r="H25" s="23">
        <v>3900</v>
      </c>
      <c r="I25" s="23">
        <v>635</v>
      </c>
      <c r="J25" s="23">
        <v>600.2</v>
      </c>
      <c r="K25" s="23">
        <v>125.4</v>
      </c>
      <c r="L25" s="23">
        <v>809.2</v>
      </c>
      <c r="M25" s="23">
        <v>19608.1</v>
      </c>
      <c r="N25" s="23">
        <v>3092.4</v>
      </c>
      <c r="O25" s="23"/>
      <c r="P25" s="23"/>
      <c r="Q25" s="23">
        <v>955.3</v>
      </c>
      <c r="R25" s="17"/>
      <c r="S25" s="17"/>
    </row>
    <row r="26" spans="1:19" ht="15" customHeight="1">
      <c r="A26" s="1232" t="s">
        <v>368</v>
      </c>
      <c r="B26" s="1232"/>
      <c r="C26" s="10">
        <f t="shared" si="2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7"/>
      <c r="S26" s="17"/>
    </row>
    <row r="27" spans="1:19" ht="15" customHeight="1">
      <c r="A27" s="223" t="s">
        <v>369</v>
      </c>
      <c r="B27" s="224"/>
      <c r="C27" s="15">
        <f aca="true" t="shared" si="3" ref="C27:Q27">SUM(C19:C26)</f>
        <v>183492.99999999997</v>
      </c>
      <c r="D27" s="15">
        <f t="shared" si="3"/>
        <v>19131.5</v>
      </c>
      <c r="E27" s="15">
        <f t="shared" si="3"/>
        <v>5657.7</v>
      </c>
      <c r="F27" s="15">
        <f t="shared" si="3"/>
        <v>0</v>
      </c>
      <c r="G27" s="15">
        <f t="shared" si="3"/>
        <v>2945.7000000000003</v>
      </c>
      <c r="H27" s="15">
        <f t="shared" si="3"/>
        <v>49107.5</v>
      </c>
      <c r="I27" s="15">
        <f t="shared" si="3"/>
        <v>46903.9</v>
      </c>
      <c r="J27" s="15">
        <f t="shared" si="3"/>
        <v>600.2</v>
      </c>
      <c r="K27" s="15">
        <f t="shared" si="3"/>
        <v>11933.8</v>
      </c>
      <c r="L27" s="15">
        <f t="shared" si="3"/>
        <v>7157.8</v>
      </c>
      <c r="M27" s="15">
        <f t="shared" si="3"/>
        <v>19608.1</v>
      </c>
      <c r="N27" s="15">
        <f t="shared" si="3"/>
        <v>6459.1</v>
      </c>
      <c r="O27" s="15">
        <f t="shared" si="3"/>
        <v>1117.9</v>
      </c>
      <c r="P27" s="15">
        <f t="shared" si="3"/>
        <v>0</v>
      </c>
      <c r="Q27" s="15">
        <f t="shared" si="3"/>
        <v>12869.8</v>
      </c>
      <c r="R27" s="17"/>
      <c r="S27" s="17"/>
    </row>
    <row r="28" spans="1:19" ht="10.5" customHeight="1" hidden="1">
      <c r="A28" s="55"/>
      <c r="B28" s="54"/>
      <c r="C28" s="10"/>
      <c r="D28" s="37" t="s">
        <v>71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0.5" customHeight="1" hidden="1">
      <c r="A29" s="56"/>
      <c r="B29" s="5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6"/>
      <c r="S29" s="16"/>
    </row>
    <row r="30" spans="1:19" ht="10.5" customHeight="1" hidden="1">
      <c r="A30" s="55" t="s">
        <v>72</v>
      </c>
      <c r="B30" s="54" t="s">
        <v>73</v>
      </c>
      <c r="C30" s="10">
        <f aca="true" t="shared" si="4" ref="C30:C38">D30+E30+F30+G30+H30+X37+J30+K30+M30+Q30+I30+P30+N30+L30+O30</f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1</v>
      </c>
      <c r="S30" s="17"/>
    </row>
    <row r="31" spans="1:19" ht="10.5" customHeight="1" hidden="1">
      <c r="A31" s="55" t="s">
        <v>74</v>
      </c>
      <c r="B31" s="54" t="s">
        <v>75</v>
      </c>
      <c r="C31" s="10">
        <f t="shared" si="4"/>
        <v>1784.8</v>
      </c>
      <c r="D31" s="17"/>
      <c r="E31" s="17"/>
      <c r="F31" s="17"/>
      <c r="G31" s="17"/>
      <c r="H31" s="17">
        <v>1238</v>
      </c>
      <c r="I31" s="17"/>
      <c r="J31" s="17"/>
      <c r="K31" s="17"/>
      <c r="L31" s="17">
        <v>389.7</v>
      </c>
      <c r="M31" s="17"/>
      <c r="N31" s="17"/>
      <c r="O31" s="17"/>
      <c r="P31" s="17"/>
      <c r="Q31" s="17">
        <v>157.1</v>
      </c>
      <c r="R31" s="17">
        <f>R30+1</f>
        <v>2</v>
      </c>
      <c r="S31" s="17"/>
    </row>
    <row r="32" spans="1:19" ht="10.5" customHeight="1" hidden="1">
      <c r="A32" s="55" t="s">
        <v>76</v>
      </c>
      <c r="B32" s="54" t="s">
        <v>77</v>
      </c>
      <c r="C32" s="10">
        <f t="shared" si="4"/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f aca="true" t="shared" si="5" ref="R32:R53">R31+1</f>
        <v>3</v>
      </c>
      <c r="S32" s="17"/>
    </row>
    <row r="33" spans="1:19" ht="10.5" customHeight="1" hidden="1">
      <c r="A33" s="55" t="s">
        <v>78</v>
      </c>
      <c r="B33" s="54" t="s">
        <v>79</v>
      </c>
      <c r="C33" s="10">
        <f t="shared" si="4"/>
        <v>629.7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>
        <v>629.7</v>
      </c>
      <c r="O33" s="17"/>
      <c r="P33" s="17"/>
      <c r="Q33" s="17"/>
      <c r="R33" s="17">
        <f t="shared" si="5"/>
        <v>4</v>
      </c>
      <c r="S33" s="17"/>
    </row>
    <row r="34" spans="1:19" ht="10.5" customHeight="1" hidden="1">
      <c r="A34" s="55"/>
      <c r="B34" s="54"/>
      <c r="C34" s="1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f t="shared" si="5"/>
        <v>5</v>
      </c>
      <c r="S34" s="17"/>
    </row>
    <row r="35" spans="1:19" ht="10.5" customHeight="1" hidden="1">
      <c r="A35" s="55" t="s">
        <v>80</v>
      </c>
      <c r="B35" s="54" t="s">
        <v>81</v>
      </c>
      <c r="C35" s="10">
        <f t="shared" si="4"/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f t="shared" si="5"/>
        <v>6</v>
      </c>
      <c r="S35" s="17"/>
    </row>
    <row r="36" spans="1:19" ht="10.5" customHeight="1" hidden="1">
      <c r="A36" s="55" t="s">
        <v>82</v>
      </c>
      <c r="B36" s="54" t="s">
        <v>83</v>
      </c>
      <c r="C36" s="10">
        <f t="shared" si="4"/>
        <v>0</v>
      </c>
      <c r="D36" s="17"/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>
        <f t="shared" si="5"/>
        <v>7</v>
      </c>
      <c r="S36" s="17"/>
    </row>
    <row r="37" spans="1:19" ht="10.5" customHeight="1" hidden="1">
      <c r="A37" s="55" t="s">
        <v>84</v>
      </c>
      <c r="B37" s="54" t="s">
        <v>85</v>
      </c>
      <c r="C37" s="10">
        <f t="shared" si="4"/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f t="shared" si="5"/>
        <v>8</v>
      </c>
      <c r="S37" s="17"/>
    </row>
    <row r="38" spans="1:19" ht="10.5" customHeight="1" hidden="1">
      <c r="A38" s="55" t="s">
        <v>86</v>
      </c>
      <c r="B38" s="54" t="s">
        <v>87</v>
      </c>
      <c r="C38" s="10">
        <f t="shared" si="4"/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>
        <f t="shared" si="5"/>
        <v>9</v>
      </c>
      <c r="S38" s="17"/>
    </row>
    <row r="39" spans="1:19" ht="10.5" customHeight="1" hidden="1">
      <c r="A39" s="55"/>
      <c r="B39" s="54"/>
      <c r="C39" s="1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f t="shared" si="5"/>
        <v>10</v>
      </c>
      <c r="S39" s="17"/>
    </row>
    <row r="40" spans="1:19" ht="10.5" customHeight="1" hidden="1">
      <c r="A40" s="48" t="s">
        <v>88</v>
      </c>
      <c r="B40" s="58" t="s">
        <v>89</v>
      </c>
      <c r="C40" s="10">
        <f>D40+E40+F40+G40+H40+X46+J40+K40+M40+Q40+I40+P40+N40+L40</f>
        <v>1688</v>
      </c>
      <c r="D40" s="10"/>
      <c r="E40" s="10"/>
      <c r="F40" s="10"/>
      <c r="G40" s="10">
        <v>458</v>
      </c>
      <c r="H40" s="10">
        <v>1230</v>
      </c>
      <c r="I40" s="10"/>
      <c r="J40" s="10"/>
      <c r="K40" s="10"/>
      <c r="L40" s="10"/>
      <c r="M40" s="10"/>
      <c r="N40" s="23"/>
      <c r="O40" s="10"/>
      <c r="P40" s="10"/>
      <c r="Q40" s="10"/>
      <c r="R40" s="17">
        <f t="shared" si="5"/>
        <v>11</v>
      </c>
      <c r="S40" s="17"/>
    </row>
    <row r="41" spans="1:19" ht="10.5" customHeight="1" hidden="1">
      <c r="A41" s="55" t="s">
        <v>90</v>
      </c>
      <c r="B41" s="54" t="s">
        <v>91</v>
      </c>
      <c r="C41" s="10">
        <f>D41+E41+F41+G41+H41+X47+J41+K41+M41+Q41+I41+P41+N41+L41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7">
        <f t="shared" si="5"/>
        <v>12</v>
      </c>
      <c r="S41" s="17"/>
    </row>
    <row r="42" spans="1:19" ht="10.5" customHeight="1" hidden="1">
      <c r="A42" s="55" t="s">
        <v>92</v>
      </c>
      <c r="B42" s="54" t="s">
        <v>93</v>
      </c>
      <c r="C42" s="10">
        <f>D42+E42+F42+G42+H42+X48+J42+K42+M42+Q42+I42+P42+N42+L42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7">
        <f t="shared" si="5"/>
        <v>13</v>
      </c>
      <c r="S42" s="17"/>
    </row>
    <row r="43" spans="1:19" ht="10.5" customHeight="1" hidden="1">
      <c r="A43" s="55" t="s">
        <v>94</v>
      </c>
      <c r="B43" s="54" t="s">
        <v>95</v>
      </c>
      <c r="C43" s="10">
        <f>D43+E43+F43+G43+H43+X49+J43+K43+M43+Q43+I43+P43+N43+L43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7">
        <f t="shared" si="5"/>
        <v>14</v>
      </c>
      <c r="S43" s="17"/>
    </row>
    <row r="44" spans="1:19" ht="10.5" customHeight="1" hidden="1">
      <c r="A44" s="55"/>
      <c r="B44" s="5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7">
        <f t="shared" si="5"/>
        <v>15</v>
      </c>
      <c r="S44" s="17"/>
    </row>
    <row r="45" spans="1:19" ht="10.5" customHeight="1" hidden="1">
      <c r="A45" s="55" t="s">
        <v>96</v>
      </c>
      <c r="B45" s="54" t="s">
        <v>97</v>
      </c>
      <c r="C45" s="10">
        <f>D45+E45+F45+G45+H45+X51+J45+K45+M45+Q45+I45+P45+N45+L45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>
        <f t="shared" si="5"/>
        <v>16</v>
      </c>
      <c r="S45" s="17"/>
    </row>
    <row r="46" spans="1:19" ht="10.5" customHeight="1" hidden="1">
      <c r="A46" s="55" t="s">
        <v>98</v>
      </c>
      <c r="B46" s="54" t="s">
        <v>99</v>
      </c>
      <c r="C46" s="10">
        <f>D46+E46+F46+G46+H46+X52+J46+K46+M46+Q46+I46+P46+N46+L46</f>
        <v>1500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1500</v>
      </c>
      <c r="O46" s="10"/>
      <c r="P46" s="10"/>
      <c r="Q46" s="10"/>
      <c r="R46" s="17">
        <f t="shared" si="5"/>
        <v>17</v>
      </c>
      <c r="S46" s="17"/>
    </row>
    <row r="47" spans="1:19" ht="10.5" customHeight="1" hidden="1">
      <c r="A47" s="55" t="s">
        <v>100</v>
      </c>
      <c r="B47" s="54" t="s">
        <v>101</v>
      </c>
      <c r="C47" s="10">
        <f>D47+E47+F47+G47+H47+X53+J47+K47+M47+Q47+I47+P47+N47+L47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7">
        <f t="shared" si="5"/>
        <v>18</v>
      </c>
      <c r="S47" s="17"/>
    </row>
    <row r="48" spans="1:19" ht="10.5" customHeight="1" hidden="1">
      <c r="A48" s="55" t="s">
        <v>102</v>
      </c>
      <c r="B48" s="54" t="s">
        <v>103</v>
      </c>
      <c r="C48" s="10">
        <f>D48+E48+F48+G48+H48+X54+J48+K48+M48+Q48+I48+P48+N48+L48</f>
        <v>1172</v>
      </c>
      <c r="D48" s="10">
        <v>0</v>
      </c>
      <c r="E48" s="10">
        <v>0</v>
      </c>
      <c r="F48" s="10"/>
      <c r="G48" s="10"/>
      <c r="H48" s="10"/>
      <c r="I48" s="10"/>
      <c r="J48" s="10"/>
      <c r="K48" s="10"/>
      <c r="L48" s="10">
        <v>622</v>
      </c>
      <c r="M48" s="10"/>
      <c r="N48" s="10">
        <v>550</v>
      </c>
      <c r="O48" s="10"/>
      <c r="P48" s="10"/>
      <c r="Q48" s="10"/>
      <c r="R48" s="17">
        <f t="shared" si="5"/>
        <v>19</v>
      </c>
      <c r="S48" s="17"/>
    </row>
    <row r="49" spans="1:19" ht="10.5" customHeight="1" hidden="1">
      <c r="A49" s="55"/>
      <c r="B49" s="54"/>
      <c r="C49" s="10" t="e">
        <f>D49+E49+F49+G49+H49+#REF!+J49+K49+M49+Q49+I49+P49+N49+L49</f>
        <v>#REF!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>
        <f t="shared" si="5"/>
        <v>20</v>
      </c>
      <c r="S49" s="17"/>
    </row>
    <row r="50" spans="1:19" ht="10.5" customHeight="1" hidden="1">
      <c r="A50" s="55" t="s">
        <v>104</v>
      </c>
      <c r="B50" s="54" t="s">
        <v>105</v>
      </c>
      <c r="C50" s="10" t="e">
        <f>D50+E50+F50+G50+H50+#REF!+J50+K50+M50+Q50+I50+P50+N50+L50</f>
        <v>#REF!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7">
        <f t="shared" si="5"/>
        <v>21</v>
      </c>
      <c r="S50" s="17"/>
    </row>
    <row r="51" spans="1:19" ht="10.5" customHeight="1" hidden="1">
      <c r="A51" s="55" t="s">
        <v>106</v>
      </c>
      <c r="B51" s="54" t="s">
        <v>107</v>
      </c>
      <c r="C51" s="10" t="e">
        <f>D51+E51+F51+G51+H51+#REF!+J51+K51+M51+Q51+I51+P51+N51+L51</f>
        <v>#REF!</v>
      </c>
      <c r="D51" s="10">
        <v>0</v>
      </c>
      <c r="E51" s="10">
        <v>0</v>
      </c>
      <c r="F51" s="10"/>
      <c r="G51" s="10">
        <v>0</v>
      </c>
      <c r="H51" s="10">
        <v>0</v>
      </c>
      <c r="I51" s="10">
        <v>0</v>
      </c>
      <c r="J51" s="10"/>
      <c r="K51" s="10"/>
      <c r="L51" s="10"/>
      <c r="M51" s="10"/>
      <c r="N51" s="10">
        <v>3108</v>
      </c>
      <c r="O51" s="10"/>
      <c r="P51" s="10"/>
      <c r="Q51" s="10">
        <v>1500</v>
      </c>
      <c r="R51" s="17">
        <f t="shared" si="5"/>
        <v>22</v>
      </c>
      <c r="S51" s="17"/>
    </row>
    <row r="52" spans="1:19" ht="10.5" customHeight="1" hidden="1">
      <c r="A52" s="55" t="s">
        <v>108</v>
      </c>
      <c r="B52" s="54" t="s">
        <v>109</v>
      </c>
      <c r="C52" s="10" t="e">
        <f>D52+E52+F52+G52+H52+#REF!+J52+K52+M52+Q52+I52+P52+N52+L52</f>
        <v>#REF!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7">
        <f t="shared" si="5"/>
        <v>23</v>
      </c>
      <c r="S52" s="17"/>
    </row>
    <row r="53" spans="1:19" ht="10.5" customHeight="1" hidden="1">
      <c r="A53" s="47" t="s">
        <v>110</v>
      </c>
      <c r="B53" s="59" t="s">
        <v>110</v>
      </c>
      <c r="C53" s="10">
        <f>SUM(D53:Q53)</f>
        <v>32561.5</v>
      </c>
      <c r="D53" s="10"/>
      <c r="E53" s="10">
        <v>1968.2</v>
      </c>
      <c r="F53" s="10"/>
      <c r="G53" s="10">
        <v>600</v>
      </c>
      <c r="H53" s="10">
        <v>18513.3</v>
      </c>
      <c r="I53" s="10">
        <v>500</v>
      </c>
      <c r="J53" s="10">
        <v>2000</v>
      </c>
      <c r="K53" s="10"/>
      <c r="L53" s="10">
        <v>3000</v>
      </c>
      <c r="M53" s="10"/>
      <c r="N53" s="10">
        <v>1000</v>
      </c>
      <c r="O53" s="10">
        <v>1800</v>
      </c>
      <c r="P53" s="10"/>
      <c r="Q53" s="10">
        <v>3180</v>
      </c>
      <c r="R53" s="17">
        <f t="shared" si="5"/>
        <v>24</v>
      </c>
      <c r="S53" s="17"/>
    </row>
    <row r="54" spans="1:19" ht="10.5" customHeight="1" hidden="1">
      <c r="A54" s="49" t="s">
        <v>70</v>
      </c>
      <c r="B54" s="60" t="s">
        <v>2</v>
      </c>
      <c r="C54" s="14">
        <f>SUM(D54:Q54)</f>
        <v>43944</v>
      </c>
      <c r="D54" s="39">
        <f aca="true" t="shared" si="6" ref="D54:Q54">SUM(D30:D53)</f>
        <v>0</v>
      </c>
      <c r="E54" s="39">
        <f t="shared" si="6"/>
        <v>1968.2</v>
      </c>
      <c r="F54" s="39">
        <f t="shared" si="6"/>
        <v>0</v>
      </c>
      <c r="G54" s="39">
        <f t="shared" si="6"/>
        <v>1058</v>
      </c>
      <c r="H54" s="39">
        <f t="shared" si="6"/>
        <v>20981.3</v>
      </c>
      <c r="I54" s="39">
        <f t="shared" si="6"/>
        <v>500</v>
      </c>
      <c r="J54" s="39">
        <f t="shared" si="6"/>
        <v>2000</v>
      </c>
      <c r="K54" s="39">
        <f t="shared" si="6"/>
        <v>0</v>
      </c>
      <c r="L54" s="39">
        <f t="shared" si="6"/>
        <v>4011.7</v>
      </c>
      <c r="M54" s="39">
        <f t="shared" si="6"/>
        <v>0</v>
      </c>
      <c r="N54" s="39">
        <f t="shared" si="6"/>
        <v>6787.7</v>
      </c>
      <c r="O54" s="39">
        <f t="shared" si="6"/>
        <v>1800</v>
      </c>
      <c r="P54" s="39">
        <f t="shared" si="6"/>
        <v>0</v>
      </c>
      <c r="Q54" s="39">
        <f t="shared" si="6"/>
        <v>4837.1</v>
      </c>
      <c r="R54" s="17"/>
      <c r="S54" s="17"/>
    </row>
    <row r="55" spans="1:19" ht="10.5" customHeight="1" hidden="1">
      <c r="A55" s="48"/>
      <c r="B55" s="5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7"/>
      <c r="S55" s="17"/>
    </row>
    <row r="56" spans="1:19" ht="10.5" customHeight="1" hidden="1">
      <c r="A56" s="48"/>
      <c r="B56" s="59"/>
      <c r="C56" s="1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7"/>
      <c r="S56" s="17"/>
    </row>
    <row r="57" spans="1:19" ht="10.5" customHeight="1" hidden="1">
      <c r="A57" s="48"/>
      <c r="B57" s="59"/>
      <c r="C57" s="1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7"/>
      <c r="S57" s="17"/>
    </row>
    <row r="58" spans="1:19" ht="10.5" customHeight="1" hidden="1">
      <c r="A58" s="48"/>
      <c r="B58" s="59"/>
      <c r="C58" s="1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7"/>
      <c r="S58" s="17"/>
    </row>
    <row r="59" spans="1:19" ht="10.5" customHeight="1" hidden="1">
      <c r="A59" s="48"/>
      <c r="B59" s="59"/>
      <c r="C59" s="1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7"/>
      <c r="S59" s="17"/>
    </row>
    <row r="60" spans="1:19" ht="10.5" customHeight="1" hidden="1">
      <c r="A60" s="48"/>
      <c r="B60" s="59"/>
      <c r="C60" s="1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7"/>
      <c r="S60" s="17"/>
    </row>
    <row r="61" spans="1:19" ht="10.5" customHeight="1" hidden="1">
      <c r="A61" s="48"/>
      <c r="B61" s="59"/>
      <c r="C61" s="1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7"/>
      <c r="S61" s="17"/>
    </row>
    <row r="62" spans="1:19" ht="10.5" customHeight="1" hidden="1">
      <c r="A62" s="48"/>
      <c r="B62" s="59"/>
      <c r="C62" s="1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7"/>
      <c r="S62" s="17"/>
    </row>
    <row r="63" spans="1:19" ht="10.5" customHeight="1" hidden="1">
      <c r="A63" s="48"/>
      <c r="B63" s="59"/>
      <c r="C63" s="1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7"/>
      <c r="S63" s="17"/>
    </row>
    <row r="64" spans="1:19" ht="10.5" customHeight="1" hidden="1">
      <c r="A64" s="48"/>
      <c r="B64" s="59"/>
      <c r="C64" s="1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7"/>
      <c r="S64" s="17"/>
    </row>
    <row r="65" spans="1:19" ht="10.5" customHeight="1" hidden="1">
      <c r="A65" s="48"/>
      <c r="B65" s="59"/>
      <c r="C65" s="1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7"/>
      <c r="S65" s="17"/>
    </row>
    <row r="66" spans="1:19" ht="10.5" customHeight="1" hidden="1">
      <c r="A66" s="48"/>
      <c r="B66" s="59"/>
      <c r="C66" s="1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7"/>
      <c r="S66" s="17"/>
    </row>
    <row r="67" spans="1:19" ht="10.5" customHeight="1" hidden="1">
      <c r="A67" s="48"/>
      <c r="B67" s="59"/>
      <c r="C67" s="1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7"/>
      <c r="S67" s="17"/>
    </row>
    <row r="68" spans="1:19" ht="10.5" customHeight="1" hidden="1">
      <c r="A68" s="48"/>
      <c r="B68" s="59"/>
      <c r="C68" s="1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7"/>
      <c r="S68" s="17"/>
    </row>
    <row r="69" spans="1:19" ht="10.5" customHeight="1" hidden="1">
      <c r="A69" s="48"/>
      <c r="B69" s="59"/>
      <c r="C69" s="14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7"/>
      <c r="S69" s="17"/>
    </row>
    <row r="70" spans="1:19" ht="11.25" customHeight="1" hidden="1">
      <c r="A70" s="48"/>
      <c r="B70" s="59"/>
      <c r="C70" s="14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7"/>
      <c r="S70" s="17"/>
    </row>
    <row r="71" spans="1:19" ht="10.5" customHeight="1" hidden="1">
      <c r="A71" s="48"/>
      <c r="B71" s="59"/>
      <c r="C71" s="14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7"/>
      <c r="S71" s="17"/>
    </row>
    <row r="72" spans="1:19" ht="10.5" customHeight="1" hidden="1">
      <c r="A72" s="48"/>
      <c r="B72" s="59"/>
      <c r="C72" s="14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7"/>
      <c r="S72" s="17"/>
    </row>
    <row r="73" spans="1:19" ht="10.5" customHeight="1" hidden="1">
      <c r="A73" s="48"/>
      <c r="B73" s="59"/>
      <c r="C73" s="14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7"/>
      <c r="S73" s="17"/>
    </row>
    <row r="74" spans="1:19" ht="10.5" customHeight="1" hidden="1">
      <c r="A74" s="48"/>
      <c r="B74" s="59"/>
      <c r="C74" s="14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7"/>
      <c r="S74" s="17"/>
    </row>
    <row r="75" spans="1:19" ht="10.5" customHeight="1" hidden="1">
      <c r="A75" s="48"/>
      <c r="B75" s="59"/>
      <c r="C75" s="14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7"/>
      <c r="S75" s="17"/>
    </row>
    <row r="76" spans="1:19" ht="10.5" customHeight="1" hidden="1">
      <c r="A76" s="48"/>
      <c r="B76" s="59"/>
      <c r="C76" s="14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7"/>
      <c r="S76" s="17"/>
    </row>
    <row r="77" spans="1:19" ht="12.75" customHeight="1" hidden="1">
      <c r="A77" s="48"/>
      <c r="B77" s="59"/>
      <c r="C77" s="14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7"/>
      <c r="S77" s="17"/>
    </row>
    <row r="78" spans="1:19" ht="12.75" customHeight="1" hidden="1">
      <c r="A78" s="48"/>
      <c r="B78" s="59"/>
      <c r="C78" s="14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7"/>
      <c r="S78" s="17"/>
    </row>
    <row r="79" spans="1:19" ht="10.5" customHeight="1" hidden="1">
      <c r="A79" s="48"/>
      <c r="B79" s="59"/>
      <c r="C79" s="14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7"/>
      <c r="S79" s="17"/>
    </row>
    <row r="80" spans="1:19" ht="16.5" customHeight="1">
      <c r="A80" s="48"/>
      <c r="B80" s="5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7"/>
      <c r="S80" s="17"/>
    </row>
    <row r="81" spans="1:19" ht="10.5">
      <c r="A81" s="61"/>
      <c r="B81" s="6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7"/>
      <c r="S81" s="17"/>
    </row>
    <row r="82" spans="1:19" ht="10.5">
      <c r="A82" s="61"/>
      <c r="B82" s="6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P82" s="17"/>
      <c r="Q82" s="17"/>
      <c r="R82" s="17"/>
      <c r="S82" s="17"/>
    </row>
    <row r="83" spans="1:19" ht="10.5">
      <c r="A83" s="61"/>
      <c r="B83" s="6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P83" s="17"/>
      <c r="Q83" s="17"/>
      <c r="R83" s="17"/>
      <c r="S83" s="17"/>
    </row>
    <row r="84" spans="1:19" ht="10.5">
      <c r="A84" s="61"/>
      <c r="B84" s="6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0.5">
      <c r="A85" s="41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0.5">
      <c r="A86" s="41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0.5">
      <c r="A87" s="4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0.5">
      <c r="A88" s="4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0.5">
      <c r="A89" s="41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Mon,Regular"&amp;8&amp;UБүлэг 8.Төсөв</oddHeader>
    <oddFooter>&amp;R&amp;"Arial Mon,Regular"&amp;18 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00390625" style="498" customWidth="1"/>
    <col min="2" max="2" width="6.421875" style="498" customWidth="1"/>
    <col min="3" max="3" width="15.28125" style="498" customWidth="1"/>
    <col min="4" max="4" width="14.00390625" style="498" customWidth="1"/>
    <col min="5" max="6" width="13.28125" style="498" customWidth="1"/>
    <col min="7" max="7" width="16.00390625" style="498" customWidth="1"/>
    <col min="8" max="8" width="12.00390625" style="498" customWidth="1"/>
    <col min="9" max="9" width="13.421875" style="498" customWidth="1"/>
    <col min="10" max="10" width="14.8515625" style="497" customWidth="1"/>
    <col min="11" max="16384" width="9.140625" style="498" customWidth="1"/>
  </cols>
  <sheetData>
    <row r="1" spans="1:9" ht="12" customHeight="1">
      <c r="A1" s="494" t="s">
        <v>1</v>
      </c>
      <c r="B1" s="494"/>
      <c r="C1" s="484"/>
      <c r="D1" s="484"/>
      <c r="E1" s="495" t="s">
        <v>515</v>
      </c>
      <c r="F1" s="495" t="s">
        <v>516</v>
      </c>
      <c r="G1" s="496"/>
      <c r="H1" s="484"/>
      <c r="I1" s="494"/>
    </row>
    <row r="2" spans="1:9" ht="12" customHeight="1">
      <c r="A2" s="494"/>
      <c r="B2" s="494"/>
      <c r="C2" s="484"/>
      <c r="D2" s="484"/>
      <c r="E2" s="499" t="s">
        <v>517</v>
      </c>
      <c r="F2" s="499" t="s">
        <v>517</v>
      </c>
      <c r="G2" s="500"/>
      <c r="H2" s="484"/>
      <c r="I2" s="494"/>
    </row>
    <row r="3" spans="1:10" ht="12" customHeight="1">
      <c r="A3" s="494"/>
      <c r="B3" s="494"/>
      <c r="C3" s="1059"/>
      <c r="D3" s="1059"/>
      <c r="E3" s="1061">
        <v>2014</v>
      </c>
      <c r="F3" s="1061"/>
      <c r="G3" s="1061"/>
      <c r="H3" s="1061">
        <v>2015</v>
      </c>
      <c r="I3" s="1061"/>
      <c r="J3" s="1061"/>
    </row>
    <row r="4" spans="1:10" ht="36.75" customHeight="1">
      <c r="A4" s="494"/>
      <c r="B4" s="501"/>
      <c r="C4" s="1060"/>
      <c r="D4" s="1060"/>
      <c r="E4" s="503" t="s">
        <v>518</v>
      </c>
      <c r="F4" s="503" t="s">
        <v>519</v>
      </c>
      <c r="G4" s="504" t="s">
        <v>520</v>
      </c>
      <c r="H4" s="503" t="s">
        <v>518</v>
      </c>
      <c r="I4" s="503" t="s">
        <v>519</v>
      </c>
      <c r="J4" s="504" t="s">
        <v>520</v>
      </c>
    </row>
    <row r="5" spans="1:10" ht="12.75" customHeight="1">
      <c r="A5" s="494"/>
      <c r="B5" s="494"/>
      <c r="C5" s="505"/>
      <c r="D5" s="496"/>
      <c r="E5" s="496"/>
      <c r="F5" s="496" t="s">
        <v>521</v>
      </c>
      <c r="G5" s="496"/>
      <c r="H5" s="496"/>
      <c r="I5" s="496"/>
      <c r="J5" s="496"/>
    </row>
    <row r="6" spans="1:10" ht="12.75" customHeight="1">
      <c r="A6" s="494"/>
      <c r="B6" s="494"/>
      <c r="C6" s="485" t="s">
        <v>522</v>
      </c>
      <c r="D6" s="485" t="s">
        <v>523</v>
      </c>
      <c r="E6" s="506">
        <f>SUM(E8:E31)</f>
        <v>1278</v>
      </c>
      <c r="F6" s="506">
        <f>SUM(F8:F32)</f>
        <v>237</v>
      </c>
      <c r="G6" s="506">
        <f>E6-F6</f>
        <v>1041</v>
      </c>
      <c r="H6" s="506">
        <f>SUM(H8:H31)</f>
        <v>1247</v>
      </c>
      <c r="I6" s="506">
        <f>SUM(I8:I32)</f>
        <v>270</v>
      </c>
      <c r="J6" s="506">
        <f>H6-I6</f>
        <v>977</v>
      </c>
    </row>
    <row r="7" spans="1:10" ht="10.5" customHeight="1">
      <c r="A7" s="494"/>
      <c r="B7" s="494"/>
      <c r="C7" s="483"/>
      <c r="D7" s="483"/>
      <c r="E7" s="483"/>
      <c r="F7" s="483" t="s">
        <v>1</v>
      </c>
      <c r="G7" s="506"/>
      <c r="H7" s="483"/>
      <c r="I7" s="483" t="s">
        <v>1</v>
      </c>
      <c r="J7" s="506"/>
    </row>
    <row r="8" spans="1:13" ht="15.75" customHeight="1">
      <c r="A8" s="494"/>
      <c r="B8" s="494"/>
      <c r="C8" s="483" t="s">
        <v>524</v>
      </c>
      <c r="D8" s="507" t="s">
        <v>73</v>
      </c>
      <c r="E8" s="508">
        <v>9</v>
      </c>
      <c r="F8" s="509">
        <v>20</v>
      </c>
      <c r="G8" s="508">
        <f>E8-F8</f>
        <v>-11</v>
      </c>
      <c r="H8" s="508">
        <v>8</v>
      </c>
      <c r="I8" s="509">
        <v>15</v>
      </c>
      <c r="J8" s="508">
        <f>H8-I8</f>
        <v>-7</v>
      </c>
      <c r="K8" s="510"/>
      <c r="L8" s="510"/>
      <c r="M8" s="491"/>
    </row>
    <row r="9" spans="1:13" ht="15.75" customHeight="1">
      <c r="A9" s="494"/>
      <c r="B9" s="494"/>
      <c r="C9" s="483" t="s">
        <v>74</v>
      </c>
      <c r="D9" s="507" t="s">
        <v>75</v>
      </c>
      <c r="E9" s="508">
        <v>26</v>
      </c>
      <c r="F9" s="509">
        <v>10</v>
      </c>
      <c r="G9" s="508">
        <f>E9-F9</f>
        <v>16</v>
      </c>
      <c r="H9" s="508">
        <v>11</v>
      </c>
      <c r="I9" s="509">
        <v>13</v>
      </c>
      <c r="J9" s="508">
        <f>H9-I9</f>
        <v>-2</v>
      </c>
      <c r="K9" s="510"/>
      <c r="L9" s="510"/>
      <c r="M9" s="491"/>
    </row>
    <row r="10" spans="1:13" ht="15.75" customHeight="1">
      <c r="A10" s="494"/>
      <c r="B10" s="494"/>
      <c r="C10" s="483" t="s">
        <v>76</v>
      </c>
      <c r="D10" s="507" t="s">
        <v>77</v>
      </c>
      <c r="E10" s="508">
        <v>14</v>
      </c>
      <c r="F10" s="509">
        <v>7</v>
      </c>
      <c r="G10" s="508">
        <f>E10-F10</f>
        <v>7</v>
      </c>
      <c r="H10" s="508">
        <v>17</v>
      </c>
      <c r="I10" s="509">
        <v>15</v>
      </c>
      <c r="J10" s="508">
        <f>H10-I10</f>
        <v>2</v>
      </c>
      <c r="K10" s="510"/>
      <c r="L10" s="510"/>
      <c r="M10" s="491"/>
    </row>
    <row r="11" spans="1:13" ht="15.75" customHeight="1">
      <c r="A11" s="494"/>
      <c r="B11" s="494"/>
      <c r="C11" s="483"/>
      <c r="D11" s="507"/>
      <c r="E11" s="511"/>
      <c r="F11" s="512"/>
      <c r="G11" s="508"/>
      <c r="H11" s="511"/>
      <c r="I11" s="512"/>
      <c r="J11" s="508"/>
      <c r="K11" s="510"/>
      <c r="L11" s="510"/>
      <c r="M11" s="491"/>
    </row>
    <row r="12" spans="1:13" ht="15.75" customHeight="1">
      <c r="A12" s="494"/>
      <c r="B12" s="494"/>
      <c r="C12" s="483" t="s">
        <v>78</v>
      </c>
      <c r="D12" s="507" t="s">
        <v>79</v>
      </c>
      <c r="E12" s="508">
        <v>41</v>
      </c>
      <c r="F12" s="509">
        <v>21</v>
      </c>
      <c r="G12" s="508">
        <f>E12-F12</f>
        <v>20</v>
      </c>
      <c r="H12" s="508">
        <v>48</v>
      </c>
      <c r="I12" s="509">
        <v>12</v>
      </c>
      <c r="J12" s="508">
        <f>H12-I12</f>
        <v>36</v>
      </c>
      <c r="K12" s="510"/>
      <c r="L12" s="510"/>
      <c r="M12" s="491"/>
    </row>
    <row r="13" spans="1:13" ht="15.75" customHeight="1">
      <c r="A13" s="494"/>
      <c r="B13" s="494"/>
      <c r="C13" s="483" t="s">
        <v>525</v>
      </c>
      <c r="D13" s="507" t="s">
        <v>526</v>
      </c>
      <c r="E13" s="508">
        <v>23</v>
      </c>
      <c r="F13" s="509">
        <v>15</v>
      </c>
      <c r="G13" s="508">
        <f>E13-F13</f>
        <v>8</v>
      </c>
      <c r="H13" s="508">
        <v>19</v>
      </c>
      <c r="I13" s="509">
        <v>20</v>
      </c>
      <c r="J13" s="508">
        <f>H13-I13</f>
        <v>-1</v>
      </c>
      <c r="K13" s="510"/>
      <c r="L13" s="510"/>
      <c r="M13" s="491"/>
    </row>
    <row r="14" spans="1:13" ht="15.75" customHeight="1">
      <c r="A14" s="494"/>
      <c r="B14" s="494"/>
      <c r="C14" s="483" t="s">
        <v>82</v>
      </c>
      <c r="D14" s="507" t="s">
        <v>83</v>
      </c>
      <c r="E14" s="508">
        <v>47</v>
      </c>
      <c r="F14" s="509">
        <v>14</v>
      </c>
      <c r="G14" s="508">
        <f>E14-F14</f>
        <v>33</v>
      </c>
      <c r="H14" s="508">
        <v>39</v>
      </c>
      <c r="I14" s="509">
        <v>23</v>
      </c>
      <c r="J14" s="508">
        <f>H14-I14</f>
        <v>16</v>
      </c>
      <c r="K14" s="510"/>
      <c r="L14" s="510"/>
      <c r="M14" s="491"/>
    </row>
    <row r="15" spans="1:13" ht="15.75" customHeight="1">
      <c r="A15" s="494"/>
      <c r="B15" s="494"/>
      <c r="C15" s="483"/>
      <c r="D15" s="507"/>
      <c r="E15" s="511"/>
      <c r="F15" s="512"/>
      <c r="G15" s="508"/>
      <c r="H15" s="511"/>
      <c r="I15" s="512"/>
      <c r="J15" s="508"/>
      <c r="K15" s="510"/>
      <c r="L15" s="510"/>
      <c r="M15" s="491"/>
    </row>
    <row r="16" spans="1:13" ht="15.75" customHeight="1">
      <c r="A16" s="494"/>
      <c r="B16" s="494"/>
      <c r="C16" s="483" t="s">
        <v>84</v>
      </c>
      <c r="D16" s="507" t="s">
        <v>527</v>
      </c>
      <c r="E16" s="508">
        <v>28</v>
      </c>
      <c r="F16" s="509">
        <v>15</v>
      </c>
      <c r="G16" s="508">
        <f aca="true" t="shared" si="0" ref="G16:G22">E16-F16</f>
        <v>13</v>
      </c>
      <c r="H16" s="508">
        <v>24</v>
      </c>
      <c r="I16" s="509">
        <v>14</v>
      </c>
      <c r="J16" s="508">
        <f aca="true" t="shared" si="1" ref="J16:J22">H16-I16</f>
        <v>10</v>
      </c>
      <c r="K16" s="510"/>
      <c r="L16" s="510"/>
      <c r="M16" s="491"/>
    </row>
    <row r="17" spans="1:13" ht="15.75" customHeight="1">
      <c r="A17" s="494"/>
      <c r="B17" s="494"/>
      <c r="C17" s="483" t="s">
        <v>86</v>
      </c>
      <c r="D17" s="507" t="s">
        <v>87</v>
      </c>
      <c r="E17" s="508">
        <v>11</v>
      </c>
      <c r="F17" s="509">
        <v>7</v>
      </c>
      <c r="G17" s="508">
        <f t="shared" si="0"/>
        <v>4</v>
      </c>
      <c r="H17" s="508">
        <v>17</v>
      </c>
      <c r="I17" s="509">
        <v>12</v>
      </c>
      <c r="J17" s="508">
        <f t="shared" si="1"/>
        <v>5</v>
      </c>
      <c r="K17" s="510"/>
      <c r="L17" s="510"/>
      <c r="M17" s="491"/>
    </row>
    <row r="18" spans="1:13" ht="15.75" customHeight="1">
      <c r="A18" s="494"/>
      <c r="B18" s="494"/>
      <c r="C18" s="483" t="s">
        <v>88</v>
      </c>
      <c r="D18" s="507" t="s">
        <v>89</v>
      </c>
      <c r="E18" s="508">
        <v>27</v>
      </c>
      <c r="F18" s="509">
        <v>8</v>
      </c>
      <c r="G18" s="508">
        <f t="shared" si="0"/>
        <v>19</v>
      </c>
      <c r="H18" s="508">
        <v>21</v>
      </c>
      <c r="I18" s="509">
        <v>11</v>
      </c>
      <c r="J18" s="508">
        <f t="shared" si="1"/>
        <v>10</v>
      </c>
      <c r="K18" s="510"/>
      <c r="L18" s="510"/>
      <c r="M18" s="491"/>
    </row>
    <row r="19" spans="1:13" ht="15.75" customHeight="1">
      <c r="A19" s="494"/>
      <c r="B19" s="494"/>
      <c r="C19" s="483"/>
      <c r="D19" s="507"/>
      <c r="E19" s="511"/>
      <c r="F19" s="512"/>
      <c r="G19" s="508">
        <f t="shared" si="0"/>
        <v>0</v>
      </c>
      <c r="H19" s="511"/>
      <c r="I19" s="512"/>
      <c r="J19" s="508">
        <f t="shared" si="1"/>
        <v>0</v>
      </c>
      <c r="K19" s="510"/>
      <c r="L19" s="510"/>
      <c r="M19" s="491"/>
    </row>
    <row r="20" spans="1:13" ht="15.75" customHeight="1">
      <c r="A20" s="494"/>
      <c r="B20" s="494"/>
      <c r="C20" s="483" t="s">
        <v>90</v>
      </c>
      <c r="D20" s="507" t="s">
        <v>91</v>
      </c>
      <c r="E20" s="508">
        <v>24</v>
      </c>
      <c r="F20" s="509">
        <v>11</v>
      </c>
      <c r="G20" s="508">
        <f t="shared" si="0"/>
        <v>13</v>
      </c>
      <c r="H20" s="508">
        <v>13</v>
      </c>
      <c r="I20" s="509">
        <v>11</v>
      </c>
      <c r="J20" s="508">
        <f t="shared" si="1"/>
        <v>2</v>
      </c>
      <c r="K20" s="510"/>
      <c r="L20" s="510"/>
      <c r="M20" s="491"/>
    </row>
    <row r="21" spans="1:13" ht="15.75" customHeight="1">
      <c r="A21" s="494"/>
      <c r="B21" s="494"/>
      <c r="C21" s="483" t="s">
        <v>92</v>
      </c>
      <c r="D21" s="507" t="s">
        <v>93</v>
      </c>
      <c r="E21" s="508">
        <v>16</v>
      </c>
      <c r="F21" s="509">
        <v>6</v>
      </c>
      <c r="G21" s="508">
        <f t="shared" si="0"/>
        <v>10</v>
      </c>
      <c r="H21" s="508">
        <v>22</v>
      </c>
      <c r="I21" s="509">
        <v>9</v>
      </c>
      <c r="J21" s="508">
        <f t="shared" si="1"/>
        <v>13</v>
      </c>
      <c r="K21" s="510"/>
      <c r="L21" s="510"/>
      <c r="M21" s="491"/>
    </row>
    <row r="22" spans="1:13" ht="15.75" customHeight="1">
      <c r="A22" s="494"/>
      <c r="B22" s="494"/>
      <c r="C22" s="483" t="s">
        <v>94</v>
      </c>
      <c r="D22" s="507" t="s">
        <v>95</v>
      </c>
      <c r="E22" s="508">
        <v>18</v>
      </c>
      <c r="F22" s="509">
        <v>4</v>
      </c>
      <c r="G22" s="508">
        <f t="shared" si="0"/>
        <v>14</v>
      </c>
      <c r="H22" s="508">
        <v>13</v>
      </c>
      <c r="I22" s="509">
        <v>7</v>
      </c>
      <c r="J22" s="508">
        <f t="shared" si="1"/>
        <v>6</v>
      </c>
      <c r="K22" s="510"/>
      <c r="L22" s="510"/>
      <c r="M22" s="491"/>
    </row>
    <row r="23" spans="1:13" ht="15.75" customHeight="1">
      <c r="A23" s="494"/>
      <c r="B23" s="494"/>
      <c r="C23" s="483"/>
      <c r="D23" s="507"/>
      <c r="E23" s="511"/>
      <c r="F23" s="512"/>
      <c r="G23" s="508"/>
      <c r="H23" s="511"/>
      <c r="I23" s="512"/>
      <c r="J23" s="508"/>
      <c r="K23" s="510"/>
      <c r="L23" s="510"/>
      <c r="M23" s="491"/>
    </row>
    <row r="24" spans="1:13" ht="15.75" customHeight="1">
      <c r="A24" s="494"/>
      <c r="B24" s="494"/>
      <c r="C24" s="483" t="s">
        <v>96</v>
      </c>
      <c r="D24" s="507" t="s">
        <v>97</v>
      </c>
      <c r="E24" s="508">
        <v>8</v>
      </c>
      <c r="F24" s="509">
        <v>5</v>
      </c>
      <c r="G24" s="508">
        <f>E24-F24</f>
        <v>3</v>
      </c>
      <c r="H24" s="508">
        <v>6</v>
      </c>
      <c r="I24" s="509">
        <v>11</v>
      </c>
      <c r="J24" s="508">
        <f aca="true" t="shared" si="2" ref="J24:J31">H24-I24</f>
        <v>-5</v>
      </c>
      <c r="K24" s="510"/>
      <c r="L24" s="510"/>
      <c r="M24" s="491"/>
    </row>
    <row r="25" spans="1:13" ht="15.75" customHeight="1">
      <c r="A25" s="494"/>
      <c r="B25" s="494"/>
      <c r="C25" s="483" t="s">
        <v>98</v>
      </c>
      <c r="D25" s="507" t="s">
        <v>99</v>
      </c>
      <c r="E25" s="508">
        <v>24</v>
      </c>
      <c r="F25" s="509">
        <v>14</v>
      </c>
      <c r="G25" s="508">
        <f>E25-F25</f>
        <v>10</v>
      </c>
      <c r="H25" s="508">
        <v>17</v>
      </c>
      <c r="I25" s="509">
        <v>9</v>
      </c>
      <c r="J25" s="508">
        <f t="shared" si="2"/>
        <v>8</v>
      </c>
      <c r="K25" s="510"/>
      <c r="L25" s="510"/>
      <c r="M25" s="491"/>
    </row>
    <row r="26" spans="1:13" ht="15.75" customHeight="1">
      <c r="A26" s="494"/>
      <c r="B26" s="494"/>
      <c r="C26" s="483" t="s">
        <v>100</v>
      </c>
      <c r="D26" s="507" t="s">
        <v>101</v>
      </c>
      <c r="E26" s="508">
        <v>23</v>
      </c>
      <c r="F26" s="509">
        <v>11</v>
      </c>
      <c r="G26" s="508">
        <f>E26-F26</f>
        <v>12</v>
      </c>
      <c r="H26" s="508">
        <v>13</v>
      </c>
      <c r="I26" s="509">
        <v>16</v>
      </c>
      <c r="J26" s="508">
        <f t="shared" si="2"/>
        <v>-3</v>
      </c>
      <c r="K26" s="510"/>
      <c r="L26" s="510"/>
      <c r="M26" s="491"/>
    </row>
    <row r="27" spans="1:13" ht="15.75" customHeight="1">
      <c r="A27" s="494"/>
      <c r="B27" s="494"/>
      <c r="C27" s="483"/>
      <c r="D27" s="507"/>
      <c r="E27" s="511"/>
      <c r="F27" s="512"/>
      <c r="G27" s="508"/>
      <c r="H27" s="511"/>
      <c r="I27" s="512"/>
      <c r="J27" s="508">
        <f t="shared" si="2"/>
        <v>0</v>
      </c>
      <c r="K27" s="510"/>
      <c r="L27" s="510"/>
      <c r="M27" s="491"/>
    </row>
    <row r="28" spans="1:13" ht="15.75" customHeight="1">
      <c r="A28" s="494"/>
      <c r="B28" s="494"/>
      <c r="C28" s="483" t="s">
        <v>102</v>
      </c>
      <c r="D28" s="507" t="s">
        <v>103</v>
      </c>
      <c r="E28" s="508">
        <v>27</v>
      </c>
      <c r="F28" s="509">
        <v>4</v>
      </c>
      <c r="G28" s="508">
        <f>E28-F28</f>
        <v>23</v>
      </c>
      <c r="H28" s="508">
        <v>19</v>
      </c>
      <c r="I28" s="509">
        <v>8</v>
      </c>
      <c r="J28" s="508">
        <f t="shared" si="2"/>
        <v>11</v>
      </c>
      <c r="K28" s="510"/>
      <c r="L28" s="510"/>
      <c r="M28" s="491"/>
    </row>
    <row r="29" spans="1:13" ht="15.75" customHeight="1">
      <c r="A29" s="494"/>
      <c r="B29" s="494"/>
      <c r="C29" s="483" t="s">
        <v>104</v>
      </c>
      <c r="D29" s="507" t="s">
        <v>105</v>
      </c>
      <c r="E29" s="508">
        <v>5</v>
      </c>
      <c r="F29" s="509">
        <v>7</v>
      </c>
      <c r="G29" s="508">
        <f>E29-F29</f>
        <v>-2</v>
      </c>
      <c r="H29" s="508">
        <v>7</v>
      </c>
      <c r="I29" s="509">
        <v>11</v>
      </c>
      <c r="J29" s="508">
        <f t="shared" si="2"/>
        <v>-4</v>
      </c>
      <c r="K29" s="510"/>
      <c r="L29" s="510"/>
      <c r="M29" s="491"/>
    </row>
    <row r="30" spans="1:13" ht="15.75" customHeight="1">
      <c r="A30" s="494"/>
      <c r="B30" s="494"/>
      <c r="C30" s="483" t="s">
        <v>106</v>
      </c>
      <c r="D30" s="507" t="s">
        <v>107</v>
      </c>
      <c r="E30" s="508">
        <v>901</v>
      </c>
      <c r="F30" s="509">
        <v>48</v>
      </c>
      <c r="G30" s="508">
        <f>E30-F30</f>
        <v>853</v>
      </c>
      <c r="H30" s="508">
        <v>928</v>
      </c>
      <c r="I30" s="509">
        <v>50</v>
      </c>
      <c r="J30" s="508">
        <f t="shared" si="2"/>
        <v>878</v>
      </c>
      <c r="K30" s="510"/>
      <c r="L30" s="510"/>
      <c r="M30" s="491"/>
    </row>
    <row r="31" spans="1:13" ht="15.75" customHeight="1">
      <c r="A31" s="494"/>
      <c r="B31" s="494"/>
      <c r="C31" s="513" t="s">
        <v>108</v>
      </c>
      <c r="D31" s="514" t="s">
        <v>109</v>
      </c>
      <c r="E31" s="515">
        <v>6</v>
      </c>
      <c r="F31" s="502">
        <v>10</v>
      </c>
      <c r="G31" s="515">
        <f>E31-F31</f>
        <v>-4</v>
      </c>
      <c r="H31" s="515">
        <v>5</v>
      </c>
      <c r="I31" s="502">
        <v>3</v>
      </c>
      <c r="J31" s="515">
        <f t="shared" si="2"/>
        <v>2</v>
      </c>
      <c r="K31" s="510"/>
      <c r="L31" s="510"/>
      <c r="M31" s="492"/>
    </row>
    <row r="32" spans="1:13" ht="10.5" customHeight="1">
      <c r="A32" s="494"/>
      <c r="B32" s="494"/>
      <c r="C32" s="516"/>
      <c r="D32" s="516"/>
      <c r="E32" s="516"/>
      <c r="F32" s="517"/>
      <c r="G32" s="518"/>
      <c r="H32" s="516"/>
      <c r="I32" s="494"/>
      <c r="J32" s="519"/>
      <c r="K32" s="510"/>
      <c r="L32" s="510"/>
      <c r="M32" s="519"/>
    </row>
    <row r="33" spans="1:13" ht="10.5" customHeight="1">
      <c r="A33" s="494"/>
      <c r="B33" s="494"/>
      <c r="C33" s="516"/>
      <c r="D33" s="516"/>
      <c r="E33" s="520" t="s">
        <v>528</v>
      </c>
      <c r="F33" s="520"/>
      <c r="G33" s="520"/>
      <c r="H33" s="520"/>
      <c r="I33" s="494"/>
      <c r="J33" s="494"/>
      <c r="K33" s="510"/>
      <c r="L33" s="510"/>
      <c r="M33" s="510"/>
    </row>
    <row r="34" spans="1:13" ht="10.5" customHeight="1">
      <c r="A34" s="494"/>
      <c r="B34" s="494"/>
      <c r="C34" s="516"/>
      <c r="D34" s="516"/>
      <c r="E34" s="521" t="s">
        <v>529</v>
      </c>
      <c r="F34" s="520"/>
      <c r="G34" s="520"/>
      <c r="H34" s="520"/>
      <c r="I34" s="494"/>
      <c r="J34" s="494"/>
      <c r="K34" s="510"/>
      <c r="L34" s="510"/>
      <c r="M34" s="510"/>
    </row>
    <row r="35" spans="1:13" ht="10.5" customHeight="1">
      <c r="A35" s="494"/>
      <c r="B35" s="494"/>
      <c r="C35" s="516"/>
      <c r="D35" s="516"/>
      <c r="E35" s="521"/>
      <c r="F35" s="521"/>
      <c r="G35" s="521"/>
      <c r="H35" s="521"/>
      <c r="I35" s="494"/>
      <c r="J35" s="494"/>
      <c r="K35" s="510"/>
      <c r="L35" s="510"/>
      <c r="M35" s="510"/>
    </row>
    <row r="36" spans="1:13" ht="10.5" customHeight="1">
      <c r="A36" s="494"/>
      <c r="B36" s="494"/>
      <c r="C36" s="516"/>
      <c r="D36" s="516"/>
      <c r="E36" s="521"/>
      <c r="F36" s="521"/>
      <c r="G36" s="521"/>
      <c r="H36" s="521"/>
      <c r="I36" s="494"/>
      <c r="J36" s="494"/>
      <c r="K36" s="510"/>
      <c r="L36" s="510"/>
      <c r="M36" s="510"/>
    </row>
    <row r="37" spans="1:13" ht="10.5" customHeight="1">
      <c r="A37" s="510"/>
      <c r="B37" s="510"/>
      <c r="C37" s="484"/>
      <c r="D37" s="484"/>
      <c r="E37" s="484"/>
      <c r="F37" s="484"/>
      <c r="G37" s="484"/>
      <c r="H37" s="484"/>
      <c r="I37" s="510"/>
      <c r="J37" s="494"/>
      <c r="K37" s="510"/>
      <c r="L37" s="510"/>
      <c r="M37" s="510"/>
    </row>
    <row r="38" spans="1:13" ht="12.75">
      <c r="A38" s="522"/>
      <c r="B38" s="522"/>
      <c r="C38" s="522"/>
      <c r="D38" s="522"/>
      <c r="E38" s="522"/>
      <c r="F38" s="522"/>
      <c r="G38" s="522"/>
      <c r="H38" s="522"/>
      <c r="I38" s="522"/>
      <c r="J38" s="523"/>
      <c r="K38" s="510"/>
      <c r="L38" s="510"/>
      <c r="M38" s="510"/>
    </row>
    <row r="39" spans="1:13" ht="12.75">
      <c r="A39" s="510"/>
      <c r="B39" s="510"/>
      <c r="C39" s="510"/>
      <c r="D39" s="510"/>
      <c r="E39" s="510"/>
      <c r="F39" s="510"/>
      <c r="G39" s="510"/>
      <c r="H39" s="510"/>
      <c r="I39" s="510"/>
      <c r="J39" s="494"/>
      <c r="K39" s="522"/>
      <c r="L39" s="522"/>
      <c r="M39" s="510"/>
    </row>
    <row r="40" spans="1:11" ht="12.75">
      <c r="A40" s="522"/>
      <c r="B40" s="522"/>
      <c r="C40" s="522"/>
      <c r="D40" s="522"/>
      <c r="E40" s="522"/>
      <c r="F40" s="522"/>
      <c r="G40" s="522"/>
      <c r="H40" s="522"/>
      <c r="I40" s="522"/>
      <c r="J40" s="523"/>
      <c r="K40" s="522"/>
    </row>
    <row r="44" spans="1:11" ht="12.75">
      <c r="A44" s="522"/>
      <c r="B44" s="522"/>
      <c r="C44" s="522"/>
      <c r="D44" s="522"/>
      <c r="E44" s="522"/>
      <c r="F44" s="522"/>
      <c r="G44" s="522"/>
      <c r="H44" s="522"/>
      <c r="I44" s="522"/>
      <c r="J44" s="523"/>
      <c r="K44" s="510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34" sqref="G34"/>
    </sheetView>
  </sheetViews>
  <sheetFormatPr defaultColWidth="9.140625" defaultRowHeight="12.75"/>
  <cols>
    <col min="2" max="2" width="23.140625" style="0" customWidth="1"/>
    <col min="4" max="4" width="15.7109375" style="0" customWidth="1"/>
    <col min="5" max="5" width="13.8515625" style="108" customWidth="1"/>
    <col min="6" max="6" width="12.140625" style="108" customWidth="1"/>
    <col min="7" max="7" width="13.8515625" style="108" customWidth="1"/>
    <col min="8" max="8" width="10.7109375" style="0" customWidth="1"/>
    <col min="9" max="9" width="9.28125" style="0" customWidth="1"/>
    <col min="10" max="11" width="10.00390625" style="0" bestFit="1" customWidth="1"/>
    <col min="17" max="17" width="10.28125" style="0" customWidth="1"/>
  </cols>
  <sheetData>
    <row r="1" spans="1:18" ht="12.75">
      <c r="A1" s="2"/>
      <c r="B1" s="2"/>
      <c r="C1" s="2"/>
      <c r="D1" s="2"/>
      <c r="E1" s="101"/>
      <c r="F1" s="101"/>
      <c r="G1" s="10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101"/>
      <c r="F2" s="101"/>
      <c r="G2" s="10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101"/>
      <c r="F3" s="101"/>
      <c r="G3" s="10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7"/>
      <c r="B4" s="2"/>
      <c r="C4" s="67" t="s">
        <v>244</v>
      </c>
      <c r="D4" s="2"/>
      <c r="E4" s="103"/>
      <c r="F4" s="103"/>
      <c r="G4" s="103"/>
      <c r="H4" s="18"/>
      <c r="I4" s="18"/>
      <c r="J4" s="17"/>
      <c r="K4" s="16"/>
      <c r="L4" s="16"/>
      <c r="M4" s="17"/>
      <c r="N4" s="17"/>
      <c r="O4" s="17"/>
      <c r="P4" s="2"/>
      <c r="Q4" s="2"/>
      <c r="R4" s="2"/>
    </row>
    <row r="5" spans="1:18" ht="12.75">
      <c r="A5" s="17"/>
      <c r="B5" s="68"/>
      <c r="C5" s="18" t="s">
        <v>245</v>
      </c>
      <c r="D5" s="2"/>
      <c r="E5" s="103"/>
      <c r="F5" s="103"/>
      <c r="G5" s="103"/>
      <c r="H5" s="18"/>
      <c r="I5" s="18"/>
      <c r="J5" s="16"/>
      <c r="K5" s="18"/>
      <c r="L5" s="16"/>
      <c r="M5" s="17"/>
      <c r="N5" s="17"/>
      <c r="O5" s="17"/>
      <c r="P5" s="2"/>
      <c r="Q5" s="2"/>
      <c r="R5" s="2"/>
    </row>
    <row r="6" spans="1:18" ht="12.75">
      <c r="A6" s="17"/>
      <c r="B6" s="68"/>
      <c r="C6" s="18"/>
      <c r="D6" s="18"/>
      <c r="E6" s="103"/>
      <c r="F6" s="103"/>
      <c r="G6" s="103"/>
      <c r="H6" s="18"/>
      <c r="I6" s="18"/>
      <c r="J6" s="16"/>
      <c r="K6" s="16"/>
      <c r="L6" s="16"/>
      <c r="M6" s="17"/>
      <c r="N6" s="17"/>
      <c r="O6" s="17"/>
      <c r="P6" s="2"/>
      <c r="Q6" s="2"/>
      <c r="R6" s="2"/>
    </row>
    <row r="7" spans="1:18" ht="12.75">
      <c r="A7" s="17"/>
      <c r="B7" s="17" t="s">
        <v>246</v>
      </c>
      <c r="C7" s="17"/>
      <c r="D7" s="17"/>
      <c r="E7" s="104"/>
      <c r="F7" s="104"/>
      <c r="G7" s="104"/>
      <c r="H7" s="16"/>
      <c r="I7" s="16"/>
      <c r="J7" s="17"/>
      <c r="K7" s="17"/>
      <c r="L7" s="17"/>
      <c r="M7" s="17"/>
      <c r="N7" s="17"/>
      <c r="O7" s="17"/>
      <c r="P7" s="2"/>
      <c r="Q7" s="2"/>
      <c r="R7" s="2"/>
    </row>
    <row r="8" spans="1:18" ht="12.75">
      <c r="A8" s="17"/>
      <c r="B8" s="17"/>
      <c r="C8" s="17"/>
      <c r="D8" s="17"/>
      <c r="E8" s="104"/>
      <c r="F8" s="104"/>
      <c r="G8" s="104"/>
      <c r="H8" s="16"/>
      <c r="I8" s="16"/>
      <c r="J8" s="17"/>
      <c r="K8" s="17"/>
      <c r="L8" s="17"/>
      <c r="M8" s="17"/>
      <c r="N8" s="17"/>
      <c r="O8" s="17"/>
      <c r="P8" s="2"/>
      <c r="Q8" s="2"/>
      <c r="R8" s="2"/>
    </row>
    <row r="9" spans="1:18" ht="12.75">
      <c r="A9" s="17"/>
      <c r="B9" s="69" t="s">
        <v>247</v>
      </c>
      <c r="C9" s="16"/>
      <c r="D9" s="16"/>
      <c r="E9" s="104" t="s">
        <v>1</v>
      </c>
      <c r="F9" s="104"/>
      <c r="G9" s="104"/>
      <c r="H9" s="16"/>
      <c r="I9" s="16"/>
      <c r="J9" s="2"/>
      <c r="K9" s="2"/>
      <c r="L9" s="2"/>
      <c r="M9" s="2"/>
      <c r="N9" s="2"/>
      <c r="O9" s="17"/>
      <c r="P9" s="2"/>
      <c r="Q9" s="2"/>
      <c r="R9" s="2"/>
    </row>
    <row r="10" spans="1:18" ht="12.75">
      <c r="A10" s="17"/>
      <c r="B10" s="17"/>
      <c r="C10" s="19"/>
      <c r="D10" s="19" t="s">
        <v>248</v>
      </c>
      <c r="E10" s="104"/>
      <c r="F10" s="104"/>
      <c r="G10" s="104"/>
      <c r="H10" s="16"/>
      <c r="I10" s="16"/>
      <c r="J10" s="16"/>
      <c r="K10" s="16"/>
      <c r="L10" s="16"/>
      <c r="M10" s="16"/>
      <c r="N10" s="16"/>
      <c r="O10" s="17"/>
      <c r="P10" s="2"/>
      <c r="Q10" s="2"/>
      <c r="R10" s="2"/>
    </row>
    <row r="11" spans="1:17" ht="24">
      <c r="A11" s="70"/>
      <c r="B11" s="70"/>
      <c r="C11" s="71"/>
      <c r="D11" s="72"/>
      <c r="E11" s="1238" t="s">
        <v>249</v>
      </c>
      <c r="F11" s="1239"/>
      <c r="G11" s="1239"/>
      <c r="H11" s="1242"/>
      <c r="I11" s="1242"/>
      <c r="J11" s="72"/>
      <c r="K11" s="73"/>
      <c r="L11" s="73"/>
      <c r="M11" s="73"/>
      <c r="N11" s="74"/>
      <c r="O11" s="2"/>
      <c r="P11" s="2"/>
      <c r="Q11" s="2"/>
    </row>
    <row r="12" spans="1:17" ht="12.75">
      <c r="A12" s="75"/>
      <c r="B12" s="75"/>
      <c r="C12" s="16"/>
      <c r="D12" s="76"/>
      <c r="E12" s="1240"/>
      <c r="F12" s="1241"/>
      <c r="G12" s="1241"/>
      <c r="H12" s="1243"/>
      <c r="I12" s="1243"/>
      <c r="J12" s="77"/>
      <c r="K12" s="78"/>
      <c r="L12" s="79"/>
      <c r="M12" s="80"/>
      <c r="N12" s="81"/>
      <c r="O12" s="2"/>
      <c r="P12" s="2"/>
      <c r="Q12" s="2"/>
    </row>
    <row r="13" spans="1:17" ht="12.75">
      <c r="A13" s="82"/>
      <c r="B13" s="82"/>
      <c r="C13" s="19"/>
      <c r="D13" s="83"/>
      <c r="E13" s="105" t="s">
        <v>371</v>
      </c>
      <c r="F13" s="105" t="s">
        <v>372</v>
      </c>
      <c r="G13" s="359" t="s">
        <v>373</v>
      </c>
      <c r="H13" s="1244"/>
      <c r="I13" s="1244"/>
      <c r="J13" s="84"/>
      <c r="K13" s="85"/>
      <c r="L13" s="86"/>
      <c r="M13" s="86"/>
      <c r="N13" s="97"/>
      <c r="O13" s="2"/>
      <c r="P13" s="2"/>
      <c r="Q13" s="2"/>
    </row>
    <row r="14" spans="1:17" ht="15" customHeight="1">
      <c r="A14" s="20" t="s">
        <v>250</v>
      </c>
      <c r="B14" s="70" t="s">
        <v>251</v>
      </c>
      <c r="C14" s="21" t="s">
        <v>252</v>
      </c>
      <c r="D14" s="16"/>
      <c r="E14" s="106">
        <v>17025900</v>
      </c>
      <c r="F14" s="106">
        <v>17647000</v>
      </c>
      <c r="G14" s="106">
        <v>15680000</v>
      </c>
      <c r="H14" s="87">
        <f>G14/E14*100</f>
        <v>92.09498469978092</v>
      </c>
      <c r="I14" s="87">
        <f>G14/F14*100</f>
        <v>88.85362951209838</v>
      </c>
      <c r="J14" s="22"/>
      <c r="K14" s="88"/>
      <c r="L14" s="23"/>
      <c r="M14" s="88"/>
      <c r="N14" s="98"/>
      <c r="O14" s="2"/>
      <c r="P14" s="27"/>
      <c r="Q14" s="2"/>
    </row>
    <row r="15" spans="1:17" ht="15" customHeight="1">
      <c r="A15" s="225" t="s">
        <v>253</v>
      </c>
      <c r="B15" s="225" t="s">
        <v>254</v>
      </c>
      <c r="C15" s="226" t="s">
        <v>255</v>
      </c>
      <c r="D15" s="83"/>
      <c r="E15" s="107">
        <v>15764639</v>
      </c>
      <c r="F15" s="107">
        <v>19731751</v>
      </c>
      <c r="G15" s="107">
        <v>18524003</v>
      </c>
      <c r="H15" s="87">
        <f aca="true" t="shared" si="0" ref="H15:H25">G15/E15*100</f>
        <v>117.50350261747194</v>
      </c>
      <c r="I15" s="87">
        <f aca="true" t="shared" si="1" ref="I15:I25">G15/F15*100</f>
        <v>93.87916460125612</v>
      </c>
      <c r="J15" s="22"/>
      <c r="K15" s="22"/>
      <c r="L15" s="17"/>
      <c r="M15" s="22"/>
      <c r="N15" s="98"/>
      <c r="O15" s="2"/>
      <c r="P15" s="27"/>
      <c r="Q15" s="2"/>
    </row>
    <row r="16" spans="1:17" ht="15" customHeight="1">
      <c r="A16" s="75" t="s">
        <v>256</v>
      </c>
      <c r="B16" s="1"/>
      <c r="C16" s="21" t="s">
        <v>257</v>
      </c>
      <c r="D16" s="16"/>
      <c r="E16" s="107">
        <v>65763067.7</v>
      </c>
      <c r="F16" s="107">
        <v>89794334</v>
      </c>
      <c r="G16" s="107">
        <v>95811693.7</v>
      </c>
      <c r="H16" s="87">
        <f t="shared" si="0"/>
        <v>145.6922510626736</v>
      </c>
      <c r="I16" s="87">
        <f t="shared" si="1"/>
        <v>106.70126881279613</v>
      </c>
      <c r="J16" s="89"/>
      <c r="K16" s="16"/>
      <c r="L16" s="17"/>
      <c r="M16" s="22"/>
      <c r="N16" s="98"/>
      <c r="O16" s="2"/>
      <c r="P16" s="27"/>
      <c r="Q16" s="27"/>
    </row>
    <row r="17" spans="1:17" ht="15" customHeight="1">
      <c r="A17" s="4" t="s">
        <v>258</v>
      </c>
      <c r="B17" s="1"/>
      <c r="C17" s="90" t="s">
        <v>259</v>
      </c>
      <c r="D17" s="26"/>
      <c r="E17" s="107">
        <v>595636.8</v>
      </c>
      <c r="F17" s="107">
        <v>526288</v>
      </c>
      <c r="G17" s="107">
        <v>907808.8</v>
      </c>
      <c r="H17" s="87">
        <f t="shared" si="0"/>
        <v>152.40979066437802</v>
      </c>
      <c r="I17" s="87">
        <f t="shared" si="1"/>
        <v>172.49277961876388</v>
      </c>
      <c r="J17" s="22"/>
      <c r="K17" s="16"/>
      <c r="L17" s="17"/>
      <c r="M17" s="22"/>
      <c r="N17" s="98"/>
      <c r="O17" s="2"/>
      <c r="P17" s="27"/>
      <c r="Q17" s="2"/>
    </row>
    <row r="18" spans="1:17" ht="15" customHeight="1">
      <c r="A18" s="4" t="s">
        <v>260</v>
      </c>
      <c r="B18" s="1"/>
      <c r="C18" s="90"/>
      <c r="D18" s="26"/>
      <c r="E18" s="107">
        <v>353216.8</v>
      </c>
      <c r="F18" s="107">
        <v>174708.5</v>
      </c>
      <c r="G18" s="107">
        <v>256791.5</v>
      </c>
      <c r="H18" s="87">
        <f t="shared" si="0"/>
        <v>72.70081717517401</v>
      </c>
      <c r="I18" s="87">
        <f t="shared" si="1"/>
        <v>146.98283140202108</v>
      </c>
      <c r="J18" s="22"/>
      <c r="K18" s="16"/>
      <c r="L18" s="17"/>
      <c r="M18" s="22"/>
      <c r="N18" s="98"/>
      <c r="O18" s="2"/>
      <c r="P18" s="27"/>
      <c r="Q18" s="2"/>
    </row>
    <row r="19" spans="1:17" ht="15" customHeight="1">
      <c r="A19" s="75" t="s">
        <v>261</v>
      </c>
      <c r="B19" s="1"/>
      <c r="C19" s="91" t="s">
        <v>262</v>
      </c>
      <c r="D19" s="26"/>
      <c r="E19" s="107">
        <v>40200535.4</v>
      </c>
      <c r="F19" s="107">
        <v>47245208.4</v>
      </c>
      <c r="G19" s="107">
        <v>53716030.6</v>
      </c>
      <c r="H19" s="87">
        <f t="shared" si="0"/>
        <v>133.62018705850372</v>
      </c>
      <c r="I19" s="87">
        <f t="shared" si="1"/>
        <v>113.69625072920624</v>
      </c>
      <c r="J19" s="22"/>
      <c r="K19" s="16"/>
      <c r="L19" s="17"/>
      <c r="M19" s="22"/>
      <c r="N19" s="98"/>
      <c r="O19" s="2"/>
      <c r="P19" s="27"/>
      <c r="Q19" s="2"/>
    </row>
    <row r="20" spans="1:17" ht="15" customHeight="1">
      <c r="A20" s="75" t="s">
        <v>263</v>
      </c>
      <c r="B20" s="1"/>
      <c r="C20" s="91" t="s">
        <v>264</v>
      </c>
      <c r="D20" s="16"/>
      <c r="E20" s="107">
        <v>56594723.8</v>
      </c>
      <c r="F20" s="107">
        <v>60874178.3</v>
      </c>
      <c r="G20" s="107">
        <v>66511439.2</v>
      </c>
      <c r="H20" s="87">
        <f t="shared" si="0"/>
        <v>117.52233200226345</v>
      </c>
      <c r="I20" s="87">
        <f t="shared" si="1"/>
        <v>109.2605125152055</v>
      </c>
      <c r="J20" s="22"/>
      <c r="K20" s="16"/>
      <c r="L20" s="17"/>
      <c r="M20" s="22"/>
      <c r="N20" s="98"/>
      <c r="O20" s="2"/>
      <c r="P20" s="27"/>
      <c r="Q20" s="2"/>
    </row>
    <row r="21" spans="1:17" ht="15" customHeight="1">
      <c r="A21" s="75" t="s">
        <v>265</v>
      </c>
      <c r="B21" s="1"/>
      <c r="C21" s="91" t="s">
        <v>266</v>
      </c>
      <c r="D21" s="16"/>
      <c r="E21" s="107">
        <v>3038984.2</v>
      </c>
      <c r="F21" s="107">
        <v>4982116.5</v>
      </c>
      <c r="G21" s="107">
        <v>5369878</v>
      </c>
      <c r="H21" s="87">
        <f t="shared" si="0"/>
        <v>176.69976698134855</v>
      </c>
      <c r="I21" s="87">
        <f t="shared" si="1"/>
        <v>107.7830676982363</v>
      </c>
      <c r="J21" s="22"/>
      <c r="K21" s="16"/>
      <c r="L21" s="17"/>
      <c r="M21" s="22"/>
      <c r="N21" s="98"/>
      <c r="O21" s="2"/>
      <c r="P21" s="27"/>
      <c r="Q21" s="2"/>
    </row>
    <row r="22" spans="1:17" ht="15" customHeight="1">
      <c r="A22" s="75" t="s">
        <v>267</v>
      </c>
      <c r="B22" s="1"/>
      <c r="C22" s="91" t="s">
        <v>268</v>
      </c>
      <c r="D22" s="16"/>
      <c r="E22" s="107"/>
      <c r="F22" s="107"/>
      <c r="G22" s="107"/>
      <c r="H22" s="87"/>
      <c r="I22" s="87"/>
      <c r="J22" s="22"/>
      <c r="K22" s="22"/>
      <c r="L22" s="22"/>
      <c r="M22" s="22"/>
      <c r="N22" s="98"/>
      <c r="O22" s="22"/>
      <c r="P22" s="27"/>
      <c r="Q22" s="2"/>
    </row>
    <row r="23" spans="1:17" ht="15" customHeight="1">
      <c r="A23" s="75" t="s">
        <v>269</v>
      </c>
      <c r="B23" s="1"/>
      <c r="C23" s="91" t="s">
        <v>270</v>
      </c>
      <c r="D23" s="16"/>
      <c r="E23" s="109">
        <v>29333</v>
      </c>
      <c r="F23" s="109">
        <v>37515</v>
      </c>
      <c r="G23" s="109">
        <v>42236</v>
      </c>
      <c r="H23" s="87">
        <f t="shared" si="0"/>
        <v>143.98799986363483</v>
      </c>
      <c r="I23" s="87">
        <f t="shared" si="1"/>
        <v>112.58429961348794</v>
      </c>
      <c r="J23" s="92"/>
      <c r="K23" s="16"/>
      <c r="L23" s="17"/>
      <c r="M23" s="92"/>
      <c r="N23" s="99"/>
      <c r="O23" s="2"/>
      <c r="P23" s="27"/>
      <c r="Q23" s="2"/>
    </row>
    <row r="24" spans="1:17" ht="15" customHeight="1">
      <c r="A24" s="75" t="s">
        <v>271</v>
      </c>
      <c r="B24" s="1"/>
      <c r="C24" s="91" t="s">
        <v>266</v>
      </c>
      <c r="D24" s="16"/>
      <c r="E24" s="109">
        <v>96</v>
      </c>
      <c r="F24" s="109">
        <v>124</v>
      </c>
      <c r="G24" s="109">
        <v>113</v>
      </c>
      <c r="H24" s="87">
        <f t="shared" si="0"/>
        <v>117.70833333333333</v>
      </c>
      <c r="I24" s="87">
        <f t="shared" si="1"/>
        <v>91.12903225806451</v>
      </c>
      <c r="J24" s="92"/>
      <c r="K24" s="16"/>
      <c r="L24" s="16"/>
      <c r="M24" s="92"/>
      <c r="N24" s="99"/>
      <c r="O24" s="2"/>
      <c r="P24" s="27"/>
      <c r="Q24" s="2"/>
    </row>
    <row r="25" spans="1:17" ht="15" customHeight="1">
      <c r="A25" s="82" t="s">
        <v>272</v>
      </c>
      <c r="B25" s="3"/>
      <c r="C25" s="93"/>
      <c r="D25" s="19"/>
      <c r="E25" s="110">
        <v>40187568.6</v>
      </c>
      <c r="F25" s="110">
        <v>45366632.5</v>
      </c>
      <c r="G25" s="110">
        <v>63894056.8</v>
      </c>
      <c r="H25" s="208">
        <f t="shared" si="0"/>
        <v>158.98960555677905</v>
      </c>
      <c r="I25" s="94">
        <f t="shared" si="1"/>
        <v>140.8393201765637</v>
      </c>
      <c r="J25" s="95"/>
      <c r="K25" s="95"/>
      <c r="L25" s="19"/>
      <c r="M25" s="95"/>
      <c r="N25" s="100"/>
      <c r="O25" s="2"/>
      <c r="P25" s="27"/>
      <c r="Q25" s="2"/>
    </row>
    <row r="26" spans="1:18" ht="12.75">
      <c r="A26" s="17"/>
      <c r="B26" s="2"/>
      <c r="C26" s="17"/>
      <c r="D26" s="17"/>
      <c r="E26" s="111"/>
      <c r="F26" s="111"/>
      <c r="G26" s="101"/>
      <c r="H26" s="2"/>
      <c r="I26" s="2"/>
      <c r="J26" s="16"/>
      <c r="K26" s="16"/>
      <c r="L26" s="16"/>
      <c r="M26" s="17"/>
      <c r="N26" s="17"/>
      <c r="O26" s="17"/>
      <c r="P26" s="2"/>
      <c r="Q26" s="2"/>
      <c r="R26" s="2"/>
    </row>
    <row r="27" spans="1:18" ht="12.75">
      <c r="A27" s="17"/>
      <c r="B27" s="16"/>
      <c r="C27" s="16"/>
      <c r="D27" s="16"/>
      <c r="E27" s="104"/>
      <c r="F27" s="104"/>
      <c r="G27" s="104"/>
      <c r="H27" s="16"/>
      <c r="I27" s="16"/>
      <c r="J27" s="16"/>
      <c r="K27" s="16"/>
      <c r="L27" s="16"/>
      <c r="M27" s="16"/>
      <c r="N27" s="16"/>
      <c r="O27" s="16"/>
      <c r="P27" s="2"/>
      <c r="Q27" s="2"/>
      <c r="R27" s="2"/>
    </row>
    <row r="28" spans="1:18" ht="12.75">
      <c r="A28" s="2"/>
      <c r="B28" s="2"/>
      <c r="C28" s="2"/>
      <c r="D28" s="2"/>
      <c r="E28" s="101"/>
      <c r="F28" s="101"/>
      <c r="G28" s="10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101"/>
      <c r="F29" s="101"/>
      <c r="G29" s="10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17" t="s">
        <v>273</v>
      </c>
      <c r="D30" s="2"/>
      <c r="E30" s="101"/>
      <c r="F30" s="101"/>
      <c r="G30" s="10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101"/>
      <c r="F31" s="101"/>
      <c r="G31" s="10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17" t="s">
        <v>274</v>
      </c>
      <c r="D32" s="2"/>
      <c r="E32" s="101"/>
      <c r="F32" s="101"/>
      <c r="G32" s="10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101"/>
      <c r="F33" s="101"/>
      <c r="G33" s="10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101"/>
      <c r="F34" s="101"/>
      <c r="G34" s="10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101"/>
      <c r="F35" s="101"/>
      <c r="G35" s="10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101"/>
      <c r="F36" s="101"/>
      <c r="G36" s="10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/>
      <c r="B37" s="2"/>
      <c r="C37" s="2"/>
      <c r="D37" s="96"/>
      <c r="E37" s="101"/>
      <c r="F37" s="101"/>
      <c r="G37" s="10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2"/>
      <c r="D38" s="2"/>
      <c r="E38" s="101"/>
      <c r="F38" s="101"/>
      <c r="G38" s="10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horizontalDpi="600" verticalDpi="600" orientation="landscape" r:id="rId2"/>
  <headerFooter>
    <oddHeader>&amp;L&amp;"Arial Mon,Regular"&amp;8&amp;USection 6.Monye credit and deposit</oddHeader>
    <oddFooter xml:space="preserve">&amp;L&amp;18 31&amp;R&amp;18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62"/>
  <sheetViews>
    <sheetView zoomScalePageLayoutView="0" workbookViewId="0" topLeftCell="D1">
      <selection activeCell="M20" sqref="M20"/>
    </sheetView>
  </sheetViews>
  <sheetFormatPr defaultColWidth="8.00390625" defaultRowHeight="12.75"/>
  <cols>
    <col min="1" max="1" width="4.421875" style="385" hidden="1" customWidth="1"/>
    <col min="2" max="2" width="6.8515625" style="385" customWidth="1"/>
    <col min="3" max="3" width="5.7109375" style="385" customWidth="1"/>
    <col min="4" max="4" width="15.00390625" style="385" customWidth="1"/>
    <col min="5" max="5" width="10.421875" style="385" customWidth="1"/>
    <col min="6" max="6" width="10.28125" style="385" customWidth="1"/>
    <col min="7" max="7" width="14.28125" style="385" customWidth="1"/>
    <col min="8" max="8" width="9.7109375" style="385" customWidth="1"/>
    <col min="9" max="9" width="15.00390625" style="385" customWidth="1"/>
    <col min="10" max="10" width="10.7109375" style="385" customWidth="1"/>
    <col min="11" max="11" width="18.57421875" style="385" customWidth="1"/>
    <col min="12" max="12" width="17.8515625" style="385" customWidth="1"/>
    <col min="13" max="13" width="11.7109375" style="385" customWidth="1"/>
    <col min="14" max="16384" width="8.00390625" style="385" customWidth="1"/>
  </cols>
  <sheetData>
    <row r="1" spans="1:10" ht="12.75">
      <c r="A1" s="385" t="s">
        <v>448</v>
      </c>
      <c r="B1" s="382" t="s">
        <v>449</v>
      </c>
      <c r="C1" s="382"/>
      <c r="D1" s="382" t="s">
        <v>1</v>
      </c>
      <c r="E1" s="382"/>
      <c r="F1" s="383" t="s">
        <v>379</v>
      </c>
      <c r="G1" s="384" t="s">
        <v>380</v>
      </c>
      <c r="I1" s="382"/>
      <c r="J1" s="382"/>
    </row>
    <row r="2" spans="2:12" ht="12.75">
      <c r="B2" s="382"/>
      <c r="C2" s="382"/>
      <c r="D2" s="382"/>
      <c r="E2" s="382"/>
      <c r="F2" s="382"/>
      <c r="G2" s="384" t="s">
        <v>381</v>
      </c>
      <c r="I2" s="382"/>
      <c r="J2" s="386"/>
      <c r="K2" s="382" t="s">
        <v>1</v>
      </c>
      <c r="L2" s="387"/>
    </row>
    <row r="3" spans="2:12" ht="9.75" customHeight="1">
      <c r="B3" s="382"/>
      <c r="C3" s="382"/>
      <c r="D3" s="382"/>
      <c r="E3" s="382"/>
      <c r="F3" s="382"/>
      <c r="G3" s="382"/>
      <c r="H3" s="384"/>
      <c r="I3" s="382"/>
      <c r="J3" s="386"/>
      <c r="K3" s="382"/>
      <c r="L3" s="387"/>
    </row>
    <row r="4" spans="1:13" ht="14.25" customHeight="1">
      <c r="A4" s="382"/>
      <c r="B4" s="388"/>
      <c r="C4" s="389"/>
      <c r="D4" s="390" t="s">
        <v>382</v>
      </c>
      <c r="E4" s="391"/>
      <c r="F4" s="392"/>
      <c r="G4" s="393"/>
      <c r="H4" s="393" t="s">
        <v>383</v>
      </c>
      <c r="I4" s="393"/>
      <c r="J4" s="393"/>
      <c r="K4" s="394" t="s">
        <v>384</v>
      </c>
      <c r="L4" s="391" t="s">
        <v>385</v>
      </c>
      <c r="M4" s="390" t="s">
        <v>386</v>
      </c>
    </row>
    <row r="5" spans="1:13" ht="15.75" customHeight="1">
      <c r="A5" s="382"/>
      <c r="B5" s="382"/>
      <c r="C5" s="395"/>
      <c r="D5" s="396" t="s">
        <v>387</v>
      </c>
      <c r="E5" s="397"/>
      <c r="F5" s="398"/>
      <c r="G5" s="390" t="s">
        <v>388</v>
      </c>
      <c r="H5" s="392"/>
      <c r="I5" s="1251" t="s">
        <v>389</v>
      </c>
      <c r="J5" s="1252"/>
      <c r="K5" s="399" t="s">
        <v>390</v>
      </c>
      <c r="L5" s="400" t="s">
        <v>391</v>
      </c>
      <c r="M5" s="401" t="s">
        <v>392</v>
      </c>
    </row>
    <row r="6" spans="1:13" ht="15">
      <c r="A6" s="382"/>
      <c r="B6" s="402" t="s">
        <v>393</v>
      </c>
      <c r="C6" s="401" t="s">
        <v>394</v>
      </c>
      <c r="D6" s="394" t="s">
        <v>395</v>
      </c>
      <c r="E6" s="403" t="s">
        <v>165</v>
      </c>
      <c r="F6" s="404" t="s">
        <v>167</v>
      </c>
      <c r="G6" s="1245" t="s">
        <v>396</v>
      </c>
      <c r="H6" s="1246"/>
      <c r="I6" s="1247" t="s">
        <v>397</v>
      </c>
      <c r="J6" s="1248"/>
      <c r="K6" s="399" t="s">
        <v>398</v>
      </c>
      <c r="L6" s="405" t="s">
        <v>399</v>
      </c>
      <c r="M6" s="396" t="s">
        <v>400</v>
      </c>
    </row>
    <row r="7" spans="1:13" ht="12.75">
      <c r="A7" s="382"/>
      <c r="B7" s="400"/>
      <c r="C7" s="406"/>
      <c r="D7" s="407" t="s">
        <v>401</v>
      </c>
      <c r="E7" s="1249" t="s">
        <v>402</v>
      </c>
      <c r="F7" s="1249" t="s">
        <v>403</v>
      </c>
      <c r="G7" s="394" t="s">
        <v>395</v>
      </c>
      <c r="H7" s="400" t="s">
        <v>165</v>
      </c>
      <c r="I7" s="394" t="s">
        <v>395</v>
      </c>
      <c r="J7" s="400" t="s">
        <v>165</v>
      </c>
      <c r="K7" s="399" t="s">
        <v>404</v>
      </c>
      <c r="L7" s="397" t="s">
        <v>405</v>
      </c>
      <c r="M7" s="396" t="s">
        <v>406</v>
      </c>
    </row>
    <row r="8" spans="1:13" ht="18.75" customHeight="1">
      <c r="A8" s="382"/>
      <c r="B8" s="408"/>
      <c r="C8" s="409"/>
      <c r="D8" s="410"/>
      <c r="E8" s="1250"/>
      <c r="F8" s="1250"/>
      <c r="G8" s="411" t="s">
        <v>401</v>
      </c>
      <c r="H8" s="412" t="s">
        <v>167</v>
      </c>
      <c r="I8" s="411" t="s">
        <v>401</v>
      </c>
      <c r="J8" s="412" t="s">
        <v>167</v>
      </c>
      <c r="K8" s="410" t="s">
        <v>1</v>
      </c>
      <c r="L8" s="408"/>
      <c r="M8" s="409"/>
    </row>
    <row r="9" spans="1:13" ht="13.5" customHeight="1">
      <c r="A9" s="382"/>
      <c r="B9" s="285" t="s">
        <v>168</v>
      </c>
      <c r="C9" s="413" t="s">
        <v>169</v>
      </c>
      <c r="D9" s="414">
        <f aca="true" t="shared" si="0" ref="D9:D17">G9+I9</f>
        <v>15484</v>
      </c>
      <c r="E9" s="414">
        <v>3035</v>
      </c>
      <c r="F9" s="414">
        <f>H9+J9</f>
        <v>10541.9</v>
      </c>
      <c r="G9" s="414">
        <v>2451.3</v>
      </c>
      <c r="H9" s="414">
        <v>200</v>
      </c>
      <c r="I9" s="414">
        <v>13032.7</v>
      </c>
      <c r="J9" s="415">
        <v>10341.9</v>
      </c>
      <c r="K9" s="414">
        <v>14073.9</v>
      </c>
      <c r="L9" s="414"/>
      <c r="M9" s="414"/>
    </row>
    <row r="10" spans="1:13" ht="13.5" customHeight="1">
      <c r="A10" s="382"/>
      <c r="B10" s="285" t="s">
        <v>170</v>
      </c>
      <c r="C10" s="413" t="s">
        <v>171</v>
      </c>
      <c r="D10" s="414">
        <f t="shared" si="0"/>
        <v>7635</v>
      </c>
      <c r="E10" s="414">
        <v>3465</v>
      </c>
      <c r="F10" s="414">
        <f aca="true" t="shared" si="1" ref="F10:F31">H10+J10</f>
        <v>1081</v>
      </c>
      <c r="G10" s="414">
        <v>650</v>
      </c>
      <c r="H10" s="414">
        <v>23</v>
      </c>
      <c r="I10" s="414">
        <v>6985</v>
      </c>
      <c r="J10" s="415">
        <v>1058</v>
      </c>
      <c r="K10" s="414">
        <v>6431</v>
      </c>
      <c r="L10" s="414">
        <v>659.8</v>
      </c>
      <c r="M10" s="414"/>
    </row>
    <row r="11" spans="1:13" ht="13.5" customHeight="1">
      <c r="A11" s="382"/>
      <c r="B11" s="285" t="s">
        <v>172</v>
      </c>
      <c r="C11" s="413" t="s">
        <v>173</v>
      </c>
      <c r="D11" s="414">
        <f t="shared" si="0"/>
        <v>4215</v>
      </c>
      <c r="E11" s="414">
        <v>1410</v>
      </c>
      <c r="F11" s="414">
        <f t="shared" si="1"/>
        <v>1164.4</v>
      </c>
      <c r="G11" s="414">
        <v>500</v>
      </c>
      <c r="H11" s="414">
        <v>190.5</v>
      </c>
      <c r="I11" s="414">
        <v>3715</v>
      </c>
      <c r="J11" s="415">
        <v>973.9</v>
      </c>
      <c r="K11" s="414">
        <v>4463.5</v>
      </c>
      <c r="L11" s="414"/>
      <c r="M11" s="414"/>
    </row>
    <row r="12" spans="2:13" ht="13.5" customHeight="1">
      <c r="B12" s="285" t="s">
        <v>174</v>
      </c>
      <c r="C12" s="413" t="s">
        <v>175</v>
      </c>
      <c r="D12" s="414">
        <f t="shared" si="0"/>
        <v>14696.5</v>
      </c>
      <c r="E12" s="414">
        <v>4499.1</v>
      </c>
      <c r="F12" s="414">
        <f t="shared" si="1"/>
        <v>5226.900000000001</v>
      </c>
      <c r="G12" s="414">
        <v>1961.5</v>
      </c>
      <c r="H12" s="414">
        <v>348.3</v>
      </c>
      <c r="I12" s="414">
        <v>12735</v>
      </c>
      <c r="J12" s="415">
        <v>4878.6</v>
      </c>
      <c r="K12" s="414">
        <v>13408.2</v>
      </c>
      <c r="L12" s="414">
        <v>131</v>
      </c>
      <c r="M12" s="414">
        <v>1920</v>
      </c>
    </row>
    <row r="13" spans="2:13" ht="12" customHeight="1">
      <c r="B13" s="285"/>
      <c r="C13" s="413"/>
      <c r="D13" s="414"/>
      <c r="E13" s="414"/>
      <c r="F13" s="414"/>
      <c r="G13" s="415"/>
      <c r="H13" s="415"/>
      <c r="I13" s="415"/>
      <c r="J13" s="415"/>
      <c r="K13" s="416"/>
      <c r="L13" s="416"/>
      <c r="M13" s="415"/>
    </row>
    <row r="14" spans="2:13" ht="13.5" customHeight="1">
      <c r="B14" s="285" t="s">
        <v>176</v>
      </c>
      <c r="C14" s="413" t="s">
        <v>177</v>
      </c>
      <c r="D14" s="414">
        <f t="shared" si="0"/>
        <v>11197</v>
      </c>
      <c r="E14" s="414">
        <v>5758.1</v>
      </c>
      <c r="F14" s="414">
        <f t="shared" si="1"/>
        <v>6251.7</v>
      </c>
      <c r="G14" s="414">
        <v>1908</v>
      </c>
      <c r="H14" s="414">
        <v>403.4</v>
      </c>
      <c r="I14" s="414">
        <v>9289</v>
      </c>
      <c r="J14" s="415">
        <v>5848.3</v>
      </c>
      <c r="K14" s="414">
        <v>18140.3</v>
      </c>
      <c r="L14" s="414"/>
      <c r="M14" s="414"/>
    </row>
    <row r="15" spans="2:13" ht="13.5" customHeight="1">
      <c r="B15" s="285" t="s">
        <v>0</v>
      </c>
      <c r="C15" s="413" t="s">
        <v>178</v>
      </c>
      <c r="D15" s="414">
        <f t="shared" si="0"/>
        <v>7665</v>
      </c>
      <c r="E15" s="414">
        <v>4880.1</v>
      </c>
      <c r="F15" s="414">
        <f t="shared" si="1"/>
        <v>4605.8</v>
      </c>
      <c r="G15" s="414">
        <v>650</v>
      </c>
      <c r="H15" s="414">
        <v>295.1</v>
      </c>
      <c r="I15" s="414">
        <v>7015</v>
      </c>
      <c r="J15" s="415">
        <v>4310.7</v>
      </c>
      <c r="K15" s="414">
        <v>12838.1</v>
      </c>
      <c r="L15" s="414">
        <v>2112</v>
      </c>
      <c r="M15" s="414">
        <v>296.2</v>
      </c>
    </row>
    <row r="16" spans="2:13" ht="13.5" customHeight="1">
      <c r="B16" s="285" t="s">
        <v>179</v>
      </c>
      <c r="C16" s="413" t="s">
        <v>180</v>
      </c>
      <c r="D16" s="414">
        <f t="shared" si="0"/>
        <v>25100.5</v>
      </c>
      <c r="E16" s="414">
        <v>5930</v>
      </c>
      <c r="F16" s="414">
        <f t="shared" si="1"/>
        <v>5908.2</v>
      </c>
      <c r="G16" s="414">
        <v>3514.8</v>
      </c>
      <c r="H16" s="414">
        <v>1099.2</v>
      </c>
      <c r="I16" s="414">
        <v>21585.7</v>
      </c>
      <c r="J16" s="415">
        <v>4809</v>
      </c>
      <c r="K16" s="414">
        <v>51756.1</v>
      </c>
      <c r="L16" s="414">
        <v>771.9</v>
      </c>
      <c r="M16" s="414"/>
    </row>
    <row r="17" spans="2:13" ht="13.5" customHeight="1">
      <c r="B17" s="285" t="s">
        <v>181</v>
      </c>
      <c r="C17" s="413" t="s">
        <v>182</v>
      </c>
      <c r="D17" s="414">
        <f t="shared" si="0"/>
        <v>6465</v>
      </c>
      <c r="E17" s="414">
        <v>3572.7</v>
      </c>
      <c r="F17" s="414">
        <f t="shared" si="1"/>
        <v>2450</v>
      </c>
      <c r="G17" s="414">
        <v>450</v>
      </c>
      <c r="H17" s="414">
        <v>110</v>
      </c>
      <c r="I17" s="414">
        <v>6015</v>
      </c>
      <c r="J17" s="415">
        <v>2340</v>
      </c>
      <c r="K17" s="414">
        <v>7808.1</v>
      </c>
      <c r="L17" s="414">
        <v>961</v>
      </c>
      <c r="M17" s="414"/>
    </row>
    <row r="18" spans="2:13" ht="12" customHeight="1">
      <c r="B18" s="285"/>
      <c r="C18" s="413"/>
      <c r="D18" s="414"/>
      <c r="E18" s="414"/>
      <c r="F18" s="414"/>
      <c r="G18" s="415"/>
      <c r="H18" s="415"/>
      <c r="I18" s="415"/>
      <c r="J18" s="415"/>
      <c r="K18" s="416"/>
      <c r="L18" s="416"/>
      <c r="M18" s="415"/>
    </row>
    <row r="19" spans="2:13" ht="13.5" customHeight="1">
      <c r="B19" s="285" t="s">
        <v>183</v>
      </c>
      <c r="C19" s="413" t="s">
        <v>184</v>
      </c>
      <c r="D19" s="414">
        <f>G19+I19</f>
        <v>3600</v>
      </c>
      <c r="E19" s="414">
        <v>300</v>
      </c>
      <c r="F19" s="414">
        <f t="shared" si="1"/>
        <v>1138</v>
      </c>
      <c r="G19" s="414">
        <v>600</v>
      </c>
      <c r="H19" s="414">
        <v>16</v>
      </c>
      <c r="I19" s="414">
        <v>3000</v>
      </c>
      <c r="J19" s="415">
        <v>1122</v>
      </c>
      <c r="K19" s="414">
        <v>2803.5</v>
      </c>
      <c r="L19" s="414"/>
      <c r="M19" s="414"/>
    </row>
    <row r="20" spans="2:13" ht="13.5" customHeight="1">
      <c r="B20" s="285" t="s">
        <v>185</v>
      </c>
      <c r="C20" s="413" t="s">
        <v>186</v>
      </c>
      <c r="D20" s="414">
        <f>G20+I20</f>
        <v>2765</v>
      </c>
      <c r="E20" s="414">
        <v>1348</v>
      </c>
      <c r="F20" s="414">
        <f t="shared" si="1"/>
        <v>1132</v>
      </c>
      <c r="G20" s="414">
        <v>250</v>
      </c>
      <c r="H20" s="414">
        <v>194</v>
      </c>
      <c r="I20" s="414">
        <v>2515</v>
      </c>
      <c r="J20" s="415">
        <v>938</v>
      </c>
      <c r="K20" s="414">
        <v>4960.8</v>
      </c>
      <c r="L20" s="414"/>
      <c r="M20" s="414"/>
    </row>
    <row r="21" spans="2:13" ht="13.5" customHeight="1">
      <c r="B21" s="285" t="s">
        <v>187</v>
      </c>
      <c r="C21" s="413" t="s">
        <v>188</v>
      </c>
      <c r="D21" s="414">
        <f>G21+I21</f>
        <v>2300</v>
      </c>
      <c r="E21" s="414">
        <v>520</v>
      </c>
      <c r="F21" s="414">
        <f t="shared" si="1"/>
        <v>434</v>
      </c>
      <c r="G21" s="414">
        <v>300</v>
      </c>
      <c r="H21" s="414">
        <v>67</v>
      </c>
      <c r="I21" s="414">
        <v>2000</v>
      </c>
      <c r="J21" s="415">
        <v>367</v>
      </c>
      <c r="K21" s="414">
        <v>1629.1</v>
      </c>
      <c r="L21" s="414"/>
      <c r="M21" s="414"/>
    </row>
    <row r="22" spans="2:13" ht="13.5" customHeight="1">
      <c r="B22" s="285" t="s">
        <v>189</v>
      </c>
      <c r="C22" s="413" t="s">
        <v>190</v>
      </c>
      <c r="D22" s="414">
        <f>G22+I22</f>
        <v>0</v>
      </c>
      <c r="E22" s="414"/>
      <c r="F22" s="414"/>
      <c r="G22" s="414"/>
      <c r="H22" s="414"/>
      <c r="I22" s="414">
        <v>0</v>
      </c>
      <c r="J22" s="415"/>
      <c r="K22" s="414"/>
      <c r="L22" s="414"/>
      <c r="M22" s="414"/>
    </row>
    <row r="23" spans="2:13" ht="12" customHeight="1">
      <c r="B23" s="285"/>
      <c r="C23" s="413"/>
      <c r="D23" s="414"/>
      <c r="E23" s="414"/>
      <c r="F23" s="414"/>
      <c r="G23" s="415"/>
      <c r="H23" s="415"/>
      <c r="I23" s="415"/>
      <c r="J23" s="415"/>
      <c r="K23" s="416"/>
      <c r="L23" s="416"/>
      <c r="M23" s="415"/>
    </row>
    <row r="24" spans="2:13" ht="13.5" customHeight="1">
      <c r="B24" s="285" t="s">
        <v>191</v>
      </c>
      <c r="C24" s="413" t="s">
        <v>192</v>
      </c>
      <c r="D24" s="414"/>
      <c r="E24" s="414"/>
      <c r="F24" s="414"/>
      <c r="G24" s="414"/>
      <c r="H24" s="414"/>
      <c r="I24" s="414">
        <v>0</v>
      </c>
      <c r="J24" s="415"/>
      <c r="K24" s="417"/>
      <c r="L24" s="417"/>
      <c r="M24" s="414"/>
    </row>
    <row r="25" spans="2:13" ht="13.5" customHeight="1">
      <c r="B25" s="285" t="s">
        <v>193</v>
      </c>
      <c r="C25" s="413" t="s">
        <v>194</v>
      </c>
      <c r="D25" s="414">
        <f>G25+I25</f>
        <v>7050</v>
      </c>
      <c r="E25" s="414">
        <v>2071</v>
      </c>
      <c r="F25" s="414">
        <f t="shared" si="1"/>
        <v>2046.2</v>
      </c>
      <c r="G25" s="414">
        <v>550</v>
      </c>
      <c r="H25" s="414">
        <v>30</v>
      </c>
      <c r="I25" s="414">
        <v>6500</v>
      </c>
      <c r="J25" s="415">
        <v>2016.2</v>
      </c>
      <c r="K25" s="414">
        <v>5319.5</v>
      </c>
      <c r="L25" s="414">
        <v>960</v>
      </c>
      <c r="M25" s="414">
        <v>107.1</v>
      </c>
    </row>
    <row r="26" spans="2:13" ht="13.5" customHeight="1">
      <c r="B26" s="285" t="s">
        <v>195</v>
      </c>
      <c r="C26" s="413" t="s">
        <v>196</v>
      </c>
      <c r="D26" s="414">
        <f>G26+I26</f>
        <v>13584.7</v>
      </c>
      <c r="E26" s="414">
        <v>1000</v>
      </c>
      <c r="F26" s="414">
        <f t="shared" si="1"/>
        <v>3440.1</v>
      </c>
      <c r="G26" s="414">
        <v>1767.6</v>
      </c>
      <c r="H26" s="414">
        <v>506</v>
      </c>
      <c r="I26" s="414">
        <v>11817.1</v>
      </c>
      <c r="J26" s="415">
        <v>2934.1</v>
      </c>
      <c r="K26" s="414">
        <v>12335.4</v>
      </c>
      <c r="L26" s="414">
        <v>4856</v>
      </c>
      <c r="M26" s="414"/>
    </row>
    <row r="27" spans="2:13" ht="13.5" customHeight="1">
      <c r="B27" s="285" t="s">
        <v>197</v>
      </c>
      <c r="C27" s="413" t="s">
        <v>198</v>
      </c>
      <c r="D27" s="414">
        <f>G27+I27</f>
        <v>4185</v>
      </c>
      <c r="E27" s="414">
        <v>1412</v>
      </c>
      <c r="F27" s="414">
        <f t="shared" si="1"/>
        <v>1705.7</v>
      </c>
      <c r="G27" s="414">
        <v>1000</v>
      </c>
      <c r="H27" s="414">
        <v>894</v>
      </c>
      <c r="I27" s="414">
        <v>3185</v>
      </c>
      <c r="J27" s="415">
        <v>811.7</v>
      </c>
      <c r="K27" s="414">
        <v>10531.5</v>
      </c>
      <c r="L27" s="414">
        <v>6</v>
      </c>
      <c r="M27" s="414">
        <v>552.9</v>
      </c>
    </row>
    <row r="28" spans="2:13" ht="11.25" customHeight="1">
      <c r="B28" s="285"/>
      <c r="C28" s="413"/>
      <c r="D28" s="414"/>
      <c r="E28" s="414"/>
      <c r="F28" s="414"/>
      <c r="G28" s="415"/>
      <c r="H28" s="415"/>
      <c r="I28" s="415"/>
      <c r="J28" s="415"/>
      <c r="K28" s="416"/>
      <c r="L28" s="416"/>
      <c r="M28" s="415"/>
    </row>
    <row r="29" spans="2:13" ht="13.5" customHeight="1">
      <c r="B29" s="285" t="s">
        <v>199</v>
      </c>
      <c r="C29" s="413" t="s">
        <v>200</v>
      </c>
      <c r="D29" s="414">
        <f>G29+I29</f>
        <v>16117.8</v>
      </c>
      <c r="E29" s="414">
        <v>3851</v>
      </c>
      <c r="F29" s="414">
        <f t="shared" si="1"/>
        <v>4810</v>
      </c>
      <c r="G29" s="414">
        <v>3317.7</v>
      </c>
      <c r="H29" s="414">
        <v>82</v>
      </c>
      <c r="I29" s="414">
        <v>12800.1</v>
      </c>
      <c r="J29" s="415">
        <v>4728</v>
      </c>
      <c r="K29" s="414">
        <v>11861.8</v>
      </c>
      <c r="L29" s="414">
        <v>0</v>
      </c>
      <c r="M29" s="414"/>
    </row>
    <row r="30" spans="2:13" ht="13.5" customHeight="1">
      <c r="B30" s="285" t="s">
        <v>201</v>
      </c>
      <c r="C30" s="413" t="s">
        <v>202</v>
      </c>
      <c r="D30" s="414">
        <f>G30+I30</f>
        <v>0</v>
      </c>
      <c r="E30" s="414"/>
      <c r="F30" s="414"/>
      <c r="G30" s="414"/>
      <c r="H30" s="414"/>
      <c r="I30" s="414">
        <v>0</v>
      </c>
      <c r="J30" s="415"/>
      <c r="K30" s="414"/>
      <c r="L30" s="414"/>
      <c r="M30" s="414"/>
    </row>
    <row r="31" spans="2:13" ht="13.5" customHeight="1">
      <c r="B31" s="285" t="s">
        <v>203</v>
      </c>
      <c r="C31" s="413" t="s">
        <v>204</v>
      </c>
      <c r="D31" s="414">
        <f>G31+I31</f>
        <v>2000</v>
      </c>
      <c r="E31" s="414">
        <v>914.7</v>
      </c>
      <c r="F31" s="414">
        <f t="shared" si="1"/>
        <v>1464.8</v>
      </c>
      <c r="G31" s="414">
        <v>200</v>
      </c>
      <c r="H31" s="414"/>
      <c r="I31" s="414">
        <v>1800</v>
      </c>
      <c r="J31" s="415">
        <v>1464.8</v>
      </c>
      <c r="K31" s="414">
        <v>3462</v>
      </c>
      <c r="L31" s="417">
        <v>192</v>
      </c>
      <c r="M31" s="414"/>
    </row>
    <row r="32" spans="2:13" ht="12" customHeight="1">
      <c r="B32" s="418" t="s">
        <v>1</v>
      </c>
      <c r="C32" s="418"/>
      <c r="D32" s="414"/>
      <c r="E32" s="419"/>
      <c r="F32" s="419"/>
      <c r="G32" s="419"/>
      <c r="H32" s="419"/>
      <c r="I32" s="419"/>
      <c r="J32" s="419"/>
      <c r="K32" s="419"/>
      <c r="L32" s="420"/>
      <c r="M32" s="420"/>
    </row>
    <row r="33" spans="2:13" ht="21" customHeight="1">
      <c r="B33" s="421" t="s">
        <v>207</v>
      </c>
      <c r="C33" s="422" t="s">
        <v>2</v>
      </c>
      <c r="D33" s="423">
        <f>G33+I33</f>
        <v>144060.5</v>
      </c>
      <c r="E33" s="424"/>
      <c r="F33" s="424">
        <f>SUM(F9:F32)</f>
        <v>53400.7</v>
      </c>
      <c r="G33" s="424">
        <f aca="true" t="shared" si="2" ref="G33:M33">SUM(G9:G32)</f>
        <v>20070.9</v>
      </c>
      <c r="H33" s="424">
        <f t="shared" si="2"/>
        <v>4458.5</v>
      </c>
      <c r="I33" s="424">
        <f>SUM(I9:I32)</f>
        <v>123989.6</v>
      </c>
      <c r="J33" s="424">
        <f t="shared" si="2"/>
        <v>48942.2</v>
      </c>
      <c r="K33" s="424">
        <f t="shared" si="2"/>
        <v>181822.8</v>
      </c>
      <c r="L33" s="424">
        <f t="shared" si="2"/>
        <v>10649.7</v>
      </c>
      <c r="M33" s="425">
        <f t="shared" si="2"/>
        <v>2876.2</v>
      </c>
    </row>
    <row r="34" spans="2:13" ht="23.25" customHeight="1">
      <c r="B34" s="451" t="s">
        <v>208</v>
      </c>
      <c r="C34" s="452" t="s">
        <v>209</v>
      </c>
      <c r="D34" s="426">
        <v>98961</v>
      </c>
      <c r="E34" s="426">
        <v>44966.7</v>
      </c>
      <c r="F34" s="426"/>
      <c r="G34" s="426">
        <v>12773</v>
      </c>
      <c r="H34" s="426">
        <v>5138.3</v>
      </c>
      <c r="I34" s="426">
        <v>86188</v>
      </c>
      <c r="J34" s="426">
        <v>39828.4</v>
      </c>
      <c r="K34" s="426">
        <v>147630.3</v>
      </c>
      <c r="L34" s="426">
        <v>11795.3</v>
      </c>
      <c r="M34" s="427">
        <v>6269.6</v>
      </c>
    </row>
    <row r="462" ht="10.5">
      <c r="B462" s="385" t="s">
        <v>451</v>
      </c>
    </row>
  </sheetData>
  <sheetProtection/>
  <mergeCells count="5">
    <mergeCell ref="G6:H6"/>
    <mergeCell ref="I6:J6"/>
    <mergeCell ref="E7:E8"/>
    <mergeCell ref="F7:F8"/>
    <mergeCell ref="I5:J5"/>
  </mergeCells>
  <printOptions horizontalCentered="1" verticalCentered="1"/>
  <pageMargins left="0.25" right="0.01" top="0.66" bottom="0.92" header="0.49" footer="0.37"/>
  <pageSetup horizontalDpi="600" verticalDpi="600" orientation="landscape" paperSize="9" r:id="rId1"/>
  <headerFooter alignWithMargins="0">
    <oddHeader>&amp;R&amp;8&amp;USection 9.Agriculture</oddHeader>
    <oddFooter>&amp;R&amp;"Arial Mon,Regular"&amp;18 41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AK10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421875" style="484" customWidth="1"/>
    <col min="2" max="2" width="10.28125" style="484" customWidth="1"/>
    <col min="3" max="3" width="9.28125" style="484" customWidth="1"/>
    <col min="4" max="4" width="14.7109375" style="484" customWidth="1"/>
    <col min="5" max="5" width="10.00390625" style="484" customWidth="1"/>
    <col min="6" max="6" width="12.28125" style="484" customWidth="1"/>
    <col min="7" max="7" width="10.421875" style="484" customWidth="1"/>
    <col min="8" max="8" width="15.140625" style="484" customWidth="1"/>
    <col min="9" max="9" width="10.140625" style="484" customWidth="1"/>
    <col min="10" max="10" width="9.421875" style="484" customWidth="1"/>
    <col min="11" max="11" width="10.00390625" style="484" customWidth="1"/>
    <col min="12" max="12" width="9.28125" style="484" customWidth="1"/>
    <col min="13" max="13" width="9.140625" style="484" customWidth="1"/>
    <col min="14" max="32" width="9.140625" style="510" customWidth="1"/>
    <col min="33" max="33" width="33.28125" style="510" customWidth="1"/>
    <col min="34" max="16384" width="9.140625" style="510" customWidth="1"/>
  </cols>
  <sheetData>
    <row r="1" ht="23.25" customHeight="1"/>
    <row r="2" spans="6:37" ht="12.75">
      <c r="F2" s="496" t="s">
        <v>570</v>
      </c>
      <c r="G2" s="495"/>
      <c r="H2" s="525"/>
      <c r="I2" s="525"/>
      <c r="J2" s="525"/>
      <c r="AG2" s="540" t="s">
        <v>571</v>
      </c>
      <c r="AH2" s="541"/>
      <c r="AI2" s="541"/>
      <c r="AJ2" s="541"/>
      <c r="AK2" s="541"/>
    </row>
    <row r="3" spans="6:37" ht="12.75">
      <c r="F3" s="542" t="s">
        <v>572</v>
      </c>
      <c r="G3" s="495"/>
      <c r="H3" s="525"/>
      <c r="I3" s="525"/>
      <c r="J3" s="525"/>
      <c r="AG3" s="543" t="s">
        <v>573</v>
      </c>
      <c r="AH3" s="544"/>
      <c r="AI3" s="544"/>
      <c r="AJ3" s="544"/>
      <c r="AK3" s="544"/>
    </row>
    <row r="4" spans="6:37" ht="15" customHeight="1">
      <c r="F4" s="542"/>
      <c r="G4" s="495"/>
      <c r="H4" s="525"/>
      <c r="I4" s="525"/>
      <c r="J4" s="525"/>
      <c r="AG4" s="545"/>
      <c r="AH4" s="546"/>
      <c r="AI4" s="546"/>
      <c r="AJ4" s="546"/>
      <c r="AK4" s="546"/>
    </row>
    <row r="5" spans="3:37" ht="15.75" customHeight="1">
      <c r="C5" s="524" t="s">
        <v>574</v>
      </c>
      <c r="D5" s="547"/>
      <c r="E5" s="525"/>
      <c r="F5" s="525"/>
      <c r="G5" s="525"/>
      <c r="H5" s="525"/>
      <c r="I5" s="525"/>
      <c r="J5" s="525"/>
      <c r="K5" s="525"/>
      <c r="L5" s="525"/>
      <c r="AG5" s="548"/>
      <c r="AH5" s="549" t="s">
        <v>575</v>
      </c>
      <c r="AI5" s="550"/>
      <c r="AJ5" s="548" t="s">
        <v>576</v>
      </c>
      <c r="AK5" s="548"/>
    </row>
    <row r="6" spans="3:37" ht="13.5" customHeight="1">
      <c r="C6" s="551" t="s">
        <v>577</v>
      </c>
      <c r="D6" s="524"/>
      <c r="E6" s="525"/>
      <c r="F6" s="525"/>
      <c r="G6" s="525"/>
      <c r="H6" s="525"/>
      <c r="I6" s="525"/>
      <c r="J6" s="525"/>
      <c r="K6" s="525"/>
      <c r="L6" s="525"/>
      <c r="AG6" s="552"/>
      <c r="AH6" s="553" t="s">
        <v>578</v>
      </c>
      <c r="AI6" s="553" t="s">
        <v>579</v>
      </c>
      <c r="AJ6" s="554" t="s">
        <v>580</v>
      </c>
      <c r="AK6" s="552"/>
    </row>
    <row r="7" spans="3:37" ht="12" customHeight="1">
      <c r="C7" s="551"/>
      <c r="D7" s="524"/>
      <c r="E7" s="525"/>
      <c r="F7" s="525"/>
      <c r="G7" s="525"/>
      <c r="H7" s="525"/>
      <c r="I7" s="525"/>
      <c r="J7" s="525"/>
      <c r="K7" s="525"/>
      <c r="L7" s="525"/>
      <c r="AG7" s="555"/>
      <c r="AH7" s="556"/>
      <c r="AI7" s="556"/>
      <c r="AJ7" s="556"/>
      <c r="AK7" s="555"/>
    </row>
    <row r="8" spans="2:37" ht="44.25" customHeight="1">
      <c r="B8" s="557" t="s">
        <v>581</v>
      </c>
      <c r="C8" s="558" t="s">
        <v>582</v>
      </c>
      <c r="D8" s="559" t="s">
        <v>583</v>
      </c>
      <c r="E8" s="559" t="s">
        <v>584</v>
      </c>
      <c r="F8" s="559" t="s">
        <v>585</v>
      </c>
      <c r="G8" s="559" t="s">
        <v>586</v>
      </c>
      <c r="H8" s="559" t="s">
        <v>587</v>
      </c>
      <c r="I8" s="559" t="s">
        <v>588</v>
      </c>
      <c r="J8" s="559" t="s">
        <v>589</v>
      </c>
      <c r="K8" s="560" t="s">
        <v>590</v>
      </c>
      <c r="L8" s="557" t="s">
        <v>591</v>
      </c>
      <c r="AG8" s="510" t="s">
        <v>592</v>
      </c>
      <c r="AH8" s="561">
        <v>212139.6</v>
      </c>
      <c r="AI8" s="561" t="e">
        <f>SUM(#REF!)</f>
        <v>#REF!</v>
      </c>
      <c r="AJ8" s="561" t="e">
        <f>AI8/AH8*100</f>
        <v>#REF!</v>
      </c>
      <c r="AK8" s="510" t="s">
        <v>593</v>
      </c>
    </row>
    <row r="9" spans="2:12" ht="9.75" customHeight="1">
      <c r="B9" s="527" t="s">
        <v>532</v>
      </c>
      <c r="C9" s="534">
        <f>SUM(D9+E9+F9+G9+H9+J9+K9+L9+I9)</f>
        <v>954.6000000000001</v>
      </c>
      <c r="D9" s="534">
        <v>409.1</v>
      </c>
      <c r="E9" s="527">
        <v>14.5</v>
      </c>
      <c r="F9" s="527">
        <v>385.6</v>
      </c>
      <c r="G9" s="527"/>
      <c r="H9" s="534">
        <v>66.2</v>
      </c>
      <c r="I9" s="534">
        <v>10.4</v>
      </c>
      <c r="J9" s="527"/>
      <c r="K9" s="534">
        <v>66.2</v>
      </c>
      <c r="L9" s="527">
        <v>2.6</v>
      </c>
    </row>
    <row r="10" spans="2:19" ht="9.75" customHeight="1">
      <c r="B10" s="527" t="s">
        <v>533</v>
      </c>
      <c r="C10" s="534">
        <f>SUM(D10+E10+F10+G10+H10+J10+K10+L10+I10)</f>
        <v>767.8000000000001</v>
      </c>
      <c r="D10" s="534">
        <v>253.7</v>
      </c>
      <c r="E10" s="527">
        <v>14.4</v>
      </c>
      <c r="F10" s="527">
        <v>356.6</v>
      </c>
      <c r="G10" s="527"/>
      <c r="H10" s="534">
        <v>83.5</v>
      </c>
      <c r="I10" s="527">
        <v>6.4</v>
      </c>
      <c r="J10" s="527">
        <v>10.3</v>
      </c>
      <c r="K10" s="527">
        <v>30.2</v>
      </c>
      <c r="L10" s="527">
        <v>12.7</v>
      </c>
      <c r="M10" s="527"/>
      <c r="N10" s="555"/>
      <c r="O10" s="555"/>
      <c r="P10" s="555"/>
      <c r="Q10" s="555"/>
      <c r="R10" s="555"/>
      <c r="S10" s="555"/>
    </row>
    <row r="11" spans="2:19" ht="9.75" customHeight="1">
      <c r="B11" s="527" t="s">
        <v>534</v>
      </c>
      <c r="C11" s="534">
        <v>744.6</v>
      </c>
      <c r="D11" s="527">
        <v>146.7</v>
      </c>
      <c r="E11" s="534">
        <v>13.2</v>
      </c>
      <c r="F11" s="534">
        <v>337.9</v>
      </c>
      <c r="G11" s="527">
        <v>93.2</v>
      </c>
      <c r="H11" s="527">
        <v>83.7</v>
      </c>
      <c r="I11" s="527">
        <v>34.9</v>
      </c>
      <c r="J11" s="527">
        <v>3.1</v>
      </c>
      <c r="K11" s="527">
        <v>26.1</v>
      </c>
      <c r="L11" s="527">
        <v>5.8</v>
      </c>
      <c r="M11" s="527"/>
      <c r="N11" s="555"/>
      <c r="O11" s="555"/>
      <c r="P11" s="555"/>
      <c r="Q11" s="555"/>
      <c r="R11" s="555"/>
      <c r="S11" s="555"/>
    </row>
    <row r="12" spans="2:36" ht="9.75" customHeight="1">
      <c r="B12" s="527" t="s">
        <v>535</v>
      </c>
      <c r="C12" s="534">
        <f>SUM(D12:L12)</f>
        <v>790.2</v>
      </c>
      <c r="D12" s="527">
        <v>81.8</v>
      </c>
      <c r="E12" s="534">
        <v>18</v>
      </c>
      <c r="F12" s="534">
        <v>457.5</v>
      </c>
      <c r="G12" s="527">
        <v>105.1</v>
      </c>
      <c r="H12" s="527">
        <v>78.7</v>
      </c>
      <c r="I12" s="527">
        <v>29.3</v>
      </c>
      <c r="J12" s="527"/>
      <c r="K12" s="527">
        <v>17.1</v>
      </c>
      <c r="L12" s="527">
        <v>2.7</v>
      </c>
      <c r="M12" s="527"/>
      <c r="AH12" s="561"/>
      <c r="AI12" s="561"/>
      <c r="AJ12" s="561"/>
    </row>
    <row r="13" spans="1:36" s="555" customFormat="1" ht="9.75" customHeight="1">
      <c r="A13" s="527"/>
      <c r="B13" s="527" t="s">
        <v>536</v>
      </c>
      <c r="C13" s="534">
        <v>744.6</v>
      </c>
      <c r="D13" s="527">
        <v>137.4</v>
      </c>
      <c r="E13" s="534">
        <v>13.9</v>
      </c>
      <c r="F13" s="534">
        <v>519.9</v>
      </c>
      <c r="G13" s="527">
        <v>143</v>
      </c>
      <c r="H13" s="527">
        <v>99.5</v>
      </c>
      <c r="I13" s="527"/>
      <c r="J13" s="527"/>
      <c r="K13" s="527">
        <v>30.8</v>
      </c>
      <c r="L13" s="527">
        <v>3.7</v>
      </c>
      <c r="M13" s="527"/>
      <c r="AH13" s="562"/>
      <c r="AI13" s="562"/>
      <c r="AJ13" s="562"/>
    </row>
    <row r="14" spans="2:36" ht="9.75" customHeight="1">
      <c r="B14" s="527" t="s">
        <v>537</v>
      </c>
      <c r="C14" s="534">
        <v>1717.1</v>
      </c>
      <c r="D14" s="527">
        <v>805.8</v>
      </c>
      <c r="E14" s="534">
        <v>16</v>
      </c>
      <c r="F14" s="534">
        <v>607.7</v>
      </c>
      <c r="G14" s="527">
        <v>149.3</v>
      </c>
      <c r="H14" s="527">
        <v>100.9</v>
      </c>
      <c r="I14" s="527"/>
      <c r="J14" s="527"/>
      <c r="K14" s="527">
        <v>36.8</v>
      </c>
      <c r="L14" s="527">
        <v>0.6</v>
      </c>
      <c r="M14" s="527"/>
      <c r="AH14" s="561"/>
      <c r="AI14" s="561"/>
      <c r="AJ14" s="561"/>
    </row>
    <row r="15" spans="2:36" ht="9.75" customHeight="1">
      <c r="B15" s="527" t="s">
        <v>538</v>
      </c>
      <c r="C15" s="534">
        <v>3319.4</v>
      </c>
      <c r="D15" s="534">
        <v>1971.5</v>
      </c>
      <c r="E15" s="534">
        <v>18.6</v>
      </c>
      <c r="F15" s="534">
        <v>882.9</v>
      </c>
      <c r="G15" s="527">
        <v>247.6</v>
      </c>
      <c r="H15" s="534">
        <v>128.8</v>
      </c>
      <c r="I15" s="527"/>
      <c r="J15" s="527"/>
      <c r="K15" s="534">
        <v>63.5</v>
      </c>
      <c r="L15" s="527">
        <v>6.5</v>
      </c>
      <c r="M15" s="527"/>
      <c r="AH15" s="561"/>
      <c r="AI15" s="561"/>
      <c r="AJ15" s="561"/>
    </row>
    <row r="16" spans="2:36" ht="9.75" customHeight="1">
      <c r="B16" s="527" t="s">
        <v>539</v>
      </c>
      <c r="C16" s="534">
        <v>4027.0000000000005</v>
      </c>
      <c r="D16" s="534">
        <v>2257.2000000000003</v>
      </c>
      <c r="E16" s="534">
        <v>15.1</v>
      </c>
      <c r="F16" s="534">
        <v>1195.6</v>
      </c>
      <c r="G16" s="527">
        <v>370.8</v>
      </c>
      <c r="H16" s="534">
        <v>115.5</v>
      </c>
      <c r="I16" s="527"/>
      <c r="J16" s="527"/>
      <c r="K16" s="534">
        <v>56.4</v>
      </c>
      <c r="L16" s="527">
        <v>16.4</v>
      </c>
      <c r="M16" s="527"/>
      <c r="AH16" s="561"/>
      <c r="AI16" s="561"/>
      <c r="AJ16" s="561"/>
    </row>
    <row r="17" spans="2:36" ht="9.75" customHeight="1">
      <c r="B17" s="527" t="s">
        <v>540</v>
      </c>
      <c r="C17" s="534">
        <v>4282.5</v>
      </c>
      <c r="D17" s="534">
        <v>2151.8</v>
      </c>
      <c r="E17" s="534">
        <v>17.6</v>
      </c>
      <c r="F17" s="534">
        <v>1478</v>
      </c>
      <c r="G17" s="527">
        <v>450.5</v>
      </c>
      <c r="H17" s="534">
        <v>119</v>
      </c>
      <c r="I17" s="527"/>
      <c r="J17" s="527"/>
      <c r="K17" s="534">
        <v>61.7</v>
      </c>
      <c r="L17" s="527">
        <v>3.9</v>
      </c>
      <c r="M17" s="527"/>
      <c r="AH17" s="561"/>
      <c r="AI17" s="561"/>
      <c r="AJ17" s="561"/>
    </row>
    <row r="18" spans="2:12" ht="4.5" customHeight="1" hidden="1">
      <c r="B18" s="527" t="s">
        <v>541</v>
      </c>
      <c r="C18" s="534">
        <v>4282.5</v>
      </c>
      <c r="D18" s="534">
        <v>2151.8</v>
      </c>
      <c r="E18" s="534">
        <v>17.6</v>
      </c>
      <c r="F18" s="534">
        <v>1478</v>
      </c>
      <c r="G18" s="527">
        <v>450.5</v>
      </c>
      <c r="H18" s="534">
        <v>119</v>
      </c>
      <c r="I18" s="527"/>
      <c r="J18" s="527"/>
      <c r="K18" s="534">
        <v>61.7</v>
      </c>
      <c r="L18" s="527">
        <v>3.9</v>
      </c>
    </row>
    <row r="19" spans="2:12" ht="4.5" customHeight="1" hidden="1">
      <c r="B19" s="527" t="s">
        <v>542</v>
      </c>
      <c r="C19" s="534">
        <v>4282.5</v>
      </c>
      <c r="D19" s="534">
        <v>2151.8</v>
      </c>
      <c r="E19" s="534">
        <v>17.6</v>
      </c>
      <c r="F19" s="534">
        <v>1478</v>
      </c>
      <c r="G19" s="527">
        <v>450.5</v>
      </c>
      <c r="H19" s="534">
        <v>119</v>
      </c>
      <c r="I19" s="527"/>
      <c r="J19" s="527"/>
      <c r="K19" s="534">
        <v>61.7</v>
      </c>
      <c r="L19" s="527">
        <v>3.9</v>
      </c>
    </row>
    <row r="20" spans="2:12" ht="4.5" customHeight="1" hidden="1">
      <c r="B20" s="527" t="s">
        <v>543</v>
      </c>
      <c r="C20" s="534">
        <v>4282.5</v>
      </c>
      <c r="D20" s="534">
        <v>2151.8</v>
      </c>
      <c r="E20" s="534">
        <v>17.6</v>
      </c>
      <c r="F20" s="534">
        <v>1478</v>
      </c>
      <c r="G20" s="527">
        <v>450.5</v>
      </c>
      <c r="H20" s="534">
        <v>119</v>
      </c>
      <c r="I20" s="527"/>
      <c r="J20" s="527"/>
      <c r="K20" s="534">
        <v>61.7</v>
      </c>
      <c r="L20" s="527">
        <v>3.9</v>
      </c>
    </row>
    <row r="21" spans="2:12" ht="4.5" customHeight="1" hidden="1">
      <c r="B21" s="527" t="s">
        <v>544</v>
      </c>
      <c r="C21" s="534">
        <v>4282.5</v>
      </c>
      <c r="D21" s="534">
        <v>2151.8</v>
      </c>
      <c r="E21" s="534">
        <v>17.6</v>
      </c>
      <c r="F21" s="534">
        <v>1478</v>
      </c>
      <c r="G21" s="527">
        <v>450.5</v>
      </c>
      <c r="H21" s="534">
        <v>119</v>
      </c>
      <c r="I21" s="527"/>
      <c r="J21" s="527"/>
      <c r="K21" s="534">
        <v>61.7</v>
      </c>
      <c r="L21" s="527">
        <v>3.9</v>
      </c>
    </row>
    <row r="22" spans="2:12" ht="4.5" customHeight="1" hidden="1">
      <c r="B22" s="527" t="s">
        <v>545</v>
      </c>
      <c r="C22" s="534">
        <v>4282.5</v>
      </c>
      <c r="D22" s="534">
        <v>2151.8</v>
      </c>
      <c r="E22" s="534">
        <v>17.6</v>
      </c>
      <c r="F22" s="534">
        <v>1478</v>
      </c>
      <c r="G22" s="527">
        <v>450.5</v>
      </c>
      <c r="H22" s="534">
        <v>119</v>
      </c>
      <c r="I22" s="527"/>
      <c r="J22" s="527"/>
      <c r="K22" s="534">
        <v>61.7</v>
      </c>
      <c r="L22" s="527">
        <v>3.9</v>
      </c>
    </row>
    <row r="23" spans="2:12" ht="4.5" customHeight="1" hidden="1">
      <c r="B23" s="527" t="s">
        <v>546</v>
      </c>
      <c r="C23" s="534">
        <v>4282.5</v>
      </c>
      <c r="D23" s="534">
        <v>2151.8</v>
      </c>
      <c r="E23" s="534">
        <v>17.6</v>
      </c>
      <c r="F23" s="534">
        <v>1478</v>
      </c>
      <c r="G23" s="527">
        <v>450.5</v>
      </c>
      <c r="H23" s="534">
        <v>119</v>
      </c>
      <c r="I23" s="527"/>
      <c r="J23" s="527"/>
      <c r="K23" s="534">
        <v>61.7</v>
      </c>
      <c r="L23" s="527">
        <v>3.9</v>
      </c>
    </row>
    <row r="24" spans="2:12" ht="4.5" customHeight="1" hidden="1">
      <c r="B24" s="527" t="s">
        <v>547</v>
      </c>
      <c r="C24" s="534">
        <v>4282.5</v>
      </c>
      <c r="D24" s="534">
        <v>2151.8</v>
      </c>
      <c r="E24" s="534">
        <v>17.6</v>
      </c>
      <c r="F24" s="534">
        <v>1478</v>
      </c>
      <c r="G24" s="527">
        <v>450.5</v>
      </c>
      <c r="H24" s="534">
        <v>119</v>
      </c>
      <c r="I24" s="527"/>
      <c r="J24" s="527"/>
      <c r="K24" s="534">
        <v>61.7</v>
      </c>
      <c r="L24" s="527">
        <v>3.9</v>
      </c>
    </row>
    <row r="25" spans="1:13" s="555" customFormat="1" ht="4.5" customHeight="1" hidden="1">
      <c r="A25" s="527"/>
      <c r="B25" s="527" t="s">
        <v>548</v>
      </c>
      <c r="C25" s="534">
        <v>4282.5</v>
      </c>
      <c r="D25" s="534">
        <v>2151.8</v>
      </c>
      <c r="E25" s="534">
        <v>17.6</v>
      </c>
      <c r="F25" s="534">
        <v>1478</v>
      </c>
      <c r="G25" s="527">
        <v>450.5</v>
      </c>
      <c r="H25" s="534">
        <v>119</v>
      </c>
      <c r="I25" s="527"/>
      <c r="J25" s="527"/>
      <c r="K25" s="534">
        <v>61.7</v>
      </c>
      <c r="L25" s="527">
        <v>3.9</v>
      </c>
      <c r="M25" s="527"/>
    </row>
    <row r="26" spans="2:12" ht="4.5" customHeight="1" hidden="1">
      <c r="B26" s="527" t="s">
        <v>549</v>
      </c>
      <c r="C26" s="534">
        <v>4282.5</v>
      </c>
      <c r="D26" s="534">
        <v>2151.8</v>
      </c>
      <c r="E26" s="534">
        <v>17.6</v>
      </c>
      <c r="F26" s="534">
        <v>1478</v>
      </c>
      <c r="G26" s="527">
        <v>450.5</v>
      </c>
      <c r="H26" s="534">
        <v>119</v>
      </c>
      <c r="I26" s="527"/>
      <c r="J26" s="527"/>
      <c r="K26" s="534">
        <v>61.7</v>
      </c>
      <c r="L26" s="527">
        <v>3.9</v>
      </c>
    </row>
    <row r="27" spans="2:12" ht="4.5" customHeight="1" hidden="1">
      <c r="B27" s="527" t="s">
        <v>550</v>
      </c>
      <c r="C27" s="534">
        <v>4282.5</v>
      </c>
      <c r="D27" s="534">
        <v>2151.8</v>
      </c>
      <c r="E27" s="534">
        <v>17.6</v>
      </c>
      <c r="F27" s="534">
        <v>1478</v>
      </c>
      <c r="G27" s="527">
        <v>450.5</v>
      </c>
      <c r="H27" s="534">
        <v>119</v>
      </c>
      <c r="I27" s="527"/>
      <c r="J27" s="527"/>
      <c r="K27" s="534">
        <v>61.7</v>
      </c>
      <c r="L27" s="527">
        <v>3.9</v>
      </c>
    </row>
    <row r="28" spans="2:12" ht="4.5" customHeight="1" hidden="1">
      <c r="B28" s="527" t="s">
        <v>551</v>
      </c>
      <c r="C28" s="534">
        <v>4282.5</v>
      </c>
      <c r="D28" s="534">
        <v>2151.8</v>
      </c>
      <c r="E28" s="534">
        <v>17.6</v>
      </c>
      <c r="F28" s="534">
        <v>1478</v>
      </c>
      <c r="G28" s="527">
        <v>450.5</v>
      </c>
      <c r="H28" s="534">
        <v>119</v>
      </c>
      <c r="I28" s="527"/>
      <c r="J28" s="527"/>
      <c r="K28" s="534">
        <v>61.7</v>
      </c>
      <c r="L28" s="527">
        <v>3.9</v>
      </c>
    </row>
    <row r="29" spans="2:12" ht="9.75" customHeight="1">
      <c r="B29" s="527" t="s">
        <v>541</v>
      </c>
      <c r="C29" s="534">
        <v>4610.6</v>
      </c>
      <c r="D29" s="534">
        <v>2343.3</v>
      </c>
      <c r="E29" s="534">
        <v>28.5</v>
      </c>
      <c r="F29" s="534">
        <v>1583.1</v>
      </c>
      <c r="G29" s="527">
        <v>453.1</v>
      </c>
      <c r="H29" s="534">
        <v>95.3</v>
      </c>
      <c r="I29" s="527"/>
      <c r="J29" s="527">
        <v>27.4</v>
      </c>
      <c r="K29" s="534">
        <v>73.1</v>
      </c>
      <c r="L29" s="527">
        <v>6.8</v>
      </c>
    </row>
    <row r="30" spans="2:12" ht="9.75" customHeight="1">
      <c r="B30" s="527" t="s">
        <v>542</v>
      </c>
      <c r="C30" s="534">
        <v>5111.6</v>
      </c>
      <c r="D30" s="534">
        <v>1941.6</v>
      </c>
      <c r="E30" s="534">
        <v>42.4</v>
      </c>
      <c r="F30" s="534">
        <v>2449.8</v>
      </c>
      <c r="G30" s="527">
        <v>466.6</v>
      </c>
      <c r="H30" s="534">
        <v>106.6</v>
      </c>
      <c r="I30" s="527"/>
      <c r="J30" s="527">
        <v>22.3</v>
      </c>
      <c r="K30" s="534">
        <v>77.3</v>
      </c>
      <c r="L30" s="534">
        <v>5</v>
      </c>
    </row>
    <row r="31" spans="2:12" ht="9.75" customHeight="1">
      <c r="B31" s="527" t="s">
        <v>543</v>
      </c>
      <c r="C31" s="534">
        <v>5054.3</v>
      </c>
      <c r="D31" s="534">
        <v>1542</v>
      </c>
      <c r="E31" s="534">
        <v>40.1</v>
      </c>
      <c r="F31" s="534">
        <v>2665.8</v>
      </c>
      <c r="G31" s="527">
        <v>563.1</v>
      </c>
      <c r="H31" s="534">
        <v>65.3</v>
      </c>
      <c r="I31" s="527">
        <v>51.6</v>
      </c>
      <c r="J31" s="527">
        <v>26.4</v>
      </c>
      <c r="K31" s="534">
        <v>96.2</v>
      </c>
      <c r="L31" s="534">
        <v>3.8</v>
      </c>
    </row>
    <row r="32" spans="2:12" ht="9" customHeight="1">
      <c r="B32" s="533" t="s">
        <v>544</v>
      </c>
      <c r="C32" s="537">
        <v>5181.3</v>
      </c>
      <c r="D32" s="537">
        <v>1196.1</v>
      </c>
      <c r="E32" s="537">
        <v>48.3</v>
      </c>
      <c r="F32" s="537">
        <v>2737.9</v>
      </c>
      <c r="G32" s="533">
        <v>639.9</v>
      </c>
      <c r="H32" s="537">
        <v>158.2</v>
      </c>
      <c r="I32" s="533">
        <v>25.3</v>
      </c>
      <c r="J32" s="533">
        <v>205.2</v>
      </c>
      <c r="K32" s="537">
        <v>166</v>
      </c>
      <c r="L32" s="537">
        <v>4.4</v>
      </c>
    </row>
    <row r="33" spans="2:12" ht="11.25" customHeight="1">
      <c r="B33" s="527" t="s">
        <v>552</v>
      </c>
      <c r="C33" s="534">
        <v>401.4000000000001</v>
      </c>
      <c r="D33" s="534">
        <v>26.799999999999997</v>
      </c>
      <c r="E33" s="534">
        <v>0</v>
      </c>
      <c r="F33" s="534">
        <v>302.8</v>
      </c>
      <c r="G33" s="527">
        <v>41.6</v>
      </c>
      <c r="H33" s="534">
        <v>6.1</v>
      </c>
      <c r="I33" s="527"/>
      <c r="J33" s="527"/>
      <c r="K33" s="534">
        <v>23.6</v>
      </c>
      <c r="L33" s="527">
        <v>0.5</v>
      </c>
    </row>
    <row r="34" spans="2:12" ht="11.25" customHeight="1">
      <c r="B34" s="527" t="s">
        <v>553</v>
      </c>
      <c r="C34" s="534">
        <v>856.3</v>
      </c>
      <c r="D34" s="527">
        <v>64.2</v>
      </c>
      <c r="E34" s="527">
        <v>3.2</v>
      </c>
      <c r="F34" s="527">
        <v>654.2</v>
      </c>
      <c r="G34" s="527">
        <v>83.1</v>
      </c>
      <c r="H34" s="527">
        <v>13.5</v>
      </c>
      <c r="I34" s="563"/>
      <c r="J34" s="563"/>
      <c r="K34" s="527">
        <v>37.6</v>
      </c>
      <c r="L34" s="527">
        <v>0.5</v>
      </c>
    </row>
    <row r="35" spans="2:13" ht="11.25" customHeight="1">
      <c r="B35" s="527" t="s">
        <v>554</v>
      </c>
      <c r="C35" s="534">
        <v>1339.7</v>
      </c>
      <c r="D35" s="534">
        <v>102.30000000000001</v>
      </c>
      <c r="E35" s="534">
        <v>8</v>
      </c>
      <c r="F35" s="534">
        <v>1023</v>
      </c>
      <c r="G35" s="527">
        <v>138</v>
      </c>
      <c r="H35" s="534">
        <v>22</v>
      </c>
      <c r="I35" s="527"/>
      <c r="J35" s="527"/>
      <c r="K35" s="534">
        <v>45.2</v>
      </c>
      <c r="L35" s="527">
        <v>1.2</v>
      </c>
      <c r="M35" s="527"/>
    </row>
    <row r="36" spans="2:13" ht="11.25" customHeight="1">
      <c r="B36" s="527" t="s">
        <v>555</v>
      </c>
      <c r="C36" s="534">
        <v>1864.3000000000002</v>
      </c>
      <c r="D36" s="534">
        <v>180.70000000000002</v>
      </c>
      <c r="E36" s="534">
        <v>10.4</v>
      </c>
      <c r="F36" s="534">
        <v>1391.9</v>
      </c>
      <c r="G36" s="527">
        <v>192.9</v>
      </c>
      <c r="H36" s="534">
        <v>34.9</v>
      </c>
      <c r="I36" s="527"/>
      <c r="J36" s="527"/>
      <c r="K36" s="534">
        <v>52</v>
      </c>
      <c r="L36" s="527">
        <v>1.5</v>
      </c>
      <c r="M36" s="527"/>
    </row>
    <row r="37" spans="2:13" ht="11.25" customHeight="1">
      <c r="B37" s="527" t="s">
        <v>556</v>
      </c>
      <c r="C37" s="534">
        <v>2064.5000000000005</v>
      </c>
      <c r="D37" s="534">
        <v>223</v>
      </c>
      <c r="E37" s="534">
        <v>14.9</v>
      </c>
      <c r="F37" s="534">
        <v>1472.7</v>
      </c>
      <c r="G37" s="527">
        <v>234.5</v>
      </c>
      <c r="H37" s="534">
        <v>42.7</v>
      </c>
      <c r="I37" s="527"/>
      <c r="J37" s="527">
        <v>9.5</v>
      </c>
      <c r="K37" s="534">
        <v>65.3</v>
      </c>
      <c r="L37" s="527">
        <v>1.9</v>
      </c>
      <c r="M37" s="527"/>
    </row>
    <row r="38" spans="2:13" ht="11.25" customHeight="1">
      <c r="B38" s="527" t="s">
        <v>557</v>
      </c>
      <c r="C38" s="534">
        <v>2178.6000000000004</v>
      </c>
      <c r="D38" s="534">
        <v>253.8</v>
      </c>
      <c r="E38" s="534">
        <v>21.1</v>
      </c>
      <c r="F38" s="534">
        <v>1472.7</v>
      </c>
      <c r="G38" s="527">
        <v>281.2</v>
      </c>
      <c r="H38" s="534">
        <v>46</v>
      </c>
      <c r="I38" s="527"/>
      <c r="J38" s="527">
        <v>14.3</v>
      </c>
      <c r="K38" s="534">
        <v>86.8</v>
      </c>
      <c r="L38" s="527">
        <v>2.7</v>
      </c>
      <c r="M38" s="527"/>
    </row>
    <row r="39" spans="2:13" ht="11.25" customHeight="1">
      <c r="B39" s="533" t="s">
        <v>558</v>
      </c>
      <c r="C39" s="537">
        <v>2333.7000000000003</v>
      </c>
      <c r="D39" s="537">
        <v>328.9</v>
      </c>
      <c r="E39" s="537">
        <v>21.1</v>
      </c>
      <c r="F39" s="537">
        <v>1472.7</v>
      </c>
      <c r="G39" s="533">
        <v>327.9</v>
      </c>
      <c r="H39" s="537">
        <v>51.3</v>
      </c>
      <c r="I39" s="533"/>
      <c r="J39" s="533">
        <v>14.3</v>
      </c>
      <c r="K39" s="537">
        <v>113.5</v>
      </c>
      <c r="L39" s="537">
        <v>4</v>
      </c>
      <c r="M39" s="527"/>
    </row>
    <row r="40" spans="2:13" ht="11.25" customHeight="1">
      <c r="B40" s="527" t="s">
        <v>559</v>
      </c>
      <c r="C40" s="534">
        <f aca="true" t="shared" si="0" ref="C40:C45">SUM(D40:L40)</f>
        <v>487.7</v>
      </c>
      <c r="D40" s="534">
        <f>'[2]Gross'!I54+'[2]Gross'!K54+'[2]Gross'!M54+'[2]Gross'!O54+'[2]Gross'!W54</f>
        <v>37.300000000000004</v>
      </c>
      <c r="E40" s="534">
        <f>'[2]Gross'!E54+'[2]Gross'!F54</f>
        <v>0</v>
      </c>
      <c r="F40" s="534">
        <f>'[2]Gross'!H54</f>
        <v>358.9</v>
      </c>
      <c r="G40" s="527">
        <f>'[2]Gross'!Q54</f>
        <v>59.6</v>
      </c>
      <c r="H40" s="534">
        <f>'[2]Gross'!Y54+'[2]Gross'!T54</f>
        <v>4.2</v>
      </c>
      <c r="I40" s="527"/>
      <c r="J40" s="527"/>
      <c r="K40" s="534">
        <f>'[2]Gross'!X54</f>
        <v>27.4</v>
      </c>
      <c r="L40" s="527">
        <f>'[2]Gross'!Z54</f>
        <v>0.3</v>
      </c>
      <c r="M40" s="527"/>
    </row>
    <row r="41" spans="2:13" ht="11.25" customHeight="1">
      <c r="B41" s="527" t="s">
        <v>560</v>
      </c>
      <c r="C41" s="534">
        <f t="shared" si="0"/>
        <v>1043.1</v>
      </c>
      <c r="D41" s="534">
        <f>'[2]Gross'!I55+'[2]Gross'!K55+'[2]Gross'!M55+'[2]Gross'!O55+'[2]Gross'!W55</f>
        <v>70.8</v>
      </c>
      <c r="E41" s="534">
        <f>'[2]Gross'!E55+'[2]Gross'!F55</f>
        <v>7</v>
      </c>
      <c r="F41" s="534">
        <f>'[2]Gross'!H55</f>
        <v>774.1</v>
      </c>
      <c r="G41" s="527">
        <f>'[2]Gross'!Q55</f>
        <v>138.9</v>
      </c>
      <c r="H41" s="534">
        <f>'[2]Gross'!Y55+'[2]Gross'!T55</f>
        <v>10.2</v>
      </c>
      <c r="I41" s="527"/>
      <c r="J41" s="527"/>
      <c r="K41" s="534">
        <f>'[2]Gross'!X55</f>
        <v>41</v>
      </c>
      <c r="L41" s="527">
        <f>'[2]Gross'!Z55</f>
        <v>1.1</v>
      </c>
      <c r="M41" s="527"/>
    </row>
    <row r="42" spans="2:12" ht="11.25" customHeight="1">
      <c r="B42" s="527" t="s">
        <v>561</v>
      </c>
      <c r="C42" s="534">
        <f t="shared" si="0"/>
        <v>1609.6</v>
      </c>
      <c r="D42" s="534">
        <f>'[2]Gross'!I56+'[2]Gross'!K56+'[2]Gross'!M56+'[2]Gross'!O56+'[2]Gross'!W56</f>
        <v>122.89999999999999</v>
      </c>
      <c r="E42" s="534">
        <f>'[2]Gross'!E56+'[2]Gross'!F56</f>
        <v>15.5</v>
      </c>
      <c r="F42" s="534">
        <f>'[2]Gross'!H56</f>
        <v>1189.3</v>
      </c>
      <c r="G42" s="527">
        <f>'[2]Gross'!Q56</f>
        <v>215.9</v>
      </c>
      <c r="H42" s="534">
        <f>'[2]Gross'!Y56+'[2]Gross'!T56</f>
        <v>11.7</v>
      </c>
      <c r="I42" s="527"/>
      <c r="J42" s="527"/>
      <c r="K42" s="534">
        <f>'[2]Gross'!X56</f>
        <v>52.8</v>
      </c>
      <c r="L42" s="527">
        <f>'[2]Gross'!Z56</f>
        <v>1.5</v>
      </c>
    </row>
    <row r="43" spans="2:12" ht="11.25" customHeight="1">
      <c r="B43" s="527" t="s">
        <v>562</v>
      </c>
      <c r="C43" s="534">
        <f t="shared" si="0"/>
        <v>2175.4</v>
      </c>
      <c r="D43" s="534">
        <f>'[2]Gross'!I57+'[2]Gross'!K57+'[2]Gross'!M57+'[2]Gross'!O57+'[2]Gross'!W57</f>
        <v>153.6</v>
      </c>
      <c r="E43" s="534">
        <f>'[2]Gross'!E57+'[2]Gross'!F57</f>
        <v>24.7</v>
      </c>
      <c r="F43" s="534">
        <f>'[2]Gross'!H57</f>
        <v>1604.4</v>
      </c>
      <c r="G43" s="527">
        <f>'[2]Gross'!Q57</f>
        <v>292</v>
      </c>
      <c r="H43" s="534">
        <f>'[2]Gross'!Y57+'[2]Gross'!T57</f>
        <v>37.4</v>
      </c>
      <c r="I43" s="527"/>
      <c r="J43" s="527"/>
      <c r="K43" s="534">
        <f>'[2]Gross'!X57</f>
        <v>61.5</v>
      </c>
      <c r="L43" s="527">
        <f>'[2]Gross'!Z57</f>
        <v>1.8</v>
      </c>
    </row>
    <row r="44" spans="2:12" ht="11.25" customHeight="1">
      <c r="B44" s="527" t="s">
        <v>563</v>
      </c>
      <c r="C44" s="534">
        <f t="shared" si="0"/>
        <v>2506.9999999999995</v>
      </c>
      <c r="D44" s="534">
        <f>'[2]Gross'!I58+'[2]Gross'!K58+'[2]Gross'!M58+'[2]Gross'!O58+'[2]Gross'!W58</f>
        <v>179.7</v>
      </c>
      <c r="E44" s="534">
        <f>'[2]Gross'!E58+'[2]Gross'!F58</f>
        <v>29.3</v>
      </c>
      <c r="F44" s="534">
        <f>'[2]Gross'!H58</f>
        <v>1812</v>
      </c>
      <c r="G44" s="527">
        <f>'[2]Gross'!Q58</f>
        <v>368.2</v>
      </c>
      <c r="H44" s="534">
        <f>'[2]Gross'!Y58+'[2]Gross'!T58</f>
        <v>40.6</v>
      </c>
      <c r="I44" s="527"/>
      <c r="J44" s="527"/>
      <c r="K44" s="534">
        <f>'[2]Gross'!X58</f>
        <v>75</v>
      </c>
      <c r="L44" s="527">
        <f>'[2]Gross'!Z58</f>
        <v>2.2</v>
      </c>
    </row>
    <row r="45" spans="2:12" ht="11.25" customHeight="1">
      <c r="B45" s="527" t="s">
        <v>564</v>
      </c>
      <c r="C45" s="534">
        <f t="shared" si="0"/>
        <v>2709.2000000000003</v>
      </c>
      <c r="D45" s="534">
        <f>'[2]Gross'!I59+'[2]Gross'!K59+'[2]Gross'!M59+'[2]Gross'!O59+'[2]Gross'!W59</f>
        <v>215</v>
      </c>
      <c r="E45" s="534">
        <f>'[2]Gross'!E59+'[2]Gross'!F59</f>
        <v>43.3</v>
      </c>
      <c r="F45" s="534">
        <f>'[2]Gross'!H59</f>
        <v>1812</v>
      </c>
      <c r="G45" s="527">
        <f>'[2]Gross'!Q59</f>
        <v>427.5</v>
      </c>
      <c r="H45" s="534">
        <f>'[2]Gross'!Y59+'[2]Gross'!T59</f>
        <v>43.5</v>
      </c>
      <c r="I45" s="527"/>
      <c r="J45" s="527">
        <f>'[2]Gross'!N59+'[2]Gross'!S59</f>
        <v>70.9</v>
      </c>
      <c r="K45" s="534">
        <f>'[2]Gross'!X59</f>
        <v>94.7</v>
      </c>
      <c r="L45" s="527">
        <f>'[2]Gross'!Z59</f>
        <v>2.3</v>
      </c>
    </row>
    <row r="46" spans="2:12" ht="11.25" customHeight="1">
      <c r="B46" s="533" t="s">
        <v>565</v>
      </c>
      <c r="C46" s="537">
        <f>SUM(D46:L46)</f>
        <v>2929.4</v>
      </c>
      <c r="D46" s="537">
        <f>'[2]Gross'!I60+'[2]Gross'!K60+'[2]Gross'!M60+'[2]Gross'!O60+'[2]Gross'!W60</f>
        <v>251.5</v>
      </c>
      <c r="E46" s="537">
        <f>'[2]Gross'!E60+'[2]Gross'!F60</f>
        <v>55.9</v>
      </c>
      <c r="F46" s="537">
        <f>'[2]Gross'!H60</f>
        <v>1812</v>
      </c>
      <c r="G46" s="533">
        <f>'[2]Gross'!Q60</f>
        <v>470.5</v>
      </c>
      <c r="H46" s="537">
        <f>'[2]Gross'!Y60+'[2]Gross'!T60</f>
        <v>65.5</v>
      </c>
      <c r="I46" s="533"/>
      <c r="J46" s="533">
        <f>'[2]Gross'!N60+'[2]Gross'!S60</f>
        <v>139.8</v>
      </c>
      <c r="K46" s="537">
        <f>'[2]Gross'!X60</f>
        <v>131.2</v>
      </c>
      <c r="L46" s="537">
        <f>'[2]Gross'!Z60</f>
        <v>3</v>
      </c>
    </row>
    <row r="47" spans="2:12" ht="11.25" customHeight="1">
      <c r="B47" s="527"/>
      <c r="C47" s="534"/>
      <c r="D47" s="534"/>
      <c r="E47" s="534"/>
      <c r="F47" s="534"/>
      <c r="G47" s="527"/>
      <c r="H47" s="534"/>
      <c r="I47" s="527"/>
      <c r="J47" s="527"/>
      <c r="K47" s="534"/>
      <c r="L47" s="527"/>
    </row>
    <row r="48" spans="2:12" ht="11.25" customHeight="1">
      <c r="B48" s="527"/>
      <c r="C48" s="534"/>
      <c r="D48" s="534"/>
      <c r="E48" s="534"/>
      <c r="F48" s="534"/>
      <c r="G48" s="527"/>
      <c r="H48" s="534"/>
      <c r="I48" s="527"/>
      <c r="J48" s="527"/>
      <c r="K48" s="534"/>
      <c r="L48" s="527"/>
    </row>
    <row r="49" spans="2:12" ht="11.25" customHeight="1">
      <c r="B49" s="527"/>
      <c r="C49" s="534"/>
      <c r="D49" s="534"/>
      <c r="E49" s="534"/>
      <c r="F49" s="534"/>
      <c r="G49" s="527"/>
      <c r="H49" s="534"/>
      <c r="I49" s="527"/>
      <c r="J49" s="527"/>
      <c r="K49" s="534"/>
      <c r="L49" s="527"/>
    </row>
    <row r="50" spans="2:12" ht="11.25" customHeight="1">
      <c r="B50" s="527"/>
      <c r="C50" s="534"/>
      <c r="D50" s="534"/>
      <c r="E50" s="534"/>
      <c r="F50" s="534"/>
      <c r="G50" s="527"/>
      <c r="H50" s="534"/>
      <c r="I50" s="527"/>
      <c r="J50" s="527"/>
      <c r="K50" s="534"/>
      <c r="L50" s="527"/>
    </row>
    <row r="51" spans="2:12" ht="11.25" customHeight="1">
      <c r="B51" s="527"/>
      <c r="C51" s="534"/>
      <c r="D51" s="534"/>
      <c r="E51" s="534"/>
      <c r="F51" s="534"/>
      <c r="G51" s="527"/>
      <c r="H51" s="534"/>
      <c r="I51" s="527"/>
      <c r="J51" s="527"/>
      <c r="K51" s="534"/>
      <c r="L51" s="527"/>
    </row>
    <row r="52" spans="2:12" ht="11.25" customHeight="1">
      <c r="B52" s="527"/>
      <c r="C52" s="534"/>
      <c r="D52" s="534"/>
      <c r="E52" s="534"/>
      <c r="F52" s="534"/>
      <c r="G52" s="527"/>
      <c r="H52" s="534"/>
      <c r="I52" s="527"/>
      <c r="J52" s="527"/>
      <c r="K52" s="534"/>
      <c r="L52" s="527"/>
    </row>
    <row r="53" spans="2:12" ht="11.25" customHeight="1">
      <c r="B53" s="527"/>
      <c r="C53" s="534"/>
      <c r="D53" s="534"/>
      <c r="E53" s="534"/>
      <c r="F53" s="534"/>
      <c r="G53" s="527"/>
      <c r="H53" s="534"/>
      <c r="I53" s="527"/>
      <c r="J53" s="527"/>
      <c r="K53" s="534"/>
      <c r="L53" s="527"/>
    </row>
    <row r="54" spans="2:12" ht="11.25" customHeight="1">
      <c r="B54" s="527"/>
      <c r="C54" s="534"/>
      <c r="D54" s="534"/>
      <c r="E54" s="534"/>
      <c r="F54" s="534"/>
      <c r="G54" s="527"/>
      <c r="H54" s="534"/>
      <c r="I54" s="527"/>
      <c r="J54" s="527"/>
      <c r="K54" s="534"/>
      <c r="L54" s="527"/>
    </row>
    <row r="55" spans="2:12" ht="11.25" customHeight="1">
      <c r="B55" s="527"/>
      <c r="C55" s="534"/>
      <c r="D55" s="534"/>
      <c r="E55" s="534"/>
      <c r="F55" s="534"/>
      <c r="G55" s="527"/>
      <c r="H55" s="534"/>
      <c r="I55" s="527"/>
      <c r="J55" s="527"/>
      <c r="K55" s="534"/>
      <c r="L55" s="527"/>
    </row>
    <row r="56" spans="2:12" ht="11.25" customHeight="1">
      <c r="B56" s="527"/>
      <c r="C56" s="534"/>
      <c r="D56" s="534"/>
      <c r="E56" s="534"/>
      <c r="F56" s="534"/>
      <c r="G56" s="527"/>
      <c r="H56" s="534"/>
      <c r="I56" s="527"/>
      <c r="J56" s="527"/>
      <c r="K56" s="534"/>
      <c r="L56" s="527"/>
    </row>
    <row r="57" spans="2:12" ht="11.25" customHeight="1">
      <c r="B57" s="527"/>
      <c r="C57" s="534"/>
      <c r="D57" s="534"/>
      <c r="E57" s="534"/>
      <c r="F57" s="534"/>
      <c r="G57" s="527"/>
      <c r="H57" s="534"/>
      <c r="I57" s="527"/>
      <c r="J57" s="527"/>
      <c r="K57" s="534"/>
      <c r="L57" s="527"/>
    </row>
    <row r="58" spans="2:12" ht="11.25" customHeight="1">
      <c r="B58" s="527"/>
      <c r="C58" s="534"/>
      <c r="D58" s="534"/>
      <c r="E58" s="534"/>
      <c r="F58" s="534"/>
      <c r="G58" s="527"/>
      <c r="H58" s="534"/>
      <c r="I58" s="527"/>
      <c r="J58" s="527"/>
      <c r="K58" s="534"/>
      <c r="L58" s="527"/>
    </row>
    <row r="59" spans="2:12" ht="11.25" customHeight="1">
      <c r="B59" s="527"/>
      <c r="C59" s="534"/>
      <c r="D59" s="534"/>
      <c r="E59" s="534"/>
      <c r="F59" s="534"/>
      <c r="G59" s="527"/>
      <c r="H59" s="534"/>
      <c r="I59" s="527"/>
      <c r="J59" s="527"/>
      <c r="K59" s="534"/>
      <c r="L59" s="527"/>
    </row>
    <row r="60" spans="2:12" ht="11.25" customHeight="1">
      <c r="B60" s="527"/>
      <c r="C60" s="534"/>
      <c r="D60" s="534"/>
      <c r="E60" s="534"/>
      <c r="F60" s="534"/>
      <c r="G60" s="527"/>
      <c r="H60" s="534"/>
      <c r="I60" s="527"/>
      <c r="J60" s="527"/>
      <c r="K60" s="534"/>
      <c r="L60" s="527"/>
    </row>
    <row r="61" spans="2:12" ht="11.25" customHeight="1">
      <c r="B61" s="527"/>
      <c r="C61" s="534"/>
      <c r="D61" s="534"/>
      <c r="E61" s="534"/>
      <c r="F61" s="534"/>
      <c r="G61" s="527"/>
      <c r="H61" s="534"/>
      <c r="I61" s="527"/>
      <c r="J61" s="527"/>
      <c r="K61" s="534"/>
      <c r="L61" s="527"/>
    </row>
    <row r="62" spans="2:12" ht="11.25" customHeight="1">
      <c r="B62" s="527"/>
      <c r="C62" s="534"/>
      <c r="D62" s="534"/>
      <c r="E62" s="534"/>
      <c r="F62" s="534"/>
      <c r="G62" s="527"/>
      <c r="H62" s="534"/>
      <c r="I62" s="527"/>
      <c r="J62" s="527"/>
      <c r="K62" s="534"/>
      <c r="L62" s="527"/>
    </row>
    <row r="63" spans="2:12" ht="11.25" customHeight="1">
      <c r="B63" s="527"/>
      <c r="C63" s="534"/>
      <c r="D63" s="534"/>
      <c r="E63" s="534"/>
      <c r="F63" s="534"/>
      <c r="G63" s="527"/>
      <c r="H63" s="534"/>
      <c r="I63" s="527"/>
      <c r="J63" s="527"/>
      <c r="K63" s="534"/>
      <c r="L63" s="527"/>
    </row>
    <row r="64" spans="2:12" ht="11.25" customHeight="1">
      <c r="B64" s="527"/>
      <c r="C64" s="534"/>
      <c r="D64" s="534"/>
      <c r="E64" s="534"/>
      <c r="F64" s="534"/>
      <c r="G64" s="527"/>
      <c r="H64" s="534"/>
      <c r="I64" s="527"/>
      <c r="J64" s="527"/>
      <c r="K64" s="534"/>
      <c r="L64" s="527"/>
    </row>
    <row r="65" spans="3:12" ht="18.75" customHeight="1">
      <c r="C65" s="524" t="s">
        <v>594</v>
      </c>
      <c r="D65" s="525"/>
      <c r="E65" s="525"/>
      <c r="F65" s="525"/>
      <c r="G65" s="525"/>
      <c r="H65" s="525"/>
      <c r="I65" s="525"/>
      <c r="J65" s="525"/>
      <c r="K65" s="525"/>
      <c r="L65" s="525"/>
    </row>
    <row r="66" spans="3:12" ht="16.5" customHeight="1">
      <c r="C66" s="551" t="s">
        <v>595</v>
      </c>
      <c r="D66" s="525"/>
      <c r="E66" s="525"/>
      <c r="F66" s="525"/>
      <c r="G66" s="525"/>
      <c r="H66" s="525"/>
      <c r="I66" s="525"/>
      <c r="J66" s="525"/>
      <c r="K66" s="525"/>
      <c r="L66" s="525"/>
    </row>
    <row r="67" spans="3:12" ht="18.75" customHeight="1">
      <c r="C67" s="551"/>
      <c r="D67" s="525"/>
      <c r="E67" s="525"/>
      <c r="F67" s="525"/>
      <c r="G67" s="525"/>
      <c r="H67" s="525"/>
      <c r="I67" s="525"/>
      <c r="J67" s="525"/>
      <c r="K67" s="525"/>
      <c r="L67" s="525"/>
    </row>
    <row r="68" spans="2:13" ht="44.25" customHeight="1">
      <c r="B68" s="557" t="s">
        <v>581</v>
      </c>
      <c r="C68" s="558" t="s">
        <v>582</v>
      </c>
      <c r="D68" s="559" t="s">
        <v>583</v>
      </c>
      <c r="E68" s="559" t="s">
        <v>584</v>
      </c>
      <c r="F68" s="559" t="s">
        <v>585</v>
      </c>
      <c r="G68" s="559" t="s">
        <v>586</v>
      </c>
      <c r="H68" s="559" t="s">
        <v>587</v>
      </c>
      <c r="I68" s="559" t="s">
        <v>588</v>
      </c>
      <c r="J68" s="559" t="s">
        <v>589</v>
      </c>
      <c r="K68" s="560" t="s">
        <v>590</v>
      </c>
      <c r="L68" s="557" t="s">
        <v>591</v>
      </c>
      <c r="M68" s="525"/>
    </row>
    <row r="69" spans="2:12" ht="9.75" customHeight="1" hidden="1">
      <c r="B69" s="527" t="s">
        <v>568</v>
      </c>
      <c r="C69" s="534">
        <f>SUM(D69+E69+F69+G69+H69+J69+K69+L69+I69)</f>
        <v>927.9</v>
      </c>
      <c r="D69" s="534">
        <v>419.2</v>
      </c>
      <c r="E69" s="534">
        <v>14.2</v>
      </c>
      <c r="F69" s="534">
        <v>348.9</v>
      </c>
      <c r="G69" s="527"/>
      <c r="H69" s="534">
        <v>66</v>
      </c>
      <c r="I69" s="527">
        <v>10.4</v>
      </c>
      <c r="J69" s="527"/>
      <c r="K69" s="534">
        <v>66.6</v>
      </c>
      <c r="L69" s="534">
        <v>2.6</v>
      </c>
    </row>
    <row r="70" spans="2:12" ht="9.75" customHeight="1" hidden="1">
      <c r="B70" s="527" t="s">
        <v>569</v>
      </c>
      <c r="C70" s="534">
        <f>SUM(D70+E70+F70+G70+H70+J70+K70+L70+I70)</f>
        <v>792.2000000000002</v>
      </c>
      <c r="D70" s="534">
        <v>252.8</v>
      </c>
      <c r="E70" s="534">
        <v>17</v>
      </c>
      <c r="F70" s="534">
        <v>381.3</v>
      </c>
      <c r="G70" s="527"/>
      <c r="H70" s="534">
        <v>82.7</v>
      </c>
      <c r="I70" s="527">
        <v>6.3</v>
      </c>
      <c r="J70" s="527">
        <v>9.2</v>
      </c>
      <c r="K70" s="534">
        <v>30.2</v>
      </c>
      <c r="L70" s="534">
        <v>12.7</v>
      </c>
    </row>
    <row r="71" spans="2:12" ht="9.75" customHeight="1">
      <c r="B71" s="527" t="s">
        <v>596</v>
      </c>
      <c r="C71" s="534">
        <v>745.3</v>
      </c>
      <c r="D71" s="527">
        <v>146.7</v>
      </c>
      <c r="E71" s="534">
        <v>14</v>
      </c>
      <c r="F71" s="534">
        <v>337.9</v>
      </c>
      <c r="G71" s="527">
        <v>93.2</v>
      </c>
      <c r="H71" s="527">
        <v>83.7</v>
      </c>
      <c r="I71" s="527">
        <v>34.9</v>
      </c>
      <c r="J71" s="527">
        <v>3.1</v>
      </c>
      <c r="K71" s="527">
        <v>26.1</v>
      </c>
      <c r="L71" s="527">
        <v>5.7</v>
      </c>
    </row>
    <row r="72" spans="2:12" ht="9.75" customHeight="1">
      <c r="B72" s="527" t="s">
        <v>597</v>
      </c>
      <c r="C72" s="534">
        <f>SUM(D72+E72+F72+G72+H72+J72+K72+L72+I72)</f>
        <v>800.1</v>
      </c>
      <c r="D72" s="527">
        <v>81.7</v>
      </c>
      <c r="E72" s="534">
        <v>18.1</v>
      </c>
      <c r="F72" s="527">
        <v>465.5</v>
      </c>
      <c r="G72" s="527">
        <v>105.1</v>
      </c>
      <c r="H72" s="527">
        <v>78.7</v>
      </c>
      <c r="I72" s="534">
        <v>29.3</v>
      </c>
      <c r="J72" s="534"/>
      <c r="K72" s="534">
        <v>17.1</v>
      </c>
      <c r="L72" s="527">
        <v>4.6</v>
      </c>
    </row>
    <row r="73" spans="2:12" ht="9.75" customHeight="1">
      <c r="B73" s="527" t="s">
        <v>598</v>
      </c>
      <c r="C73" s="534">
        <v>949</v>
      </c>
      <c r="D73" s="527">
        <v>137.4</v>
      </c>
      <c r="E73" s="534">
        <v>14</v>
      </c>
      <c r="F73" s="527">
        <v>519.9</v>
      </c>
      <c r="G73" s="534">
        <v>143</v>
      </c>
      <c r="H73" s="527">
        <v>100.1</v>
      </c>
      <c r="I73" s="534"/>
      <c r="J73" s="534"/>
      <c r="K73" s="534">
        <v>30.8</v>
      </c>
      <c r="L73" s="527">
        <v>3.8</v>
      </c>
    </row>
    <row r="74" spans="2:12" ht="9.75" customHeight="1">
      <c r="B74" s="527" t="s">
        <v>599</v>
      </c>
      <c r="C74" s="534">
        <v>1717.1</v>
      </c>
      <c r="D74" s="527">
        <v>805.8</v>
      </c>
      <c r="E74" s="534">
        <v>16</v>
      </c>
      <c r="F74" s="534">
        <v>607.7</v>
      </c>
      <c r="G74" s="527">
        <v>149.3</v>
      </c>
      <c r="H74" s="527">
        <v>100.9</v>
      </c>
      <c r="I74" s="527"/>
      <c r="J74" s="527"/>
      <c r="K74" s="527">
        <v>36.8</v>
      </c>
      <c r="L74" s="527">
        <v>0.6</v>
      </c>
    </row>
    <row r="75" spans="2:13" ht="9.75" customHeight="1">
      <c r="B75" s="527" t="s">
        <v>538</v>
      </c>
      <c r="C75" s="534">
        <v>3319.3</v>
      </c>
      <c r="D75" s="534">
        <v>1971.5</v>
      </c>
      <c r="E75" s="534">
        <v>18.5</v>
      </c>
      <c r="F75" s="534">
        <v>882.9</v>
      </c>
      <c r="G75" s="527">
        <v>247.6</v>
      </c>
      <c r="H75" s="534">
        <v>128.8</v>
      </c>
      <c r="I75" s="527"/>
      <c r="J75" s="527"/>
      <c r="K75" s="534">
        <v>63.5</v>
      </c>
      <c r="L75" s="527">
        <v>6.5</v>
      </c>
      <c r="M75" s="527"/>
    </row>
    <row r="76" spans="2:13" ht="9.75" customHeight="1">
      <c r="B76" s="527" t="s">
        <v>539</v>
      </c>
      <c r="C76" s="534">
        <v>4035.5000000000005</v>
      </c>
      <c r="D76" s="534">
        <v>2263.5</v>
      </c>
      <c r="E76" s="534">
        <v>17.299999999999997</v>
      </c>
      <c r="F76" s="534">
        <v>1195.6</v>
      </c>
      <c r="G76" s="527">
        <v>370.8</v>
      </c>
      <c r="H76" s="534">
        <v>115.5</v>
      </c>
      <c r="I76" s="527"/>
      <c r="J76" s="527"/>
      <c r="K76" s="534">
        <v>56.4</v>
      </c>
      <c r="L76" s="527">
        <v>16.4</v>
      </c>
      <c r="M76" s="527"/>
    </row>
    <row r="77" spans="2:12" ht="9.75" customHeight="1">
      <c r="B77" s="527" t="s">
        <v>540</v>
      </c>
      <c r="C77" s="534">
        <v>4283.3</v>
      </c>
      <c r="D77" s="534">
        <v>2151.8</v>
      </c>
      <c r="E77" s="534">
        <v>17.5</v>
      </c>
      <c r="F77" s="534">
        <v>1478</v>
      </c>
      <c r="G77" s="527">
        <v>450.5</v>
      </c>
      <c r="H77" s="534">
        <v>119</v>
      </c>
      <c r="I77" s="527"/>
      <c r="J77" s="527"/>
      <c r="K77" s="534">
        <v>61.7</v>
      </c>
      <c r="L77" s="527">
        <v>4.8</v>
      </c>
    </row>
    <row r="78" spans="1:12" ht="1.5" customHeight="1" hidden="1">
      <c r="A78" s="564"/>
      <c r="B78" s="533" t="s">
        <v>541</v>
      </c>
      <c r="C78" s="537">
        <v>4283.3</v>
      </c>
      <c r="D78" s="537">
        <v>2151.8</v>
      </c>
      <c r="E78" s="537">
        <v>17.5</v>
      </c>
      <c r="F78" s="537">
        <v>1478</v>
      </c>
      <c r="G78" s="533">
        <v>450.5</v>
      </c>
      <c r="H78" s="537">
        <v>119</v>
      </c>
      <c r="I78" s="533"/>
      <c r="J78" s="533"/>
      <c r="K78" s="537">
        <v>61.7</v>
      </c>
      <c r="L78" s="533">
        <v>4.8</v>
      </c>
    </row>
    <row r="79" spans="1:12" ht="1.5" customHeight="1" hidden="1">
      <c r="A79" s="564"/>
      <c r="B79" s="533" t="s">
        <v>542</v>
      </c>
      <c r="C79" s="537">
        <v>4283.3</v>
      </c>
      <c r="D79" s="537">
        <v>2151.8</v>
      </c>
      <c r="E79" s="537">
        <v>17.5</v>
      </c>
      <c r="F79" s="537">
        <v>1478</v>
      </c>
      <c r="G79" s="533">
        <v>450.5</v>
      </c>
      <c r="H79" s="537">
        <v>119</v>
      </c>
      <c r="I79" s="533"/>
      <c r="J79" s="533"/>
      <c r="K79" s="537">
        <v>61.7</v>
      </c>
      <c r="L79" s="533">
        <v>4.8</v>
      </c>
    </row>
    <row r="80" spans="1:12" ht="1.5" customHeight="1" hidden="1">
      <c r="A80" s="564"/>
      <c r="B80" s="533" t="s">
        <v>543</v>
      </c>
      <c r="C80" s="537">
        <v>4283.3</v>
      </c>
      <c r="D80" s="537">
        <v>2151.8</v>
      </c>
      <c r="E80" s="537">
        <v>17.5</v>
      </c>
      <c r="F80" s="537">
        <v>1478</v>
      </c>
      <c r="G80" s="533">
        <v>450.5</v>
      </c>
      <c r="H80" s="537">
        <v>119</v>
      </c>
      <c r="I80" s="533"/>
      <c r="J80" s="533"/>
      <c r="K80" s="537">
        <v>61.7</v>
      </c>
      <c r="L80" s="533">
        <v>4.8</v>
      </c>
    </row>
    <row r="81" spans="1:12" ht="1.5" customHeight="1" hidden="1">
      <c r="A81" s="564"/>
      <c r="B81" s="533" t="s">
        <v>544</v>
      </c>
      <c r="C81" s="537">
        <v>4283.3</v>
      </c>
      <c r="D81" s="537">
        <v>2151.8</v>
      </c>
      <c r="E81" s="537">
        <v>17.5</v>
      </c>
      <c r="F81" s="537">
        <v>1478</v>
      </c>
      <c r="G81" s="533">
        <v>450.5</v>
      </c>
      <c r="H81" s="537">
        <v>119</v>
      </c>
      <c r="I81" s="533"/>
      <c r="J81" s="533"/>
      <c r="K81" s="537">
        <v>61.7</v>
      </c>
      <c r="L81" s="533">
        <v>4.8</v>
      </c>
    </row>
    <row r="82" spans="1:12" ht="1.5" customHeight="1" hidden="1">
      <c r="A82" s="564"/>
      <c r="B82" s="533" t="s">
        <v>545</v>
      </c>
      <c r="C82" s="537">
        <v>4283.3</v>
      </c>
      <c r="D82" s="537">
        <v>2151.8</v>
      </c>
      <c r="E82" s="537">
        <v>17.5</v>
      </c>
      <c r="F82" s="537">
        <v>1478</v>
      </c>
      <c r="G82" s="533">
        <v>450.5</v>
      </c>
      <c r="H82" s="537">
        <v>119</v>
      </c>
      <c r="I82" s="533"/>
      <c r="J82" s="533"/>
      <c r="K82" s="537">
        <v>61.7</v>
      </c>
      <c r="L82" s="533">
        <v>4.8</v>
      </c>
    </row>
    <row r="83" spans="1:12" ht="1.5" customHeight="1" hidden="1">
      <c r="A83" s="564"/>
      <c r="B83" s="533" t="s">
        <v>546</v>
      </c>
      <c r="C83" s="537">
        <v>4283.3</v>
      </c>
      <c r="D83" s="537">
        <v>2151.8</v>
      </c>
      <c r="E83" s="537">
        <v>17.5</v>
      </c>
      <c r="F83" s="537">
        <v>1478</v>
      </c>
      <c r="G83" s="533">
        <v>450.5</v>
      </c>
      <c r="H83" s="537">
        <v>119</v>
      </c>
      <c r="I83" s="533"/>
      <c r="J83" s="533"/>
      <c r="K83" s="537">
        <v>61.7</v>
      </c>
      <c r="L83" s="533">
        <v>4.8</v>
      </c>
    </row>
    <row r="84" spans="1:12" ht="1.5" customHeight="1" hidden="1">
      <c r="A84" s="564"/>
      <c r="B84" s="533" t="s">
        <v>547</v>
      </c>
      <c r="C84" s="537">
        <v>4283.3</v>
      </c>
      <c r="D84" s="537">
        <v>2151.8</v>
      </c>
      <c r="E84" s="537">
        <v>17.5</v>
      </c>
      <c r="F84" s="537">
        <v>1478</v>
      </c>
      <c r="G84" s="533">
        <v>450.5</v>
      </c>
      <c r="H84" s="537">
        <v>119</v>
      </c>
      <c r="I84" s="533"/>
      <c r="J84" s="533"/>
      <c r="K84" s="537">
        <v>61.7</v>
      </c>
      <c r="L84" s="533">
        <v>4.8</v>
      </c>
    </row>
    <row r="85" spans="1:13" s="555" customFormat="1" ht="1.5" customHeight="1" hidden="1">
      <c r="A85" s="565"/>
      <c r="B85" s="533" t="s">
        <v>548</v>
      </c>
      <c r="C85" s="537">
        <v>4283.3</v>
      </c>
      <c r="D85" s="537">
        <v>2151.8</v>
      </c>
      <c r="E85" s="537">
        <v>17.5</v>
      </c>
      <c r="F85" s="537">
        <v>1478</v>
      </c>
      <c r="G85" s="533">
        <v>450.5</v>
      </c>
      <c r="H85" s="537">
        <v>119</v>
      </c>
      <c r="I85" s="533"/>
      <c r="J85" s="533"/>
      <c r="K85" s="537">
        <v>61.7</v>
      </c>
      <c r="L85" s="533">
        <v>4.8</v>
      </c>
      <c r="M85" s="527"/>
    </row>
    <row r="86" spans="1:12" ht="1.5" customHeight="1" hidden="1">
      <c r="A86" s="564"/>
      <c r="B86" s="533" t="s">
        <v>549</v>
      </c>
      <c r="C86" s="537">
        <v>4283.3</v>
      </c>
      <c r="D86" s="537">
        <v>2151.8</v>
      </c>
      <c r="E86" s="537">
        <v>17.5</v>
      </c>
      <c r="F86" s="537">
        <v>1478</v>
      </c>
      <c r="G86" s="533">
        <v>450.5</v>
      </c>
      <c r="H86" s="537">
        <v>119</v>
      </c>
      <c r="I86" s="533"/>
      <c r="J86" s="533"/>
      <c r="K86" s="537">
        <v>61.7</v>
      </c>
      <c r="L86" s="533">
        <v>4.8</v>
      </c>
    </row>
    <row r="87" spans="1:12" ht="1.5" customHeight="1" hidden="1">
      <c r="A87" s="564"/>
      <c r="B87" s="533" t="s">
        <v>550</v>
      </c>
      <c r="C87" s="537">
        <v>4283.3</v>
      </c>
      <c r="D87" s="537">
        <v>2151.8</v>
      </c>
      <c r="E87" s="537">
        <v>17.5</v>
      </c>
      <c r="F87" s="537">
        <v>1478</v>
      </c>
      <c r="G87" s="533">
        <v>450.5</v>
      </c>
      <c r="H87" s="537">
        <v>119</v>
      </c>
      <c r="I87" s="533"/>
      <c r="J87" s="533"/>
      <c r="K87" s="537">
        <v>61.7</v>
      </c>
      <c r="L87" s="533">
        <v>4.8</v>
      </c>
    </row>
    <row r="88" spans="1:12" ht="1.5" customHeight="1" hidden="1">
      <c r="A88" s="564"/>
      <c r="B88" s="527" t="s">
        <v>551</v>
      </c>
      <c r="C88" s="534">
        <v>4283.3</v>
      </c>
      <c r="D88" s="534">
        <v>2151.8</v>
      </c>
      <c r="E88" s="534">
        <v>17.5</v>
      </c>
      <c r="F88" s="534">
        <v>1478</v>
      </c>
      <c r="G88" s="527">
        <v>450.5</v>
      </c>
      <c r="H88" s="534">
        <v>119</v>
      </c>
      <c r="I88" s="527"/>
      <c r="J88" s="527"/>
      <c r="K88" s="534">
        <v>61.7</v>
      </c>
      <c r="L88" s="527">
        <v>4.8</v>
      </c>
    </row>
    <row r="89" spans="1:12" ht="10.5" customHeight="1">
      <c r="A89" s="564"/>
      <c r="B89" s="527" t="s">
        <v>541</v>
      </c>
      <c r="C89" s="534">
        <v>4609.7</v>
      </c>
      <c r="D89" s="534">
        <v>2343.3</v>
      </c>
      <c r="E89" s="534">
        <v>27.6</v>
      </c>
      <c r="F89" s="534">
        <v>1583.1</v>
      </c>
      <c r="G89" s="527">
        <v>453.1</v>
      </c>
      <c r="H89" s="534">
        <v>95.3</v>
      </c>
      <c r="I89" s="527"/>
      <c r="J89" s="527">
        <v>27.4</v>
      </c>
      <c r="K89" s="534">
        <v>73.1</v>
      </c>
      <c r="L89" s="527">
        <v>6.8</v>
      </c>
    </row>
    <row r="90" spans="1:12" ht="10.5" customHeight="1">
      <c r="A90" s="564"/>
      <c r="B90" s="527" t="s">
        <v>542</v>
      </c>
      <c r="C90" s="534">
        <v>5113</v>
      </c>
      <c r="D90" s="534">
        <v>1941.6</v>
      </c>
      <c r="E90" s="534">
        <v>43.8</v>
      </c>
      <c r="F90" s="534">
        <v>2449.8</v>
      </c>
      <c r="G90" s="527">
        <v>466.6</v>
      </c>
      <c r="H90" s="534">
        <v>106.6</v>
      </c>
      <c r="I90" s="527"/>
      <c r="J90" s="527">
        <v>22.3</v>
      </c>
      <c r="K90" s="534">
        <v>77.3</v>
      </c>
      <c r="L90" s="534">
        <v>5</v>
      </c>
    </row>
    <row r="91" spans="1:12" ht="10.5" customHeight="1">
      <c r="A91" s="564"/>
      <c r="B91" s="527" t="s">
        <v>543</v>
      </c>
      <c r="C91" s="534">
        <v>5054.3</v>
      </c>
      <c r="D91" s="534">
        <v>1542</v>
      </c>
      <c r="E91" s="534">
        <v>39.8</v>
      </c>
      <c r="F91" s="534">
        <v>2665.8</v>
      </c>
      <c r="G91" s="527">
        <v>563.1</v>
      </c>
      <c r="H91" s="534">
        <v>65.3</v>
      </c>
      <c r="I91" s="527">
        <v>51.6</v>
      </c>
      <c r="J91" s="527">
        <v>26.4</v>
      </c>
      <c r="K91" s="534">
        <v>96.2</v>
      </c>
      <c r="L91" s="534">
        <v>3.8</v>
      </c>
    </row>
    <row r="92" spans="2:12" ht="10.5">
      <c r="B92" s="533" t="s">
        <v>544</v>
      </c>
      <c r="C92" s="537">
        <v>5181.3</v>
      </c>
      <c r="D92" s="537">
        <v>1196.1</v>
      </c>
      <c r="E92" s="537">
        <v>48.3</v>
      </c>
      <c r="F92" s="537">
        <v>2737.9</v>
      </c>
      <c r="G92" s="533">
        <v>639.9</v>
      </c>
      <c r="H92" s="537">
        <v>158.2</v>
      </c>
      <c r="I92" s="533">
        <v>25.3</v>
      </c>
      <c r="J92" s="533">
        <v>205.2</v>
      </c>
      <c r="K92" s="537">
        <v>166</v>
      </c>
      <c r="L92" s="537">
        <v>4.4</v>
      </c>
    </row>
    <row r="93" spans="2:12" ht="10.5">
      <c r="B93" s="527" t="s">
        <v>552</v>
      </c>
      <c r="C93" s="534">
        <v>401.4000000000001</v>
      </c>
      <c r="D93" s="534">
        <v>26.799999999999997</v>
      </c>
      <c r="E93" s="534">
        <v>0</v>
      </c>
      <c r="F93" s="534">
        <v>302.8</v>
      </c>
      <c r="G93" s="527">
        <v>41.6</v>
      </c>
      <c r="H93" s="534">
        <v>6.1</v>
      </c>
      <c r="I93" s="527"/>
      <c r="J93" s="527"/>
      <c r="K93" s="534">
        <v>23.6</v>
      </c>
      <c r="L93" s="527">
        <v>0.5</v>
      </c>
    </row>
    <row r="94" spans="2:12" ht="12.75">
      <c r="B94" s="527" t="s">
        <v>553</v>
      </c>
      <c r="C94" s="534">
        <v>856.3</v>
      </c>
      <c r="D94" s="527">
        <v>64.2</v>
      </c>
      <c r="E94" s="527">
        <v>3.2</v>
      </c>
      <c r="F94" s="527">
        <v>654.2</v>
      </c>
      <c r="G94" s="527">
        <v>83.1</v>
      </c>
      <c r="H94" s="527">
        <v>13.5</v>
      </c>
      <c r="I94" s="563"/>
      <c r="J94" s="563"/>
      <c r="K94" s="527">
        <v>37.6</v>
      </c>
      <c r="L94" s="527">
        <v>0.5</v>
      </c>
    </row>
    <row r="95" spans="2:12" ht="12.75">
      <c r="B95" s="527" t="s">
        <v>554</v>
      </c>
      <c r="C95" s="534">
        <v>1339.7</v>
      </c>
      <c r="D95" s="527">
        <v>102.3</v>
      </c>
      <c r="E95" s="527">
        <v>8</v>
      </c>
      <c r="F95" s="527">
        <v>1023</v>
      </c>
      <c r="G95" s="527">
        <v>138</v>
      </c>
      <c r="H95" s="527">
        <v>22</v>
      </c>
      <c r="I95" s="563"/>
      <c r="J95" s="563"/>
      <c r="K95" s="527">
        <v>45.2</v>
      </c>
      <c r="L95" s="527">
        <v>1.2</v>
      </c>
    </row>
    <row r="96" spans="2:12" ht="10.5">
      <c r="B96" s="527" t="s">
        <v>555</v>
      </c>
      <c r="C96" s="534">
        <v>1869.2</v>
      </c>
      <c r="D96" s="534">
        <v>180.70000000000002</v>
      </c>
      <c r="E96" s="534">
        <v>10.4</v>
      </c>
      <c r="F96" s="534">
        <v>1391.9</v>
      </c>
      <c r="G96" s="527">
        <v>192.9</v>
      </c>
      <c r="H96" s="534">
        <v>39.8</v>
      </c>
      <c r="I96" s="527"/>
      <c r="J96" s="527"/>
      <c r="K96" s="534">
        <v>52</v>
      </c>
      <c r="L96" s="527">
        <v>1.5</v>
      </c>
    </row>
    <row r="97" spans="2:12" ht="10.5">
      <c r="B97" s="527" t="s">
        <v>556</v>
      </c>
      <c r="C97" s="534">
        <v>2070.6000000000004</v>
      </c>
      <c r="D97" s="534">
        <v>223.00000000000003</v>
      </c>
      <c r="E97" s="534">
        <v>14.9</v>
      </c>
      <c r="F97" s="534">
        <v>1472.7</v>
      </c>
      <c r="G97" s="527">
        <v>234.5</v>
      </c>
      <c r="H97" s="534">
        <v>48.8</v>
      </c>
      <c r="I97" s="527"/>
      <c r="J97" s="527">
        <v>9.5</v>
      </c>
      <c r="K97" s="534">
        <v>65.3</v>
      </c>
      <c r="L97" s="527">
        <v>1.9</v>
      </c>
    </row>
    <row r="98" spans="2:12" ht="10.5">
      <c r="B98" s="527" t="s">
        <v>557</v>
      </c>
      <c r="C98" s="534">
        <v>2184.7000000000003</v>
      </c>
      <c r="D98" s="534">
        <v>253.79999999999995</v>
      </c>
      <c r="E98" s="534">
        <v>21.1</v>
      </c>
      <c r="F98" s="534">
        <v>1472.7</v>
      </c>
      <c r="G98" s="527">
        <v>281.2</v>
      </c>
      <c r="H98" s="534">
        <v>52.1</v>
      </c>
      <c r="I98" s="527"/>
      <c r="J98" s="527">
        <v>14.3</v>
      </c>
      <c r="K98" s="534">
        <v>86.8</v>
      </c>
      <c r="L98" s="527">
        <v>2.7</v>
      </c>
    </row>
    <row r="99" spans="2:12" ht="10.5">
      <c r="B99" s="533" t="s">
        <v>558</v>
      </c>
      <c r="C99" s="537">
        <v>2339.8</v>
      </c>
      <c r="D99" s="537">
        <v>328.9</v>
      </c>
      <c r="E99" s="537">
        <v>21.1</v>
      </c>
      <c r="F99" s="537">
        <v>1472.7</v>
      </c>
      <c r="G99" s="533">
        <v>327.9</v>
      </c>
      <c r="H99" s="537">
        <v>57.400000000000006</v>
      </c>
      <c r="I99" s="533"/>
      <c r="J99" s="533">
        <v>14.3</v>
      </c>
      <c r="K99" s="537">
        <v>113.5</v>
      </c>
      <c r="L99" s="537">
        <v>4</v>
      </c>
    </row>
    <row r="100" spans="2:12" ht="10.5">
      <c r="B100" s="527" t="s">
        <v>559</v>
      </c>
      <c r="C100" s="534">
        <f aca="true" t="shared" si="1" ref="C100:C105">SUM(D100:L100)</f>
        <v>487.7</v>
      </c>
      <c r="D100" s="534">
        <f>'[2]Gross'!D126+'[2]Gross'!I126+'[2]Gross'!K126+'[2]Gross'!M126+'[2]Gross'!O126+'[2]Gross'!W126</f>
        <v>37.300000000000004</v>
      </c>
      <c r="E100" s="534">
        <f>'[2]Gross'!E126+'[2]Gross'!F126</f>
        <v>0</v>
      </c>
      <c r="F100" s="534">
        <f>'[2]Gross'!H126</f>
        <v>358.9</v>
      </c>
      <c r="G100" s="527">
        <f>'[2]Gross'!Q126</f>
        <v>59.6</v>
      </c>
      <c r="H100" s="534">
        <f>'[2]Gross'!R126+'[2]Gross'!T126+'[2]Gross'!Y126</f>
        <v>4.2</v>
      </c>
      <c r="I100" s="527"/>
      <c r="J100" s="527"/>
      <c r="K100" s="534">
        <f>'[2]Gross'!X126</f>
        <v>27.4</v>
      </c>
      <c r="L100" s="527">
        <f>'[2]Gross'!Z126</f>
        <v>0.3</v>
      </c>
    </row>
    <row r="101" spans="2:13" ht="10.5">
      <c r="B101" s="527" t="s">
        <v>560</v>
      </c>
      <c r="C101" s="534">
        <f t="shared" si="1"/>
        <v>1043.1</v>
      </c>
      <c r="D101" s="534">
        <f>'[2]Gross'!D127+'[2]Gross'!I127+'[2]Gross'!K127+'[2]Gross'!M127+'[2]Gross'!O127+'[2]Gross'!W127</f>
        <v>70.8</v>
      </c>
      <c r="E101" s="534">
        <f>'[2]Gross'!E127+'[2]Gross'!F127</f>
        <v>7</v>
      </c>
      <c r="F101" s="534">
        <f>'[2]Gross'!H127</f>
        <v>774.1</v>
      </c>
      <c r="G101" s="527">
        <f>'[2]Gross'!Q127</f>
        <v>138.9</v>
      </c>
      <c r="H101" s="534">
        <f>'[2]Gross'!R127+'[2]Gross'!T127+'[2]Gross'!Y127</f>
        <v>10.2</v>
      </c>
      <c r="I101" s="527"/>
      <c r="J101" s="527"/>
      <c r="K101" s="534">
        <f>'[2]Gross'!X127</f>
        <v>41</v>
      </c>
      <c r="L101" s="527">
        <f>'[2]Gross'!Z127</f>
        <v>1.1</v>
      </c>
      <c r="M101" s="527"/>
    </row>
    <row r="102" spans="2:12" ht="10.5">
      <c r="B102" s="527" t="s">
        <v>561</v>
      </c>
      <c r="C102" s="534">
        <f t="shared" si="1"/>
        <v>1609.6</v>
      </c>
      <c r="D102" s="534">
        <f>'[2]Gross'!D128+'[2]Gross'!I128+'[2]Gross'!K128+'[2]Gross'!M128+'[2]Gross'!O128+'[2]Gross'!W128</f>
        <v>122.89999999999999</v>
      </c>
      <c r="E102" s="534">
        <f>'[2]Gross'!E128+'[2]Gross'!F128</f>
        <v>15.5</v>
      </c>
      <c r="F102" s="534">
        <f>'[2]Gross'!H128</f>
        <v>1189.3</v>
      </c>
      <c r="G102" s="527">
        <f>'[2]Gross'!Q128</f>
        <v>215.9</v>
      </c>
      <c r="H102" s="534">
        <f>'[2]Gross'!R128+'[2]Gross'!T128+'[2]Gross'!Y128</f>
        <v>11.7</v>
      </c>
      <c r="I102" s="527"/>
      <c r="J102" s="527"/>
      <c r="K102" s="534">
        <f>'[2]Gross'!X128</f>
        <v>52.8</v>
      </c>
      <c r="L102" s="527">
        <f>'[2]Gross'!Z128</f>
        <v>1.5</v>
      </c>
    </row>
    <row r="103" spans="2:12" ht="10.5">
      <c r="B103" s="527" t="s">
        <v>562</v>
      </c>
      <c r="C103" s="534">
        <f t="shared" si="1"/>
        <v>2175.4</v>
      </c>
      <c r="D103" s="534">
        <f>'[2]Gross'!D129+'[2]Gross'!I129+'[2]Gross'!K129+'[2]Gross'!M129+'[2]Gross'!O129+'[2]Gross'!W129</f>
        <v>153.6</v>
      </c>
      <c r="E103" s="534">
        <f>'[2]Gross'!E129+'[2]Gross'!F129</f>
        <v>24.7</v>
      </c>
      <c r="F103" s="534">
        <f>'[2]Gross'!H129</f>
        <v>1604.4</v>
      </c>
      <c r="G103" s="527">
        <f>'[2]Gross'!Q129</f>
        <v>292</v>
      </c>
      <c r="H103" s="534">
        <f>'[2]Gross'!R129+'[2]Gross'!T129+'[2]Gross'!Y129</f>
        <v>37.4</v>
      </c>
      <c r="I103" s="527"/>
      <c r="J103" s="527"/>
      <c r="K103" s="534">
        <f>'[2]Gross'!X129</f>
        <v>61.5</v>
      </c>
      <c r="L103" s="527">
        <f>'[2]Gross'!Z129</f>
        <v>1.8</v>
      </c>
    </row>
    <row r="104" spans="2:12" ht="10.5">
      <c r="B104" s="527" t="s">
        <v>563</v>
      </c>
      <c r="C104" s="534">
        <f t="shared" si="1"/>
        <v>2506.9999999999995</v>
      </c>
      <c r="D104" s="534">
        <f>'[2]Gross'!D130+'[2]Gross'!I130+'[2]Gross'!K130+'[2]Gross'!M130+'[2]Gross'!O130+'[2]Gross'!W130</f>
        <v>179.7</v>
      </c>
      <c r="E104" s="534">
        <f>'[2]Gross'!E130+'[2]Gross'!F130</f>
        <v>29.3</v>
      </c>
      <c r="F104" s="534">
        <f>'[2]Gross'!H130</f>
        <v>1812</v>
      </c>
      <c r="G104" s="527">
        <f>'[2]Gross'!Q130</f>
        <v>368.2</v>
      </c>
      <c r="H104" s="534">
        <f>'[2]Gross'!R130+'[2]Gross'!T130+'[2]Gross'!Y130</f>
        <v>40.6</v>
      </c>
      <c r="I104" s="527"/>
      <c r="J104" s="527"/>
      <c r="K104" s="534">
        <f>'[2]Gross'!X130</f>
        <v>75</v>
      </c>
      <c r="L104" s="527">
        <f>'[2]Gross'!Z130</f>
        <v>2.2</v>
      </c>
    </row>
    <row r="105" spans="2:12" ht="10.5">
      <c r="B105" s="527" t="s">
        <v>564</v>
      </c>
      <c r="C105" s="534">
        <f t="shared" si="1"/>
        <v>2709.2000000000003</v>
      </c>
      <c r="D105" s="534">
        <f>'[2]Gross'!D131+'[2]Gross'!I131+'[2]Gross'!K131+'[2]Gross'!M131+'[2]Gross'!O131+'[2]Gross'!W131</f>
        <v>215</v>
      </c>
      <c r="E105" s="534">
        <f>'[2]Gross'!E131+'[2]Gross'!F131</f>
        <v>43.3</v>
      </c>
      <c r="F105" s="534">
        <f>'[2]Gross'!H131</f>
        <v>1812</v>
      </c>
      <c r="G105" s="527">
        <f>'[2]Gross'!Q131</f>
        <v>427.5</v>
      </c>
      <c r="H105" s="534">
        <f>'[2]Gross'!R131+'[2]Gross'!T131+'[2]Gross'!Y131</f>
        <v>43.5</v>
      </c>
      <c r="I105" s="527"/>
      <c r="J105" s="527">
        <f>'[2]Gross'!N131+'[2]Gross'!S131</f>
        <v>70.9</v>
      </c>
      <c r="K105" s="534">
        <f>'[2]Gross'!X131</f>
        <v>94.7</v>
      </c>
      <c r="L105" s="527">
        <f>'[2]Gross'!Z131</f>
        <v>2.3</v>
      </c>
    </row>
    <row r="106" spans="2:12" ht="10.5">
      <c r="B106" s="533" t="s">
        <v>565</v>
      </c>
      <c r="C106" s="537">
        <f>SUM(D106:L106)</f>
        <v>2929.4</v>
      </c>
      <c r="D106" s="537">
        <f>'[2]Gross'!D132+'[2]Gross'!I132+'[2]Gross'!K132+'[2]Gross'!M132+'[2]Gross'!O132+'[2]Gross'!W132</f>
        <v>251.5</v>
      </c>
      <c r="E106" s="537">
        <f>'[2]Gross'!E132+'[2]Gross'!F132</f>
        <v>55.9</v>
      </c>
      <c r="F106" s="537">
        <f>'[2]Gross'!H132</f>
        <v>1812</v>
      </c>
      <c r="G106" s="533">
        <f>'[2]Gross'!Q132</f>
        <v>470.5</v>
      </c>
      <c r="H106" s="537">
        <f>'[2]Gross'!R132+'[2]Gross'!T132+'[2]Gross'!Y132</f>
        <v>65.5</v>
      </c>
      <c r="I106" s="533"/>
      <c r="J106" s="533">
        <f>'[2]Gross'!N132+'[2]Gross'!S132</f>
        <v>139.8</v>
      </c>
      <c r="K106" s="537">
        <f>'[2]Gross'!X132</f>
        <v>131.2</v>
      </c>
      <c r="L106" s="537">
        <f>'[2]Gross'!Z132</f>
        <v>3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10. Industry</oddHeader>
    <oddFooter xml:space="preserve">&amp;L&amp;18 33&amp;R&amp;18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10.421875" style="516" customWidth="1"/>
    <col min="2" max="2" width="28.8515625" style="516" customWidth="1"/>
    <col min="3" max="3" width="26.00390625" style="516" customWidth="1"/>
    <col min="4" max="4" width="7.8515625" style="516" customWidth="1"/>
    <col min="5" max="5" width="7.00390625" style="516" customWidth="1"/>
    <col min="6" max="6" width="8.8515625" style="516" customWidth="1"/>
    <col min="7" max="7" width="9.421875" style="516" customWidth="1"/>
    <col min="8" max="8" width="9.57421875" style="516" customWidth="1"/>
    <col min="9" max="9" width="0.2890625" style="516" hidden="1" customWidth="1"/>
    <col min="10" max="10" width="9.28125" style="516" customWidth="1"/>
    <col min="11" max="11" width="8.140625" style="516" customWidth="1"/>
    <col min="12" max="12" width="8.421875" style="516" customWidth="1"/>
    <col min="13" max="13" width="8.140625" style="516" customWidth="1"/>
    <col min="14" max="14" width="34.00390625" style="516" customWidth="1"/>
    <col min="15" max="15" width="11.421875" style="516" customWidth="1"/>
    <col min="16" max="16" width="11.140625" style="516" customWidth="1"/>
    <col min="17" max="17" width="21.8515625" style="484" customWidth="1"/>
    <col min="18" max="18" width="21.8515625" style="516" customWidth="1"/>
    <col min="19" max="16384" width="9.140625" style="494" customWidth="1"/>
  </cols>
  <sheetData>
    <row r="1" spans="3:12" ht="12.75" customHeight="1">
      <c r="C1" s="524" t="s">
        <v>763</v>
      </c>
      <c r="F1" s="524"/>
      <c r="G1" s="520"/>
      <c r="H1" s="520"/>
      <c r="I1" s="520"/>
      <c r="J1" s="520"/>
      <c r="K1" s="520"/>
      <c r="L1" s="520"/>
    </row>
    <row r="2" spans="3:12" ht="12.75" customHeight="1">
      <c r="C2" s="625" t="s">
        <v>764</v>
      </c>
      <c r="F2" s="524"/>
      <c r="G2" s="520"/>
      <c r="H2" s="520"/>
      <c r="I2" s="520"/>
      <c r="J2" s="520"/>
      <c r="K2" s="520"/>
      <c r="L2" s="520"/>
    </row>
    <row r="3" spans="5:14" ht="12" customHeight="1">
      <c r="E3" s="626"/>
      <c r="F3" s="627"/>
      <c r="G3" s="627"/>
      <c r="H3" s="627"/>
      <c r="I3" s="627"/>
      <c r="J3" s="627"/>
      <c r="K3" s="627"/>
      <c r="N3" s="516" t="s">
        <v>1</v>
      </c>
    </row>
    <row r="4" spans="1:13" ht="11.25" customHeight="1">
      <c r="A4" s="519"/>
      <c r="B4" s="628" t="s">
        <v>765</v>
      </c>
      <c r="C4" s="581"/>
      <c r="D4" s="581" t="s">
        <v>614</v>
      </c>
      <c r="E4" s="529" t="s">
        <v>609</v>
      </c>
      <c r="F4" s="570" t="s">
        <v>766</v>
      </c>
      <c r="G4" s="1253"/>
      <c r="H4" s="1253"/>
      <c r="I4" s="579"/>
      <c r="J4" s="580"/>
      <c r="K4" s="570"/>
      <c r="L4" s="570"/>
      <c r="M4" s="581"/>
    </row>
    <row r="5" spans="1:16" ht="11.25" customHeight="1">
      <c r="A5" s="519"/>
      <c r="B5" s="629" t="s">
        <v>767</v>
      </c>
      <c r="C5" s="528"/>
      <c r="D5" s="528" t="s">
        <v>768</v>
      </c>
      <c r="E5" s="578" t="s">
        <v>769</v>
      </c>
      <c r="F5" s="572" t="s">
        <v>770</v>
      </c>
      <c r="G5" s="576">
        <v>2012</v>
      </c>
      <c r="H5" s="576">
        <v>2013</v>
      </c>
      <c r="I5" s="576"/>
      <c r="J5" s="576">
        <v>2014</v>
      </c>
      <c r="K5" s="572" t="s">
        <v>771</v>
      </c>
      <c r="L5" s="572" t="s">
        <v>565</v>
      </c>
      <c r="M5" s="630"/>
      <c r="O5" s="516">
        <v>2014</v>
      </c>
      <c r="P5" s="516">
        <v>2015</v>
      </c>
    </row>
    <row r="6" spans="1:15" ht="9.75" customHeight="1">
      <c r="A6" s="519"/>
      <c r="B6" s="629" t="s">
        <v>772</v>
      </c>
      <c r="C6" s="528"/>
      <c r="D6" s="528"/>
      <c r="E6" s="572"/>
      <c r="F6" s="578" t="s">
        <v>773</v>
      </c>
      <c r="G6" s="572" t="s">
        <v>774</v>
      </c>
      <c r="H6" s="572" t="s">
        <v>774</v>
      </c>
      <c r="I6" s="572"/>
      <c r="J6" s="572" t="s">
        <v>774</v>
      </c>
      <c r="K6" s="572" t="s">
        <v>774</v>
      </c>
      <c r="L6" s="572" t="s">
        <v>774</v>
      </c>
      <c r="M6" s="484" t="s">
        <v>612</v>
      </c>
      <c r="O6" s="631"/>
    </row>
    <row r="7" spans="1:16" ht="12" customHeight="1">
      <c r="A7" s="519"/>
      <c r="B7" s="533"/>
      <c r="C7" s="539"/>
      <c r="D7" s="539"/>
      <c r="E7" s="539"/>
      <c r="F7" s="589" t="s">
        <v>775</v>
      </c>
      <c r="G7" s="583" t="s">
        <v>776</v>
      </c>
      <c r="H7" s="583" t="s">
        <v>776</v>
      </c>
      <c r="I7" s="583"/>
      <c r="J7" s="583" t="s">
        <v>776</v>
      </c>
      <c r="K7" s="583" t="s">
        <v>777</v>
      </c>
      <c r="L7" s="583" t="s">
        <v>777</v>
      </c>
      <c r="M7" s="539"/>
      <c r="P7" s="516" t="s">
        <v>778</v>
      </c>
    </row>
    <row r="8" spans="2:18" ht="9.75" customHeight="1">
      <c r="B8" s="525" t="s">
        <v>779</v>
      </c>
      <c r="C8" s="596" t="s">
        <v>780</v>
      </c>
      <c r="D8" s="525"/>
      <c r="E8" s="520"/>
      <c r="F8" s="520"/>
      <c r="G8" s="535"/>
      <c r="H8" s="535"/>
      <c r="I8" s="535"/>
      <c r="J8" s="535"/>
      <c r="K8" s="520"/>
      <c r="L8" s="520"/>
      <c r="M8" s="520"/>
      <c r="Q8" s="525" t="s">
        <v>781</v>
      </c>
      <c r="R8" s="632" t="s">
        <v>780</v>
      </c>
    </row>
    <row r="9" spans="2:18" ht="9.75" customHeight="1">
      <c r="B9" s="484" t="s">
        <v>782</v>
      </c>
      <c r="C9" s="590" t="s">
        <v>783</v>
      </c>
      <c r="D9" s="484" t="s">
        <v>626</v>
      </c>
      <c r="E9" s="633" t="s">
        <v>627</v>
      </c>
      <c r="F9" s="634">
        <v>300100</v>
      </c>
      <c r="G9" s="535">
        <v>24524.2</v>
      </c>
      <c r="H9" s="535">
        <v>24869.287</v>
      </c>
      <c r="I9" s="535">
        <v>24524.2</v>
      </c>
      <c r="J9" s="535">
        <v>25008.8</v>
      </c>
      <c r="K9" s="535">
        <f aca="true" t="shared" si="0" ref="K9:K18">F9*O9/1000</f>
        <v>15323.105999999998</v>
      </c>
      <c r="L9" s="535">
        <f aca="true" t="shared" si="1" ref="L9:L18">F9*P9/1000</f>
        <v>15582.0923</v>
      </c>
      <c r="M9" s="535">
        <f>L9/K9*100</f>
        <v>101.69016842929888</v>
      </c>
      <c r="O9" s="535">
        <v>51.059999999999995</v>
      </c>
      <c r="P9" s="535">
        <f>'[2]major'!H9</f>
        <v>51.923</v>
      </c>
      <c r="Q9" s="484" t="s">
        <v>782</v>
      </c>
      <c r="R9" s="635" t="s">
        <v>783</v>
      </c>
    </row>
    <row r="10" spans="2:18" ht="11.25" customHeight="1">
      <c r="B10" s="484" t="s">
        <v>784</v>
      </c>
      <c r="C10" s="590" t="s">
        <v>785</v>
      </c>
      <c r="D10" s="484" t="s">
        <v>626</v>
      </c>
      <c r="E10" s="633" t="s">
        <v>627</v>
      </c>
      <c r="F10" s="634">
        <v>617700</v>
      </c>
      <c r="G10" s="535">
        <v>20723.8</v>
      </c>
      <c r="H10" s="535">
        <v>26687.110800000002</v>
      </c>
      <c r="I10" s="535">
        <v>20723.8</v>
      </c>
      <c r="J10" s="535">
        <v>27782.6</v>
      </c>
      <c r="K10" s="535">
        <f t="shared" si="0"/>
        <v>16486.10415</v>
      </c>
      <c r="L10" s="535">
        <f t="shared" si="1"/>
        <v>17021.3412</v>
      </c>
      <c r="M10" s="535">
        <f>L10/K10*100</f>
        <v>103.24659510294309</v>
      </c>
      <c r="O10" s="535">
        <v>26.6895</v>
      </c>
      <c r="P10" s="535">
        <f>'[2]major'!H13</f>
        <v>27.555999999999997</v>
      </c>
      <c r="Q10" s="484" t="s">
        <v>784</v>
      </c>
      <c r="R10" s="635" t="s">
        <v>785</v>
      </c>
    </row>
    <row r="11" spans="2:18" ht="11.25" customHeight="1">
      <c r="B11" s="484" t="s">
        <v>786</v>
      </c>
      <c r="C11" s="590" t="s">
        <v>787</v>
      </c>
      <c r="D11" s="484" t="s">
        <v>788</v>
      </c>
      <c r="E11" s="633" t="s">
        <v>635</v>
      </c>
      <c r="F11" s="634">
        <v>3966000</v>
      </c>
      <c r="G11" s="535">
        <v>71784.6</v>
      </c>
      <c r="H11" s="535">
        <v>20623.2</v>
      </c>
      <c r="I11" s="535">
        <v>71784.6</v>
      </c>
      <c r="J11" s="535">
        <v>24985.8</v>
      </c>
      <c r="K11" s="535">
        <f t="shared" si="0"/>
        <v>19433.4</v>
      </c>
      <c r="L11" s="535">
        <f t="shared" si="1"/>
        <v>15467.4</v>
      </c>
      <c r="M11" s="535"/>
      <c r="O11" s="535">
        <v>4.9</v>
      </c>
      <c r="P11" s="535">
        <f>'[2]major'!H20</f>
        <v>3.9</v>
      </c>
      <c r="Q11" s="484" t="s">
        <v>786</v>
      </c>
      <c r="R11" s="635" t="s">
        <v>787</v>
      </c>
    </row>
    <row r="12" spans="2:18" ht="10.5" customHeight="1">
      <c r="B12" s="484" t="s">
        <v>789</v>
      </c>
      <c r="C12" s="590" t="s">
        <v>790</v>
      </c>
      <c r="D12" s="484" t="s">
        <v>788</v>
      </c>
      <c r="E12" s="633" t="s">
        <v>635</v>
      </c>
      <c r="F12" s="634">
        <v>160000</v>
      </c>
      <c r="G12" s="535">
        <v>736</v>
      </c>
      <c r="H12" s="535">
        <v>8976</v>
      </c>
      <c r="I12" s="535">
        <v>736</v>
      </c>
      <c r="J12" s="535">
        <v>16528</v>
      </c>
      <c r="K12" s="535">
        <f t="shared" si="0"/>
        <v>10848</v>
      </c>
      <c r="L12" s="535">
        <f t="shared" si="1"/>
        <v>10320</v>
      </c>
      <c r="M12" s="535"/>
      <c r="O12" s="535">
        <v>67.8</v>
      </c>
      <c r="P12" s="535">
        <f>'[2]major'!W10</f>
        <v>64.5</v>
      </c>
      <c r="Q12" s="484" t="s">
        <v>789</v>
      </c>
      <c r="R12" s="635" t="s">
        <v>790</v>
      </c>
    </row>
    <row r="13" spans="2:18" ht="10.5" customHeight="1">
      <c r="B13" s="484" t="s">
        <v>791</v>
      </c>
      <c r="C13" s="590" t="s">
        <v>792</v>
      </c>
      <c r="D13" s="484" t="s">
        <v>626</v>
      </c>
      <c r="E13" s="633" t="s">
        <v>627</v>
      </c>
      <c r="F13" s="634">
        <v>227000</v>
      </c>
      <c r="G13" s="535">
        <v>0</v>
      </c>
      <c r="H13" s="535">
        <v>0</v>
      </c>
      <c r="I13" s="535">
        <v>0</v>
      </c>
      <c r="J13" s="535">
        <v>0</v>
      </c>
      <c r="K13" s="535">
        <f t="shared" si="0"/>
        <v>0</v>
      </c>
      <c r="L13" s="535">
        <f t="shared" si="1"/>
        <v>0</v>
      </c>
      <c r="M13" s="535"/>
      <c r="O13" s="636"/>
      <c r="Q13" s="484" t="s">
        <v>791</v>
      </c>
      <c r="R13" s="635" t="s">
        <v>792</v>
      </c>
    </row>
    <row r="14" spans="2:18" ht="10.5" customHeight="1">
      <c r="B14" s="484" t="s">
        <v>793</v>
      </c>
      <c r="C14" s="590" t="s">
        <v>794</v>
      </c>
      <c r="D14" s="484" t="s">
        <v>626</v>
      </c>
      <c r="E14" s="633" t="s">
        <v>627</v>
      </c>
      <c r="F14" s="634">
        <v>300000</v>
      </c>
      <c r="G14" s="535">
        <v>0</v>
      </c>
      <c r="H14" s="535">
        <v>5250</v>
      </c>
      <c r="I14" s="535">
        <v>0</v>
      </c>
      <c r="J14" s="535">
        <v>14490</v>
      </c>
      <c r="K14" s="535">
        <f t="shared" si="0"/>
        <v>6540</v>
      </c>
      <c r="L14" s="535">
        <f t="shared" si="1"/>
        <v>7140</v>
      </c>
      <c r="M14" s="535">
        <f>L14/K14*100</f>
        <v>109.1743119266055</v>
      </c>
      <c r="O14" s="535">
        <v>21.8</v>
      </c>
      <c r="P14" s="516">
        <f>'[2]major'!H31</f>
        <v>23.8</v>
      </c>
      <c r="Q14" s="484" t="s">
        <v>793</v>
      </c>
      <c r="R14" s="635" t="s">
        <v>794</v>
      </c>
    </row>
    <row r="15" spans="2:18" ht="10.5" customHeight="1">
      <c r="B15" s="484" t="s">
        <v>795</v>
      </c>
      <c r="C15" s="590"/>
      <c r="D15" s="484" t="s">
        <v>626</v>
      </c>
      <c r="E15" s="633" t="s">
        <v>627</v>
      </c>
      <c r="F15" s="634">
        <v>1900000</v>
      </c>
      <c r="G15" s="535">
        <v>981730</v>
      </c>
      <c r="H15" s="535">
        <v>74100</v>
      </c>
      <c r="I15" s="535">
        <v>981730</v>
      </c>
      <c r="J15" s="535">
        <v>0</v>
      </c>
      <c r="K15" s="535">
        <f t="shared" si="0"/>
        <v>0</v>
      </c>
      <c r="L15" s="535">
        <f t="shared" si="1"/>
        <v>0</v>
      </c>
      <c r="M15" s="535"/>
      <c r="O15" s="636"/>
      <c r="P15" s="484"/>
      <c r="Q15" s="484" t="s">
        <v>795</v>
      </c>
      <c r="R15" s="635"/>
    </row>
    <row r="16" spans="2:18" ht="10.5" customHeight="1">
      <c r="B16" s="484" t="s">
        <v>796</v>
      </c>
      <c r="C16" s="590"/>
      <c r="D16" s="484" t="s">
        <v>626</v>
      </c>
      <c r="E16" s="633" t="s">
        <v>627</v>
      </c>
      <c r="F16" s="634">
        <v>1400000</v>
      </c>
      <c r="G16" s="535">
        <v>0</v>
      </c>
      <c r="H16" s="535">
        <v>0</v>
      </c>
      <c r="I16" s="535">
        <v>0</v>
      </c>
      <c r="J16" s="535">
        <v>0</v>
      </c>
      <c r="K16" s="535">
        <f t="shared" si="0"/>
        <v>0</v>
      </c>
      <c r="L16" s="535">
        <f t="shared" si="1"/>
        <v>0</v>
      </c>
      <c r="M16" s="535"/>
      <c r="O16" s="636"/>
      <c r="P16" s="484"/>
      <c r="Q16" s="484" t="s">
        <v>796</v>
      </c>
      <c r="R16" s="635"/>
    </row>
    <row r="17" spans="2:18" ht="10.5" customHeight="1">
      <c r="B17" s="484" t="s">
        <v>797</v>
      </c>
      <c r="C17" s="590"/>
      <c r="D17" s="484" t="s">
        <v>626</v>
      </c>
      <c r="E17" s="633" t="s">
        <v>627</v>
      </c>
      <c r="F17" s="634">
        <v>1400000</v>
      </c>
      <c r="G17" s="535">
        <v>0</v>
      </c>
      <c r="H17" s="535">
        <v>0</v>
      </c>
      <c r="I17" s="535">
        <v>0</v>
      </c>
      <c r="J17" s="535">
        <v>0</v>
      </c>
      <c r="K17" s="535">
        <f t="shared" si="0"/>
        <v>0</v>
      </c>
      <c r="L17" s="535">
        <f t="shared" si="1"/>
        <v>0</v>
      </c>
      <c r="M17" s="535"/>
      <c r="O17" s="636"/>
      <c r="Q17" s="484" t="s">
        <v>797</v>
      </c>
      <c r="R17" s="635" t="s">
        <v>798</v>
      </c>
    </row>
    <row r="18" spans="2:18" ht="9.75" customHeight="1">
      <c r="B18" s="484" t="s">
        <v>799</v>
      </c>
      <c r="C18" s="590"/>
      <c r="D18" s="484" t="s">
        <v>626</v>
      </c>
      <c r="E18" s="633" t="s">
        <v>627</v>
      </c>
      <c r="F18" s="634">
        <v>700000</v>
      </c>
      <c r="G18" s="535">
        <v>75810</v>
      </c>
      <c r="H18" s="535">
        <v>4900</v>
      </c>
      <c r="I18" s="535">
        <v>75810</v>
      </c>
      <c r="J18" s="535">
        <v>0</v>
      </c>
      <c r="K18" s="535">
        <f t="shared" si="0"/>
        <v>0</v>
      </c>
      <c r="L18" s="535">
        <f t="shared" si="1"/>
        <v>0</v>
      </c>
      <c r="M18" s="535"/>
      <c r="O18" s="636"/>
      <c r="P18" s="484"/>
      <c r="Q18" s="484" t="s">
        <v>799</v>
      </c>
      <c r="R18" s="635" t="s">
        <v>800</v>
      </c>
    </row>
    <row r="19" spans="2:18" ht="11.25" customHeight="1">
      <c r="B19" s="484" t="s">
        <v>801</v>
      </c>
      <c r="C19" s="488" t="s">
        <v>802</v>
      </c>
      <c r="D19" s="488"/>
      <c r="E19" s="637"/>
      <c r="F19" s="638"/>
      <c r="G19" s="639">
        <v>1175308.6</v>
      </c>
      <c r="H19" s="639">
        <v>165405.5978</v>
      </c>
      <c r="I19" s="639">
        <v>1175308.6</v>
      </c>
      <c r="J19" s="639">
        <v>108795.2</v>
      </c>
      <c r="K19" s="639">
        <f>SUM(K9:K18)</f>
        <v>68630.61015</v>
      </c>
      <c r="L19" s="639">
        <f>SUM(L9:L18)</f>
        <v>65530.8335</v>
      </c>
      <c r="M19" s="639">
        <f>L19/K19*100</f>
        <v>95.48339051157336</v>
      </c>
      <c r="O19" s="636"/>
      <c r="Q19" s="484" t="s">
        <v>801</v>
      </c>
      <c r="R19" s="635" t="s">
        <v>802</v>
      </c>
    </row>
    <row r="20" spans="2:18" ht="10.5" customHeight="1">
      <c r="B20" s="591" t="s">
        <v>803</v>
      </c>
      <c r="C20" s="596" t="s">
        <v>804</v>
      </c>
      <c r="D20" s="525"/>
      <c r="E20" s="520"/>
      <c r="F20" s="520"/>
      <c r="G20" s="640"/>
      <c r="H20" s="640"/>
      <c r="I20" s="640"/>
      <c r="J20" s="640"/>
      <c r="K20" s="640"/>
      <c r="L20" s="535"/>
      <c r="M20" s="639"/>
      <c r="O20" s="636"/>
      <c r="Q20" s="525" t="s">
        <v>805</v>
      </c>
      <c r="R20" s="632" t="s">
        <v>804</v>
      </c>
    </row>
    <row r="21" spans="2:18" ht="12" customHeight="1">
      <c r="B21" s="484" t="s">
        <v>806</v>
      </c>
      <c r="C21" s="590" t="s">
        <v>807</v>
      </c>
      <c r="D21" s="591" t="s">
        <v>808</v>
      </c>
      <c r="E21" s="633" t="s">
        <v>809</v>
      </c>
      <c r="F21" s="634">
        <v>17000</v>
      </c>
      <c r="G21" s="535">
        <v>4219.4</v>
      </c>
      <c r="H21" s="535">
        <v>4097</v>
      </c>
      <c r="I21" s="535">
        <v>4219.4</v>
      </c>
      <c r="J21" s="535">
        <v>16150</v>
      </c>
      <c r="K21" s="535">
        <f aca="true" t="shared" si="2" ref="K21:K26">F21*O21/1000</f>
        <v>4437</v>
      </c>
      <c r="L21" s="535">
        <f aca="true" t="shared" si="3" ref="L21:L26">F21*P21/1000</f>
        <v>5678</v>
      </c>
      <c r="M21" s="535">
        <f aca="true" t="shared" si="4" ref="M21:M27">L21/K21*100</f>
        <v>127.96934865900383</v>
      </c>
      <c r="O21" s="535">
        <v>261</v>
      </c>
      <c r="P21" s="535">
        <f>'[2]major'!H39</f>
        <v>334</v>
      </c>
      <c r="Q21" s="484" t="s">
        <v>806</v>
      </c>
      <c r="R21" s="635" t="s">
        <v>807</v>
      </c>
    </row>
    <row r="22" spans="2:18" ht="10.5" customHeight="1">
      <c r="B22" s="484" t="s">
        <v>810</v>
      </c>
      <c r="C22" s="590" t="s">
        <v>811</v>
      </c>
      <c r="D22" s="591" t="s">
        <v>626</v>
      </c>
      <c r="E22" s="633" t="s">
        <v>627</v>
      </c>
      <c r="F22" s="634">
        <v>30000</v>
      </c>
      <c r="G22" s="535">
        <v>0</v>
      </c>
      <c r="H22" s="535">
        <v>0</v>
      </c>
      <c r="I22" s="535">
        <v>0</v>
      </c>
      <c r="J22" s="535">
        <v>0</v>
      </c>
      <c r="K22" s="535">
        <f t="shared" si="2"/>
        <v>0</v>
      </c>
      <c r="L22" s="535">
        <f t="shared" si="3"/>
        <v>0</v>
      </c>
      <c r="M22" s="535"/>
      <c r="O22" s="636"/>
      <c r="P22" s="535"/>
      <c r="Q22" s="484" t="s">
        <v>810</v>
      </c>
      <c r="R22" s="635" t="s">
        <v>811</v>
      </c>
    </row>
    <row r="23" spans="2:18" ht="11.25" customHeight="1">
      <c r="B23" s="484" t="s">
        <v>812</v>
      </c>
      <c r="C23" s="590" t="s">
        <v>813</v>
      </c>
      <c r="D23" s="591" t="s">
        <v>808</v>
      </c>
      <c r="E23" s="633" t="s">
        <v>809</v>
      </c>
      <c r="F23" s="634">
        <v>1200</v>
      </c>
      <c r="G23" s="535">
        <v>0</v>
      </c>
      <c r="H23" s="535">
        <v>0</v>
      </c>
      <c r="I23" s="535">
        <v>0</v>
      </c>
      <c r="J23" s="535">
        <v>0</v>
      </c>
      <c r="K23" s="535">
        <f t="shared" si="2"/>
        <v>0</v>
      </c>
      <c r="L23" s="535">
        <f t="shared" si="3"/>
        <v>0</v>
      </c>
      <c r="M23" s="535"/>
      <c r="O23" s="636"/>
      <c r="Q23" s="484" t="s">
        <v>812</v>
      </c>
      <c r="R23" s="635" t="s">
        <v>814</v>
      </c>
    </row>
    <row r="24" spans="2:18" ht="11.25" customHeight="1">
      <c r="B24" s="484" t="s">
        <v>815</v>
      </c>
      <c r="C24" s="590" t="s">
        <v>816</v>
      </c>
      <c r="D24" s="591" t="s">
        <v>808</v>
      </c>
      <c r="E24" s="633" t="s">
        <v>809</v>
      </c>
      <c r="F24" s="634">
        <v>18000</v>
      </c>
      <c r="G24" s="535">
        <v>0</v>
      </c>
      <c r="H24" s="535">
        <v>0</v>
      </c>
      <c r="I24" s="535">
        <v>0</v>
      </c>
      <c r="J24" s="535">
        <v>0</v>
      </c>
      <c r="K24" s="535">
        <f t="shared" si="2"/>
        <v>0</v>
      </c>
      <c r="L24" s="535">
        <f t="shared" si="3"/>
        <v>0</v>
      </c>
      <c r="M24" s="535"/>
      <c r="O24" s="636"/>
      <c r="Q24" s="484" t="s">
        <v>815</v>
      </c>
      <c r="R24" s="635" t="s">
        <v>816</v>
      </c>
    </row>
    <row r="25" spans="2:18" ht="11.25" customHeight="1">
      <c r="B25" s="484" t="s">
        <v>817</v>
      </c>
      <c r="C25" s="590" t="s">
        <v>818</v>
      </c>
      <c r="D25" s="484" t="s">
        <v>670</v>
      </c>
      <c r="E25" s="633" t="s">
        <v>819</v>
      </c>
      <c r="F25" s="641">
        <v>400000</v>
      </c>
      <c r="G25" s="535">
        <v>2000</v>
      </c>
      <c r="H25" s="535">
        <v>16440</v>
      </c>
      <c r="I25" s="535">
        <v>2000</v>
      </c>
      <c r="J25" s="535">
        <v>57080</v>
      </c>
      <c r="K25" s="535">
        <f t="shared" si="2"/>
        <v>18400</v>
      </c>
      <c r="L25" s="535">
        <f t="shared" si="3"/>
        <v>28000</v>
      </c>
      <c r="M25" s="535">
        <f t="shared" si="4"/>
        <v>152.17391304347828</v>
      </c>
      <c r="O25" s="636">
        <v>46</v>
      </c>
      <c r="P25" s="516">
        <v>70</v>
      </c>
      <c r="Q25" s="484" t="s">
        <v>817</v>
      </c>
      <c r="R25" s="635" t="s">
        <v>818</v>
      </c>
    </row>
    <row r="26" spans="2:18" ht="10.5" customHeight="1">
      <c r="B26" s="484" t="s">
        <v>820</v>
      </c>
      <c r="C26" s="590"/>
      <c r="D26" s="591" t="s">
        <v>821</v>
      </c>
      <c r="E26" s="633" t="s">
        <v>822</v>
      </c>
      <c r="F26" s="634">
        <v>70000</v>
      </c>
      <c r="G26" s="535">
        <v>0</v>
      </c>
      <c r="H26" s="535">
        <v>0</v>
      </c>
      <c r="I26" s="535">
        <v>0</v>
      </c>
      <c r="J26" s="535">
        <v>27300</v>
      </c>
      <c r="K26" s="535">
        <f t="shared" si="2"/>
        <v>10360</v>
      </c>
      <c r="L26" s="535">
        <f t="shared" si="3"/>
        <v>12600</v>
      </c>
      <c r="M26" s="535">
        <f t="shared" si="4"/>
        <v>121.62162162162163</v>
      </c>
      <c r="O26" s="636">
        <v>148</v>
      </c>
      <c r="P26" s="597">
        <v>180</v>
      </c>
      <c r="Q26" s="484" t="s">
        <v>823</v>
      </c>
      <c r="R26" s="635" t="s">
        <v>824</v>
      </c>
    </row>
    <row r="27" spans="2:18" ht="12" customHeight="1">
      <c r="B27" s="484" t="s">
        <v>70</v>
      </c>
      <c r="C27" s="488" t="s">
        <v>316</v>
      </c>
      <c r="D27" s="488"/>
      <c r="E27" s="637"/>
      <c r="F27" s="638"/>
      <c r="G27" s="639">
        <v>6219.4</v>
      </c>
      <c r="H27" s="639">
        <v>20537</v>
      </c>
      <c r="I27" s="639">
        <v>6219.4</v>
      </c>
      <c r="J27" s="639">
        <v>100530</v>
      </c>
      <c r="K27" s="639">
        <f>SUM(K21:K26)</f>
        <v>33197</v>
      </c>
      <c r="L27" s="639">
        <f>SUM(L21:L26)</f>
        <v>46278</v>
      </c>
      <c r="M27" s="639">
        <f t="shared" si="4"/>
        <v>139.40416302677954</v>
      </c>
      <c r="O27" s="636"/>
      <c r="Q27" s="484" t="s">
        <v>70</v>
      </c>
      <c r="R27" s="635" t="s">
        <v>316</v>
      </c>
    </row>
    <row r="28" spans="2:18" ht="10.5" customHeight="1">
      <c r="B28" s="525" t="s">
        <v>825</v>
      </c>
      <c r="C28" s="596" t="s">
        <v>826</v>
      </c>
      <c r="D28" s="525"/>
      <c r="E28" s="520"/>
      <c r="F28" s="520"/>
      <c r="G28" s="640"/>
      <c r="H28" s="640"/>
      <c r="I28" s="640"/>
      <c r="J28" s="640"/>
      <c r="K28" s="640"/>
      <c r="L28" s="535"/>
      <c r="M28" s="535"/>
      <c r="O28" s="636"/>
      <c r="Q28" s="525" t="s">
        <v>827</v>
      </c>
      <c r="R28" s="632" t="s">
        <v>826</v>
      </c>
    </row>
    <row r="29" spans="2:18" ht="11.25" customHeight="1">
      <c r="B29" s="484" t="s">
        <v>828</v>
      </c>
      <c r="C29" s="590" t="s">
        <v>829</v>
      </c>
      <c r="D29" s="484" t="s">
        <v>670</v>
      </c>
      <c r="E29" s="633" t="s">
        <v>819</v>
      </c>
      <c r="F29" s="634">
        <v>49500</v>
      </c>
      <c r="G29" s="642">
        <v>0</v>
      </c>
      <c r="H29" s="642">
        <v>0</v>
      </c>
      <c r="I29" s="535">
        <v>0</v>
      </c>
      <c r="J29" s="642">
        <v>0</v>
      </c>
      <c r="K29" s="535">
        <f aca="true" t="shared" si="5" ref="K29:K35">F29*O29/1000</f>
        <v>0</v>
      </c>
      <c r="L29" s="535">
        <f aca="true" t="shared" si="6" ref="L29:L35">F29*P29/1000</f>
        <v>0</v>
      </c>
      <c r="M29" s="535"/>
      <c r="O29" s="636"/>
      <c r="Q29" s="484" t="s">
        <v>828</v>
      </c>
      <c r="R29" s="635" t="s">
        <v>829</v>
      </c>
    </row>
    <row r="30" spans="2:18" ht="10.5" customHeight="1">
      <c r="B30" s="484" t="s">
        <v>830</v>
      </c>
      <c r="C30" s="590" t="s">
        <v>831</v>
      </c>
      <c r="D30" s="484" t="s">
        <v>832</v>
      </c>
      <c r="E30" s="633" t="s">
        <v>833</v>
      </c>
      <c r="F30" s="634">
        <v>52000</v>
      </c>
      <c r="G30" s="642">
        <v>98841.6</v>
      </c>
      <c r="H30" s="642">
        <v>71874.4</v>
      </c>
      <c r="I30" s="535">
        <v>98841.6</v>
      </c>
      <c r="J30" s="642">
        <v>89736.4</v>
      </c>
      <c r="K30" s="535">
        <f t="shared" si="5"/>
        <v>32723.599999999995</v>
      </c>
      <c r="L30" s="535">
        <f t="shared" si="6"/>
        <v>63798.80000000001</v>
      </c>
      <c r="M30" s="535">
        <f>L30/K30*100</f>
        <v>194.9626569203878</v>
      </c>
      <c r="O30" s="535">
        <v>629.3</v>
      </c>
      <c r="P30" s="535">
        <f>'[2]major'!H48</f>
        <v>1226.9</v>
      </c>
      <c r="Q30" s="484" t="s">
        <v>830</v>
      </c>
      <c r="R30" s="635" t="s">
        <v>831</v>
      </c>
    </row>
    <row r="31" spans="2:18" ht="10.5" customHeight="1">
      <c r="B31" s="484" t="s">
        <v>834</v>
      </c>
      <c r="C31" s="590" t="s">
        <v>835</v>
      </c>
      <c r="D31" s="591" t="s">
        <v>701</v>
      </c>
      <c r="E31" s="633" t="s">
        <v>702</v>
      </c>
      <c r="F31" s="634">
        <v>15000</v>
      </c>
      <c r="G31" s="642">
        <v>38325</v>
      </c>
      <c r="H31" s="642">
        <v>43080</v>
      </c>
      <c r="I31" s="535">
        <v>38325</v>
      </c>
      <c r="J31" s="642">
        <v>61980</v>
      </c>
      <c r="K31" s="535">
        <f t="shared" si="5"/>
        <v>44700</v>
      </c>
      <c r="L31" s="535">
        <f t="shared" si="6"/>
        <v>44925</v>
      </c>
      <c r="M31" s="535">
        <f>L31/K31*100</f>
        <v>100.503355704698</v>
      </c>
      <c r="O31" s="535">
        <v>2980</v>
      </c>
      <c r="P31" s="643">
        <f>'[2]major'!W27</f>
        <v>2995</v>
      </c>
      <c r="Q31" s="484" t="s">
        <v>834</v>
      </c>
      <c r="R31" s="635" t="s">
        <v>835</v>
      </c>
    </row>
    <row r="32" spans="2:18" ht="9.75" customHeight="1">
      <c r="B32" s="484" t="s">
        <v>836</v>
      </c>
      <c r="C32" s="590" t="s">
        <v>837</v>
      </c>
      <c r="D32" s="484" t="s">
        <v>838</v>
      </c>
      <c r="E32" s="633" t="s">
        <v>839</v>
      </c>
      <c r="F32" s="634">
        <v>16500</v>
      </c>
      <c r="G32" s="642">
        <v>2821.5</v>
      </c>
      <c r="H32" s="642">
        <v>3844.5</v>
      </c>
      <c r="I32" s="535">
        <v>2821.5</v>
      </c>
      <c r="J32" s="642">
        <v>4207.5</v>
      </c>
      <c r="K32" s="535">
        <f t="shared" si="5"/>
        <v>3102</v>
      </c>
      <c r="L32" s="535">
        <f t="shared" si="6"/>
        <v>2986.5</v>
      </c>
      <c r="M32" s="535">
        <f>L32/K32*100</f>
        <v>96.27659574468085</v>
      </c>
      <c r="O32" s="535">
        <v>188</v>
      </c>
      <c r="P32" s="516">
        <f>'[2]Sheet1'!M20</f>
        <v>181</v>
      </c>
      <c r="Q32" s="484" t="s">
        <v>836</v>
      </c>
      <c r="R32" s="635" t="s">
        <v>837</v>
      </c>
    </row>
    <row r="33" spans="2:18" ht="10.5" customHeight="1">
      <c r="B33" s="484" t="s">
        <v>840</v>
      </c>
      <c r="C33" s="590" t="s">
        <v>841</v>
      </c>
      <c r="D33" s="484" t="s">
        <v>838</v>
      </c>
      <c r="E33" s="633" t="s">
        <v>839</v>
      </c>
      <c r="F33" s="634">
        <v>35000</v>
      </c>
      <c r="G33" s="642">
        <v>4550</v>
      </c>
      <c r="H33" s="642">
        <v>6860</v>
      </c>
      <c r="I33" s="535">
        <v>4550</v>
      </c>
      <c r="J33" s="642">
        <v>11550</v>
      </c>
      <c r="K33" s="535">
        <f t="shared" si="5"/>
        <v>7875</v>
      </c>
      <c r="L33" s="535">
        <f t="shared" si="6"/>
        <v>7770</v>
      </c>
      <c r="M33" s="535">
        <f>L33/K33*100</f>
        <v>98.66666666666667</v>
      </c>
      <c r="O33" s="535">
        <v>225</v>
      </c>
      <c r="P33" s="516">
        <f>'[2]Sheet1'!M21</f>
        <v>222</v>
      </c>
      <c r="Q33" s="484" t="s">
        <v>840</v>
      </c>
      <c r="R33" s="635" t="s">
        <v>841</v>
      </c>
    </row>
    <row r="34" spans="2:18" ht="10.5" customHeight="1">
      <c r="B34" s="484" t="s">
        <v>842</v>
      </c>
      <c r="C34" s="590" t="s">
        <v>843</v>
      </c>
      <c r="D34" s="484" t="s">
        <v>838</v>
      </c>
      <c r="E34" s="633" t="s">
        <v>839</v>
      </c>
      <c r="F34" s="634">
        <v>6384</v>
      </c>
      <c r="G34" s="642">
        <v>0</v>
      </c>
      <c r="H34" s="642">
        <v>0</v>
      </c>
      <c r="I34" s="535">
        <v>0</v>
      </c>
      <c r="J34" s="642">
        <v>0</v>
      </c>
      <c r="K34" s="535">
        <f t="shared" si="5"/>
        <v>0</v>
      </c>
      <c r="L34" s="535">
        <f t="shared" si="6"/>
        <v>0</v>
      </c>
      <c r="M34" s="535"/>
      <c r="O34" s="636"/>
      <c r="Q34" s="484" t="s">
        <v>842</v>
      </c>
      <c r="R34" s="635" t="s">
        <v>843</v>
      </c>
    </row>
    <row r="35" spans="2:18" ht="10.5" customHeight="1">
      <c r="B35" s="484" t="s">
        <v>844</v>
      </c>
      <c r="C35" s="590" t="s">
        <v>845</v>
      </c>
      <c r="D35" s="591" t="s">
        <v>846</v>
      </c>
      <c r="E35" s="633" t="s">
        <v>666</v>
      </c>
      <c r="F35" s="634">
        <v>2620</v>
      </c>
      <c r="G35" s="642">
        <v>1441</v>
      </c>
      <c r="H35" s="642">
        <v>22532</v>
      </c>
      <c r="I35" s="535">
        <v>1441</v>
      </c>
      <c r="J35" s="642">
        <v>9039</v>
      </c>
      <c r="K35" s="535">
        <f t="shared" si="5"/>
        <v>262</v>
      </c>
      <c r="L35" s="535">
        <f t="shared" si="6"/>
        <v>0</v>
      </c>
      <c r="M35" s="535"/>
      <c r="O35" s="535">
        <v>100</v>
      </c>
      <c r="P35" s="535">
        <f>'[2]major'!H42</f>
        <v>0</v>
      </c>
      <c r="Q35" s="484" t="s">
        <v>844</v>
      </c>
      <c r="R35" s="635" t="s">
        <v>845</v>
      </c>
    </row>
    <row r="36" spans="2:18" ht="9.75" customHeight="1">
      <c r="B36" s="484" t="s">
        <v>847</v>
      </c>
      <c r="C36" s="590" t="s">
        <v>848</v>
      </c>
      <c r="D36" s="484" t="s">
        <v>712</v>
      </c>
      <c r="E36" s="633" t="s">
        <v>849</v>
      </c>
      <c r="F36" s="634">
        <v>1</v>
      </c>
      <c r="G36" s="642">
        <v>22487.5</v>
      </c>
      <c r="H36" s="642">
        <v>28838.383928571428</v>
      </c>
      <c r="I36" s="535">
        <v>22487.5</v>
      </c>
      <c r="J36" s="642">
        <v>48143.7</v>
      </c>
      <c r="K36" s="535">
        <f>F36*O36</f>
        <v>29431.5</v>
      </c>
      <c r="L36" s="535">
        <f>F36*P36</f>
        <v>28028.69047619048</v>
      </c>
      <c r="M36" s="535">
        <f>L36/K36*100</f>
        <v>95.23364584268718</v>
      </c>
      <c r="O36" s="535">
        <v>29431.5</v>
      </c>
      <c r="P36" s="535">
        <f>'[2]major'!W31</f>
        <v>28028.69047619048</v>
      </c>
      <c r="Q36" s="484" t="s">
        <v>847</v>
      </c>
      <c r="R36" s="635" t="s">
        <v>848</v>
      </c>
    </row>
    <row r="37" spans="2:18" ht="10.5" customHeight="1">
      <c r="B37" s="484" t="s">
        <v>850</v>
      </c>
      <c r="C37" s="590" t="s">
        <v>851</v>
      </c>
      <c r="D37" s="484" t="s">
        <v>852</v>
      </c>
      <c r="E37" s="633" t="s">
        <v>853</v>
      </c>
      <c r="F37" s="634">
        <v>245200</v>
      </c>
      <c r="G37" s="642">
        <v>15692.8</v>
      </c>
      <c r="H37" s="642">
        <v>10053.2</v>
      </c>
      <c r="I37" s="535">
        <v>15692.8</v>
      </c>
      <c r="J37" s="642">
        <v>4413.6</v>
      </c>
      <c r="K37" s="535">
        <f>F37*O37/1000</f>
        <v>490.4</v>
      </c>
      <c r="L37" s="535">
        <f>F37*P37/1000</f>
        <v>0</v>
      </c>
      <c r="M37" s="535"/>
      <c r="O37" s="535">
        <v>2</v>
      </c>
      <c r="P37" s="535">
        <v>0</v>
      </c>
      <c r="Q37" s="484" t="s">
        <v>850</v>
      </c>
      <c r="R37" s="635" t="s">
        <v>851</v>
      </c>
    </row>
    <row r="38" spans="2:18" ht="10.5" customHeight="1">
      <c r="B38" s="484" t="s">
        <v>854</v>
      </c>
      <c r="C38" s="590" t="s">
        <v>855</v>
      </c>
      <c r="D38" s="591" t="s">
        <v>701</v>
      </c>
      <c r="E38" s="633" t="s">
        <v>702</v>
      </c>
      <c r="F38" s="634">
        <v>15000</v>
      </c>
      <c r="G38" s="642">
        <v>0</v>
      </c>
      <c r="H38" s="642">
        <v>0</v>
      </c>
      <c r="I38" s="535">
        <v>0</v>
      </c>
      <c r="J38" s="642">
        <v>0</v>
      </c>
      <c r="K38" s="535">
        <f>F38*O38/1000</f>
        <v>0</v>
      </c>
      <c r="L38" s="535">
        <f>F38*P38/1000</f>
        <v>0</v>
      </c>
      <c r="M38" s="535"/>
      <c r="O38" s="636"/>
      <c r="Q38" s="484" t="s">
        <v>854</v>
      </c>
      <c r="R38" s="635" t="s">
        <v>855</v>
      </c>
    </row>
    <row r="39" spans="2:18" ht="10.5" customHeight="1">
      <c r="B39" s="484" t="s">
        <v>856</v>
      </c>
      <c r="C39" s="590" t="s">
        <v>857</v>
      </c>
      <c r="D39" s="591" t="s">
        <v>701</v>
      </c>
      <c r="E39" s="633" t="s">
        <v>702</v>
      </c>
      <c r="F39" s="634">
        <v>10000</v>
      </c>
      <c r="G39" s="642">
        <v>0</v>
      </c>
      <c r="H39" s="642">
        <v>0</v>
      </c>
      <c r="I39" s="535">
        <v>0</v>
      </c>
      <c r="J39" s="642">
        <v>0</v>
      </c>
      <c r="K39" s="535">
        <f>F39*O39/1000</f>
        <v>0</v>
      </c>
      <c r="L39" s="535">
        <f>F39*P39/1000</f>
        <v>0</v>
      </c>
      <c r="M39" s="535"/>
      <c r="O39" s="535">
        <v>0</v>
      </c>
      <c r="P39" s="516">
        <f>'[2]major'!W28</f>
        <v>0</v>
      </c>
      <c r="Q39" s="484" t="s">
        <v>856</v>
      </c>
      <c r="R39" s="635" t="s">
        <v>857</v>
      </c>
    </row>
    <row r="40" spans="2:18" ht="10.5" customHeight="1">
      <c r="B40" s="484" t="s">
        <v>858</v>
      </c>
      <c r="C40" s="590" t="s">
        <v>859</v>
      </c>
      <c r="D40" s="484" t="s">
        <v>670</v>
      </c>
      <c r="E40" s="633" t="s">
        <v>819</v>
      </c>
      <c r="F40" s="634">
        <v>22000</v>
      </c>
      <c r="G40" s="642">
        <v>0</v>
      </c>
      <c r="H40" s="642">
        <v>0</v>
      </c>
      <c r="I40" s="535">
        <v>0</v>
      </c>
      <c r="J40" s="642">
        <v>0</v>
      </c>
      <c r="K40" s="535">
        <f>F40*O40/1000</f>
        <v>0</v>
      </c>
      <c r="L40" s="535">
        <f>F40*P40/1000</f>
        <v>0</v>
      </c>
      <c r="M40" s="535"/>
      <c r="O40" s="636"/>
      <c r="Q40" s="484" t="s">
        <v>858</v>
      </c>
      <c r="R40" s="635" t="s">
        <v>859</v>
      </c>
    </row>
    <row r="41" spans="2:18" ht="10.5" customHeight="1">
      <c r="B41" s="644" t="s">
        <v>860</v>
      </c>
      <c r="C41" s="590" t="s">
        <v>861</v>
      </c>
      <c r="D41" s="644" t="s">
        <v>862</v>
      </c>
      <c r="E41" s="633" t="s">
        <v>863</v>
      </c>
      <c r="F41" s="634">
        <v>23700</v>
      </c>
      <c r="G41" s="642">
        <v>1061760</v>
      </c>
      <c r="H41" s="642">
        <v>1125750</v>
      </c>
      <c r="I41" s="535">
        <v>1061760</v>
      </c>
      <c r="J41" s="642">
        <v>1149450</v>
      </c>
      <c r="K41" s="535">
        <f>F41*O41</f>
        <v>613830</v>
      </c>
      <c r="L41" s="535">
        <f>F41*P41</f>
        <v>739440</v>
      </c>
      <c r="M41" s="535">
        <f>L41/K41*100</f>
        <v>120.46332046332047</v>
      </c>
      <c r="O41" s="535">
        <v>25.9</v>
      </c>
      <c r="P41" s="516">
        <f>'[2]major'!W23</f>
        <v>31.2</v>
      </c>
      <c r="Q41" s="644" t="s">
        <v>860</v>
      </c>
      <c r="R41" s="635" t="s">
        <v>861</v>
      </c>
    </row>
    <row r="42" spans="2:18" ht="10.5" customHeight="1">
      <c r="B42" s="484" t="s">
        <v>864</v>
      </c>
      <c r="C42" s="590" t="s">
        <v>865</v>
      </c>
      <c r="D42" s="591" t="s">
        <v>626</v>
      </c>
      <c r="E42" s="633" t="s">
        <v>627</v>
      </c>
      <c r="F42" s="634">
        <v>800</v>
      </c>
      <c r="G42" s="642">
        <v>0</v>
      </c>
      <c r="H42" s="642">
        <v>0</v>
      </c>
      <c r="I42" s="535">
        <v>0</v>
      </c>
      <c r="J42" s="642">
        <v>0</v>
      </c>
      <c r="K42" s="535">
        <f>F42*O42/1000</f>
        <v>0</v>
      </c>
      <c r="L42" s="535">
        <f>F42*P42/1000</f>
        <v>0</v>
      </c>
      <c r="M42" s="535"/>
      <c r="O42" s="636"/>
      <c r="P42" s="535"/>
      <c r="Q42" s="484" t="s">
        <v>864</v>
      </c>
      <c r="R42" s="635" t="s">
        <v>865</v>
      </c>
    </row>
    <row r="43" spans="2:18" ht="11.25" customHeight="1">
      <c r="B43" s="484" t="s">
        <v>866</v>
      </c>
      <c r="C43" s="590" t="s">
        <v>867</v>
      </c>
      <c r="D43" s="484" t="s">
        <v>712</v>
      </c>
      <c r="E43" s="633" t="s">
        <v>849</v>
      </c>
      <c r="F43" s="634">
        <v>1</v>
      </c>
      <c r="G43" s="642">
        <v>0</v>
      </c>
      <c r="H43" s="642">
        <v>0</v>
      </c>
      <c r="I43" s="535">
        <v>0</v>
      </c>
      <c r="J43" s="642">
        <v>0</v>
      </c>
      <c r="K43" s="535">
        <f>F43*O43/1000</f>
        <v>0</v>
      </c>
      <c r="L43" s="535">
        <f>F43*P43/1000</f>
        <v>0</v>
      </c>
      <c r="M43" s="535"/>
      <c r="O43" s="636"/>
      <c r="Q43" s="484" t="s">
        <v>868</v>
      </c>
      <c r="R43" s="635" t="s">
        <v>867</v>
      </c>
    </row>
    <row r="44" spans="2:18" ht="10.5" customHeight="1">
      <c r="B44" s="645" t="s">
        <v>869</v>
      </c>
      <c r="C44" s="590" t="s">
        <v>870</v>
      </c>
      <c r="D44" s="591" t="s">
        <v>871</v>
      </c>
      <c r="E44" s="633" t="s">
        <v>680</v>
      </c>
      <c r="F44" s="634">
        <v>250000</v>
      </c>
      <c r="G44" s="642">
        <v>51750</v>
      </c>
      <c r="H44" s="642">
        <v>60575</v>
      </c>
      <c r="I44" s="535">
        <v>51750</v>
      </c>
      <c r="J44" s="642">
        <v>53600</v>
      </c>
      <c r="K44" s="535">
        <f>F44*O44/1000</f>
        <v>35300</v>
      </c>
      <c r="L44" s="535">
        <f>F44*P44/1000</f>
        <v>36725</v>
      </c>
      <c r="M44" s="535">
        <f>L44/K44*100</f>
        <v>104.03682719546742</v>
      </c>
      <c r="O44" s="587">
        <v>141.2</v>
      </c>
      <c r="P44" s="587">
        <v>146.9</v>
      </c>
      <c r="Q44" s="645" t="s">
        <v>869</v>
      </c>
      <c r="R44" s="635" t="s">
        <v>872</v>
      </c>
    </row>
    <row r="45" spans="2:18" ht="10.5" customHeight="1">
      <c r="B45" s="645" t="s">
        <v>873</v>
      </c>
      <c r="C45" s="590"/>
      <c r="D45" s="591" t="s">
        <v>679</v>
      </c>
      <c r="E45" s="633" t="s">
        <v>680</v>
      </c>
      <c r="F45" s="634">
        <v>297000</v>
      </c>
      <c r="G45" s="642">
        <v>27294.3</v>
      </c>
      <c r="H45" s="642">
        <v>56162.7</v>
      </c>
      <c r="I45" s="535">
        <v>27294.3</v>
      </c>
      <c r="J45" s="642">
        <v>50965.2</v>
      </c>
      <c r="K45" s="535">
        <f>F45*O45/1000</f>
        <v>32343.3</v>
      </c>
      <c r="L45" s="535">
        <f>F45*P45/1000</f>
        <v>22720.5</v>
      </c>
      <c r="M45" s="535">
        <f>L45/K45*100</f>
        <v>70.24793388429752</v>
      </c>
      <c r="O45" s="535">
        <v>108.9</v>
      </c>
      <c r="P45" s="516">
        <v>76.5</v>
      </c>
      <c r="Q45" s="645" t="s">
        <v>874</v>
      </c>
      <c r="R45" s="635"/>
    </row>
    <row r="46" spans="2:18" ht="11.25" customHeight="1">
      <c r="B46" s="484" t="s">
        <v>70</v>
      </c>
      <c r="C46" s="488" t="s">
        <v>875</v>
      </c>
      <c r="D46" s="488"/>
      <c r="E46" s="637"/>
      <c r="F46" s="638"/>
      <c r="G46" s="639">
        <v>1324963.7</v>
      </c>
      <c r="H46" s="639">
        <v>1429570.1839285714</v>
      </c>
      <c r="I46" s="639">
        <v>1324963.7</v>
      </c>
      <c r="J46" s="639">
        <v>1483085.4</v>
      </c>
      <c r="K46" s="639">
        <f>SUM(K29:K45)</f>
        <v>800057.8</v>
      </c>
      <c r="L46" s="639">
        <f>SUM(L29:L45)</f>
        <v>946394.4904761905</v>
      </c>
      <c r="M46" s="639">
        <f>L46/K46*100</f>
        <v>118.29076480176688</v>
      </c>
      <c r="Q46" s="484" t="s">
        <v>70</v>
      </c>
      <c r="R46" s="635" t="s">
        <v>875</v>
      </c>
    </row>
    <row r="47" spans="2:18" ht="10.5">
      <c r="B47" s="611" t="s">
        <v>876</v>
      </c>
      <c r="C47" s="646" t="s">
        <v>877</v>
      </c>
      <c r="D47" s="647"/>
      <c r="E47" s="648"/>
      <c r="F47" s="649"/>
      <c r="G47" s="650">
        <v>2506491.7</v>
      </c>
      <c r="H47" s="650">
        <v>1615512.7817285713</v>
      </c>
      <c r="I47" s="650">
        <v>2506491.7</v>
      </c>
      <c r="J47" s="650">
        <v>1692410.6</v>
      </c>
      <c r="K47" s="650">
        <f>SUM(K19,K27,K46)</f>
        <v>901885.41015</v>
      </c>
      <c r="L47" s="650">
        <f>SUM(L19,L27,L46)</f>
        <v>1058203.3239761905</v>
      </c>
      <c r="M47" s="650">
        <f>L47/K47*100</f>
        <v>117.33234755401931</v>
      </c>
      <c r="Q47" s="611" t="s">
        <v>876</v>
      </c>
      <c r="R47" s="651" t="s">
        <v>877</v>
      </c>
    </row>
    <row r="48" ht="11.25" customHeight="1">
      <c r="B48" s="652"/>
    </row>
    <row r="49" spans="2:11" ht="10.5" customHeight="1">
      <c r="B49" s="652"/>
      <c r="F49" s="633"/>
      <c r="K49" s="535"/>
    </row>
    <row r="50" spans="2:11" ht="10.5">
      <c r="B50" s="652"/>
      <c r="K50" s="535"/>
    </row>
    <row r="51" spans="2:11" ht="12.75" customHeight="1">
      <c r="B51" s="652"/>
      <c r="K51" s="535"/>
    </row>
    <row r="52" spans="1:17" ht="10.5">
      <c r="A52" s="653"/>
      <c r="B52" s="654"/>
      <c r="C52" s="653"/>
      <c r="D52" s="653"/>
      <c r="E52" s="653"/>
      <c r="F52" s="653"/>
      <c r="G52" s="653"/>
      <c r="H52" s="653"/>
      <c r="I52" s="653"/>
      <c r="J52" s="653"/>
      <c r="K52" s="535"/>
      <c r="L52" s="653"/>
      <c r="M52" s="653"/>
      <c r="N52" s="653"/>
      <c r="Q52" s="564"/>
    </row>
    <row r="53" spans="2:11" ht="10.5">
      <c r="B53" s="652"/>
      <c r="K53" s="535"/>
    </row>
    <row r="54" spans="2:17" ht="10.5">
      <c r="B54" s="654"/>
      <c r="C54" s="653"/>
      <c r="D54" s="653"/>
      <c r="E54" s="653"/>
      <c r="F54" s="653"/>
      <c r="G54" s="653"/>
      <c r="H54" s="653"/>
      <c r="I54" s="653"/>
      <c r="J54" s="653"/>
      <c r="K54" s="535"/>
      <c r="L54" s="653"/>
      <c r="M54" s="653"/>
      <c r="Q54" s="564"/>
    </row>
    <row r="55" spans="2:11" ht="10.5">
      <c r="B55" s="652"/>
      <c r="K55" s="535"/>
    </row>
    <row r="56" spans="2:11" ht="10.5">
      <c r="B56" s="652"/>
      <c r="K56" s="535"/>
    </row>
    <row r="57" spans="2:11" ht="10.5">
      <c r="B57" s="652"/>
      <c r="K57" s="535"/>
    </row>
    <row r="58" spans="2:11" ht="10.5">
      <c r="B58" s="652"/>
      <c r="K58" s="535"/>
    </row>
    <row r="59" spans="2:11" ht="10.5">
      <c r="B59" s="652"/>
      <c r="K59" s="535"/>
    </row>
    <row r="60" spans="2:11" ht="10.5">
      <c r="B60" s="652"/>
      <c r="K60" s="535"/>
    </row>
    <row r="61" spans="2:11" ht="10.5">
      <c r="B61" s="652"/>
      <c r="K61" s="535"/>
    </row>
    <row r="62" spans="2:11" ht="10.5">
      <c r="B62" s="652"/>
      <c r="K62" s="535"/>
    </row>
    <row r="63" spans="2:11" ht="10.5">
      <c r="B63" s="652"/>
      <c r="K63" s="535"/>
    </row>
    <row r="64" spans="2:11" ht="10.5">
      <c r="B64" s="652"/>
      <c r="K64" s="535"/>
    </row>
    <row r="65" spans="2:11" ht="10.5">
      <c r="B65" s="652"/>
      <c r="K65" s="535"/>
    </row>
    <row r="66" ht="10.5">
      <c r="B66" s="652"/>
    </row>
    <row r="67" ht="10.5">
      <c r="B67" s="652"/>
    </row>
    <row r="68" ht="10.5">
      <c r="B68" s="652"/>
    </row>
    <row r="69" ht="10.5">
      <c r="B69" s="652"/>
    </row>
    <row r="70" ht="10.5">
      <c r="B70" s="652"/>
    </row>
    <row r="71" ht="10.5">
      <c r="B71" s="652"/>
    </row>
    <row r="72" ht="10.5">
      <c r="B72" s="652"/>
    </row>
    <row r="73" ht="10.5">
      <c r="B73" s="652"/>
    </row>
    <row r="74" ht="10.5">
      <c r="B74" s="652"/>
    </row>
    <row r="75" ht="10.5">
      <c r="B75" s="652"/>
    </row>
    <row r="76" ht="10.5">
      <c r="B76" s="652"/>
    </row>
    <row r="77" ht="10.5">
      <c r="B77" s="652"/>
    </row>
    <row r="78" ht="10.5">
      <c r="B78" s="652"/>
    </row>
    <row r="79" ht="10.5">
      <c r="B79" s="652"/>
    </row>
    <row r="80" ht="10.5">
      <c r="B80" s="652"/>
    </row>
    <row r="81" ht="10.5">
      <c r="B81" s="652"/>
    </row>
    <row r="82" ht="10.5">
      <c r="B82" s="652"/>
    </row>
    <row r="83" ht="10.5">
      <c r="B83" s="652"/>
    </row>
    <row r="84" ht="10.5">
      <c r="B84" s="652"/>
    </row>
    <row r="85" ht="10.5">
      <c r="B85" s="652"/>
    </row>
    <row r="86" ht="10.5">
      <c r="B86" s="652"/>
    </row>
    <row r="87" ht="10.5">
      <c r="B87" s="652"/>
    </row>
    <row r="88" ht="10.5">
      <c r="B88" s="652"/>
    </row>
    <row r="89" ht="10.5">
      <c r="B89" s="652"/>
    </row>
    <row r="90" ht="10.5">
      <c r="B90" s="652"/>
    </row>
    <row r="91" ht="10.5">
      <c r="B91" s="652"/>
    </row>
    <row r="92" ht="10.5">
      <c r="B92" s="652"/>
    </row>
    <row r="93" ht="10.5">
      <c r="B93" s="652"/>
    </row>
    <row r="94" ht="10.5">
      <c r="B94" s="652"/>
    </row>
    <row r="95" ht="10.5">
      <c r="B95" s="652"/>
    </row>
    <row r="96" ht="10.5">
      <c r="B96" s="652"/>
    </row>
    <row r="97" ht="10.5">
      <c r="B97" s="652"/>
    </row>
    <row r="98" ht="10.5">
      <c r="B98" s="652"/>
    </row>
    <row r="99" ht="10.5">
      <c r="B99" s="652"/>
    </row>
    <row r="100" ht="10.5">
      <c r="B100" s="652"/>
    </row>
    <row r="101" ht="10.5">
      <c r="B101" s="652"/>
    </row>
    <row r="102" ht="10.5">
      <c r="B102" s="652"/>
    </row>
    <row r="103" ht="10.5">
      <c r="B103" s="652"/>
    </row>
    <row r="104" ht="10.5">
      <c r="B104" s="652"/>
    </row>
    <row r="105" ht="10.5">
      <c r="B105" s="652"/>
    </row>
    <row r="106" ht="10.5">
      <c r="B106" s="652"/>
    </row>
    <row r="107" ht="10.5">
      <c r="B107" s="652"/>
    </row>
    <row r="108" ht="10.5">
      <c r="B108" s="652"/>
    </row>
    <row r="109" ht="10.5">
      <c r="B109" s="652"/>
    </row>
    <row r="110" ht="10.5">
      <c r="B110" s="652"/>
    </row>
    <row r="111" ht="10.5">
      <c r="B111" s="652"/>
    </row>
    <row r="112" ht="10.5">
      <c r="B112" s="652"/>
    </row>
    <row r="113" ht="10.5">
      <c r="B113" s="652"/>
    </row>
    <row r="114" ht="10.5">
      <c r="B114" s="652"/>
    </row>
    <row r="115" ht="10.5">
      <c r="B115" s="652"/>
    </row>
    <row r="116" ht="10.5">
      <c r="B116" s="652"/>
    </row>
    <row r="117" ht="10.5">
      <c r="B117" s="652"/>
    </row>
    <row r="118" ht="10.5">
      <c r="B118" s="652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 Industry</oddHeader>
    <oddFooter xml:space="preserve">&amp;L&amp;18 35&amp;R&amp;18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I96"/>
  <sheetViews>
    <sheetView workbookViewId="0" topLeftCell="L1">
      <selection activeCell="P15" sqref="P15"/>
    </sheetView>
  </sheetViews>
  <sheetFormatPr defaultColWidth="9.140625" defaultRowHeight="10.5" customHeight="1"/>
  <cols>
    <col min="1" max="1" width="8.421875" style="614" hidden="1" customWidth="1"/>
    <col min="2" max="2" width="33.8515625" style="614" hidden="1" customWidth="1"/>
    <col min="3" max="3" width="9.421875" style="614" hidden="1" customWidth="1"/>
    <col min="4" max="4" width="9.7109375" style="614" hidden="1" customWidth="1"/>
    <col min="5" max="5" width="9.57421875" style="614" hidden="1" customWidth="1"/>
    <col min="6" max="6" width="9.7109375" style="614" hidden="1" customWidth="1"/>
    <col min="7" max="7" width="8.8515625" style="614" hidden="1" customWidth="1"/>
    <col min="8" max="8" width="9.140625" style="614" hidden="1" customWidth="1"/>
    <col min="9" max="9" width="9.7109375" style="614" hidden="1" customWidth="1"/>
    <col min="10" max="10" width="9.421875" style="614" hidden="1" customWidth="1"/>
    <col min="11" max="11" width="9.8515625" style="614" hidden="1" customWidth="1"/>
    <col min="12" max="12" width="0.2890625" style="614" customWidth="1"/>
    <col min="13" max="13" width="1.8515625" style="614" customWidth="1"/>
    <col min="14" max="14" width="0.13671875" style="614" customWidth="1"/>
    <col min="15" max="15" width="27.7109375" style="614" customWidth="1"/>
    <col min="16" max="16" width="18.7109375" style="614" customWidth="1"/>
    <col min="17" max="17" width="7.421875" style="614" customWidth="1"/>
    <col min="18" max="18" width="9.140625" style="614" customWidth="1"/>
    <col min="19" max="19" width="8.7109375" style="614" customWidth="1"/>
    <col min="20" max="20" width="9.140625" style="614" customWidth="1"/>
    <col min="21" max="21" width="7.7109375" style="614" customWidth="1"/>
    <col min="22" max="22" width="6.7109375" style="614" customWidth="1"/>
    <col min="23" max="23" width="9.00390625" style="614" customWidth="1"/>
    <col min="24" max="24" width="8.8515625" style="614" customWidth="1"/>
    <col min="25" max="25" width="9.421875" style="614" customWidth="1"/>
    <col min="26" max="26" width="10.8515625" style="614" customWidth="1"/>
    <col min="27" max="27" width="10.28125" style="614" customWidth="1"/>
    <col min="28" max="29" width="9.7109375" style="614" customWidth="1"/>
    <col min="30" max="16384" width="9.140625" style="614" customWidth="1"/>
  </cols>
  <sheetData>
    <row r="1" spans="2:23" s="484" customFormat="1" ht="10.5" customHeight="1">
      <c r="B1" s="1259" t="s">
        <v>600</v>
      </c>
      <c r="C1" s="1259"/>
      <c r="D1" s="1259"/>
      <c r="Q1" s="495" t="s">
        <v>601</v>
      </c>
      <c r="R1" s="525"/>
      <c r="S1" s="525"/>
      <c r="T1" s="525"/>
      <c r="U1" s="525"/>
      <c r="V1" s="525"/>
      <c r="W1" s="525"/>
    </row>
    <row r="2" spans="2:23" s="484" customFormat="1" ht="10.5" customHeight="1">
      <c r="B2" s="1260" t="s">
        <v>602</v>
      </c>
      <c r="C2" s="1260"/>
      <c r="D2" s="1260"/>
      <c r="K2" s="533"/>
      <c r="Q2" s="567" t="s">
        <v>603</v>
      </c>
      <c r="R2" s="566"/>
      <c r="S2" s="566"/>
      <c r="T2" s="566"/>
      <c r="U2" s="525"/>
      <c r="V2" s="525"/>
      <c r="W2" s="525"/>
    </row>
    <row r="3" spans="1:24" s="484" customFormat="1" ht="10.5" customHeight="1">
      <c r="A3" s="568" t="s">
        <v>604</v>
      </c>
      <c r="B3" s="569" t="s">
        <v>605</v>
      </c>
      <c r="C3" s="570" t="s">
        <v>606</v>
      </c>
      <c r="D3" s="1261"/>
      <c r="E3" s="1262"/>
      <c r="F3" s="1262"/>
      <c r="G3" s="1262"/>
      <c r="H3" s="1263"/>
      <c r="I3" s="570"/>
      <c r="J3" s="570"/>
      <c r="L3" s="527"/>
      <c r="M3" s="527"/>
      <c r="N3" s="527"/>
      <c r="P3" s="533"/>
      <c r="R3" s="533"/>
      <c r="X3" s="533"/>
    </row>
    <row r="4" spans="1:27" s="484" customFormat="1" ht="10.5" customHeight="1">
      <c r="A4" s="571" t="s">
        <v>607</v>
      </c>
      <c r="B4" s="527" t="s">
        <v>608</v>
      </c>
      <c r="C4" s="572" t="s">
        <v>609</v>
      </c>
      <c r="D4" s="573">
        <v>2011</v>
      </c>
      <c r="E4" s="573">
        <v>2012</v>
      </c>
      <c r="F4" s="574">
        <v>2013</v>
      </c>
      <c r="G4" s="574">
        <v>2014</v>
      </c>
      <c r="H4" s="574">
        <v>2015</v>
      </c>
      <c r="I4" s="575" t="s">
        <v>610</v>
      </c>
      <c r="J4" s="576" t="s">
        <v>611</v>
      </c>
      <c r="K4" s="565" t="s">
        <v>612</v>
      </c>
      <c r="L4" s="565"/>
      <c r="M4" s="565"/>
      <c r="N4" s="565"/>
      <c r="O4" s="568" t="s">
        <v>604</v>
      </c>
      <c r="P4" s="577" t="s">
        <v>613</v>
      </c>
      <c r="Q4" s="570" t="s">
        <v>614</v>
      </c>
      <c r="R4" s="578" t="s">
        <v>609</v>
      </c>
      <c r="S4" s="1253"/>
      <c r="T4" s="1253"/>
      <c r="U4" s="1253"/>
      <c r="V4" s="1253"/>
      <c r="W4" s="1254"/>
      <c r="X4" s="570"/>
      <c r="Y4" s="569"/>
      <c r="Z4" s="581"/>
      <c r="AA4" s="527"/>
    </row>
    <row r="5" spans="1:27" s="484" customFormat="1" ht="10.5" customHeight="1">
      <c r="A5" s="582" t="s">
        <v>615</v>
      </c>
      <c r="B5" s="533"/>
      <c r="C5" s="583" t="s">
        <v>616</v>
      </c>
      <c r="D5" s="584" t="s">
        <v>617</v>
      </c>
      <c r="E5" s="584" t="s">
        <v>617</v>
      </c>
      <c r="F5" s="584" t="s">
        <v>617</v>
      </c>
      <c r="G5" s="584" t="s">
        <v>617</v>
      </c>
      <c r="H5" s="584" t="s">
        <v>617</v>
      </c>
      <c r="I5" s="583"/>
      <c r="J5" s="533"/>
      <c r="K5" s="539"/>
      <c r="L5" s="527"/>
      <c r="M5" s="527"/>
      <c r="N5" s="527"/>
      <c r="O5" s="585" t="s">
        <v>1</v>
      </c>
      <c r="P5" s="577" t="s">
        <v>618</v>
      </c>
      <c r="Q5" s="572" t="s">
        <v>619</v>
      </c>
      <c r="R5" s="578" t="s">
        <v>616</v>
      </c>
      <c r="S5" s="574">
        <v>2011</v>
      </c>
      <c r="T5" s="574">
        <v>2012</v>
      </c>
      <c r="U5" s="574">
        <v>2013</v>
      </c>
      <c r="V5" s="574">
        <v>2014</v>
      </c>
      <c r="W5" s="574">
        <v>2015</v>
      </c>
      <c r="X5" s="575" t="s">
        <v>610</v>
      </c>
      <c r="Y5" s="576" t="s">
        <v>611</v>
      </c>
      <c r="Z5" s="565" t="s">
        <v>612</v>
      </c>
      <c r="AA5" s="527"/>
    </row>
    <row r="6" spans="1:27" s="484" customFormat="1" ht="10.5" customHeight="1">
      <c r="A6" s="1255" t="s">
        <v>620</v>
      </c>
      <c r="B6" s="528" t="s">
        <v>621</v>
      </c>
      <c r="C6" s="570" t="s">
        <v>622</v>
      </c>
      <c r="D6" s="586">
        <v>1.4</v>
      </c>
      <c r="E6" s="586">
        <v>1.2</v>
      </c>
      <c r="F6" s="586">
        <v>0.7</v>
      </c>
      <c r="G6" s="587">
        <v>0.4</v>
      </c>
      <c r="H6" s="587">
        <v>2</v>
      </c>
      <c r="I6" s="587"/>
      <c r="J6" s="587">
        <f>H6/F6*100</f>
        <v>285.7142857142857</v>
      </c>
      <c r="K6" s="587">
        <f>H6/G6*100</f>
        <v>500</v>
      </c>
      <c r="L6" s="527"/>
      <c r="M6" s="527"/>
      <c r="N6" s="527"/>
      <c r="O6" s="533"/>
      <c r="P6" s="588"/>
      <c r="Q6" s="539"/>
      <c r="R6" s="589"/>
      <c r="S6" s="584" t="s">
        <v>617</v>
      </c>
      <c r="T6" s="584" t="s">
        <v>617</v>
      </c>
      <c r="U6" s="584" t="s">
        <v>617</v>
      </c>
      <c r="V6" s="584" t="s">
        <v>617</v>
      </c>
      <c r="W6" s="584" t="s">
        <v>617</v>
      </c>
      <c r="X6" s="583"/>
      <c r="Y6" s="539"/>
      <c r="Z6" s="539"/>
      <c r="AA6" s="527"/>
    </row>
    <row r="7" spans="1:26" s="484" customFormat="1" ht="10.5" customHeight="1">
      <c r="A7" s="1256"/>
      <c r="B7" s="528" t="s">
        <v>623</v>
      </c>
      <c r="C7" s="572" t="s">
        <v>622</v>
      </c>
      <c r="D7" s="586">
        <v>0.2</v>
      </c>
      <c r="E7" s="586"/>
      <c r="F7" s="586"/>
      <c r="G7" s="587"/>
      <c r="H7" s="587"/>
      <c r="I7" s="587"/>
      <c r="J7" s="587"/>
      <c r="K7" s="587"/>
      <c r="L7" s="587"/>
      <c r="M7" s="587"/>
      <c r="N7" s="587"/>
      <c r="O7" s="484" t="s">
        <v>624</v>
      </c>
      <c r="P7" s="590" t="s">
        <v>625</v>
      </c>
      <c r="Q7" s="591" t="s">
        <v>626</v>
      </c>
      <c r="R7" s="590" t="s">
        <v>627</v>
      </c>
      <c r="S7" s="587">
        <v>47.6</v>
      </c>
      <c r="T7" s="587">
        <v>47.800000000000004</v>
      </c>
      <c r="U7" s="587">
        <v>48.334</v>
      </c>
      <c r="V7" s="587">
        <v>51.059999999999995</v>
      </c>
      <c r="W7" s="587">
        <f>SUM(H9)</f>
        <v>51.923</v>
      </c>
      <c r="X7" s="587">
        <f>W7/T7*100</f>
        <v>108.6255230125523</v>
      </c>
      <c r="Y7" s="587">
        <f>W7/U7*100</f>
        <v>107.42541482186452</v>
      </c>
      <c r="Z7" s="587">
        <f>W7/V7*100</f>
        <v>101.69016842929888</v>
      </c>
    </row>
    <row r="8" spans="1:26" s="484" customFormat="1" ht="10.5" customHeight="1">
      <c r="A8" s="1256"/>
      <c r="B8" s="528" t="s">
        <v>628</v>
      </c>
      <c r="C8" s="572" t="s">
        <v>622</v>
      </c>
      <c r="D8" s="586">
        <v>46</v>
      </c>
      <c r="E8" s="586">
        <v>46.6</v>
      </c>
      <c r="F8" s="586">
        <v>47.634</v>
      </c>
      <c r="G8" s="587">
        <v>50.66</v>
      </c>
      <c r="H8" s="587">
        <f>'[2]XC-1 new'!C25</f>
        <v>49.923</v>
      </c>
      <c r="I8" s="587">
        <f>H8/E8*100</f>
        <v>107.13090128755366</v>
      </c>
      <c r="J8" s="587">
        <f>H8/F8*100</f>
        <v>104.80539110719234</v>
      </c>
      <c r="K8" s="587">
        <f aca="true" t="shared" si="0" ref="K8:K13">H8/G8*100</f>
        <v>98.54520331622582</v>
      </c>
      <c r="L8" s="587"/>
      <c r="M8" s="587"/>
      <c r="N8" s="587"/>
      <c r="O8" s="484" t="s">
        <v>629</v>
      </c>
      <c r="P8" s="590" t="s">
        <v>630</v>
      </c>
      <c r="Q8" s="591" t="s">
        <v>626</v>
      </c>
      <c r="R8" s="590" t="s">
        <v>627</v>
      </c>
      <c r="S8" s="587">
        <v>21.4</v>
      </c>
      <c r="T8" s="587">
        <v>22.5</v>
      </c>
      <c r="U8" s="587">
        <v>23.634</v>
      </c>
      <c r="V8" s="587">
        <v>26.6895</v>
      </c>
      <c r="W8" s="587">
        <f>SUM(H13)</f>
        <v>27.555999999999997</v>
      </c>
      <c r="X8" s="587">
        <f>W8/T8*100</f>
        <v>122.47111111111111</v>
      </c>
      <c r="Y8" s="587">
        <f>W8/U8*100</f>
        <v>116.59473639671658</v>
      </c>
      <c r="Z8" s="587">
        <f>W8/V8*100</f>
        <v>103.24659510294309</v>
      </c>
    </row>
    <row r="9" spans="1:26" s="484" customFormat="1" ht="10.5" customHeight="1">
      <c r="A9" s="1257"/>
      <c r="B9" s="592" t="s">
        <v>631</v>
      </c>
      <c r="C9" s="583" t="s">
        <v>622</v>
      </c>
      <c r="D9" s="593">
        <v>47.6</v>
      </c>
      <c r="E9" s="593">
        <v>47.800000000000004</v>
      </c>
      <c r="F9" s="593">
        <v>48.334</v>
      </c>
      <c r="G9" s="537">
        <v>51.059999999999995</v>
      </c>
      <c r="H9" s="537">
        <f>SUM(H6:H8)</f>
        <v>51.923</v>
      </c>
      <c r="I9" s="537">
        <f>H9/E9*100</f>
        <v>108.6255230125523</v>
      </c>
      <c r="J9" s="537">
        <f>H9/F9*100</f>
        <v>107.42541482186452</v>
      </c>
      <c r="K9" s="537">
        <f t="shared" si="0"/>
        <v>101.69016842929888</v>
      </c>
      <c r="L9" s="587"/>
      <c r="M9" s="587"/>
      <c r="N9" s="587"/>
      <c r="O9" s="484" t="s">
        <v>632</v>
      </c>
      <c r="P9" s="590" t="s">
        <v>633</v>
      </c>
      <c r="Q9" s="591" t="s">
        <v>634</v>
      </c>
      <c r="R9" s="590" t="s">
        <v>635</v>
      </c>
      <c r="S9" s="587">
        <v>13.2</v>
      </c>
      <c r="T9" s="587">
        <v>13.8</v>
      </c>
      <c r="U9" s="587">
        <v>3.9</v>
      </c>
      <c r="V9" s="587">
        <v>4.9</v>
      </c>
      <c r="W9" s="587">
        <f>SUM(H20)</f>
        <v>3.9</v>
      </c>
      <c r="X9" s="587">
        <f>W9/T9*100</f>
        <v>28.26086956521739</v>
      </c>
      <c r="Y9" s="587">
        <f>W9/U9*100</f>
        <v>100</v>
      </c>
      <c r="Z9" s="587">
        <f>W9/V9*100</f>
        <v>79.59183673469387</v>
      </c>
    </row>
    <row r="10" spans="1:26" s="484" customFormat="1" ht="10.5" customHeight="1">
      <c r="A10" s="1255" t="s">
        <v>636</v>
      </c>
      <c r="B10" s="528" t="s">
        <v>621</v>
      </c>
      <c r="C10" s="572" t="s">
        <v>622</v>
      </c>
      <c r="D10" s="586">
        <v>7</v>
      </c>
      <c r="E10" s="586">
        <v>12.1</v>
      </c>
      <c r="F10" s="586">
        <v>10.2</v>
      </c>
      <c r="G10" s="587">
        <v>10.7</v>
      </c>
      <c r="H10" s="587">
        <v>10.6</v>
      </c>
      <c r="I10" s="534"/>
      <c r="J10" s="534"/>
      <c r="K10" s="587">
        <f>H10/G10*100</f>
        <v>99.06542056074767</v>
      </c>
      <c r="L10" s="534"/>
      <c r="M10" s="534"/>
      <c r="N10" s="534"/>
      <c r="O10" s="484" t="s">
        <v>637</v>
      </c>
      <c r="P10" s="590" t="s">
        <v>638</v>
      </c>
      <c r="Q10" s="484" t="s">
        <v>634</v>
      </c>
      <c r="R10" s="590" t="s">
        <v>635</v>
      </c>
      <c r="S10" s="587"/>
      <c r="T10" s="587"/>
      <c r="U10" s="587">
        <v>17.8</v>
      </c>
      <c r="V10" s="587">
        <v>67.8</v>
      </c>
      <c r="W10" s="587">
        <f>SUM(H27)</f>
        <v>64.5</v>
      </c>
      <c r="X10" s="587"/>
      <c r="Y10" s="587">
        <f>W10/U10*100</f>
        <v>362.35955056179773</v>
      </c>
      <c r="Z10" s="587">
        <f>W10/V10*100</f>
        <v>95.13274336283186</v>
      </c>
    </row>
    <row r="11" spans="1:26" s="484" customFormat="1" ht="10.5" customHeight="1">
      <c r="A11" s="1256"/>
      <c r="B11" s="528" t="s">
        <v>639</v>
      </c>
      <c r="C11" s="572" t="s">
        <v>622</v>
      </c>
      <c r="D11" s="586">
        <v>0.2</v>
      </c>
      <c r="E11" s="586">
        <v>0.2</v>
      </c>
      <c r="F11" s="586">
        <v>1</v>
      </c>
      <c r="G11" s="587">
        <v>1.4</v>
      </c>
      <c r="H11" s="587"/>
      <c r="I11" s="534"/>
      <c r="J11" s="534"/>
      <c r="K11" s="587"/>
      <c r="L11" s="587"/>
      <c r="M11" s="587"/>
      <c r="N11" s="587"/>
      <c r="O11" s="484" t="s">
        <v>640</v>
      </c>
      <c r="P11" s="590" t="s">
        <v>641</v>
      </c>
      <c r="Q11" s="484" t="s">
        <v>626</v>
      </c>
      <c r="R11" s="590" t="s">
        <v>627</v>
      </c>
      <c r="S11" s="587">
        <v>0</v>
      </c>
      <c r="T11" s="587">
        <v>0</v>
      </c>
      <c r="U11" s="587">
        <v>0</v>
      </c>
      <c r="V11" s="587">
        <v>0</v>
      </c>
      <c r="W11" s="587">
        <f>SUM(H28)</f>
        <v>0</v>
      </c>
      <c r="X11" s="587"/>
      <c r="Y11" s="587"/>
      <c r="Z11" s="587"/>
    </row>
    <row r="12" spans="1:26" s="484" customFormat="1" ht="10.5" customHeight="1">
      <c r="A12" s="1256"/>
      <c r="B12" s="528" t="s">
        <v>628</v>
      </c>
      <c r="C12" s="572" t="s">
        <v>622</v>
      </c>
      <c r="D12" s="586">
        <v>14.2</v>
      </c>
      <c r="E12" s="586">
        <v>10.2</v>
      </c>
      <c r="F12" s="586">
        <v>12.434</v>
      </c>
      <c r="G12" s="587">
        <v>14.5895</v>
      </c>
      <c r="H12" s="587">
        <f>'[2]Sheet1'!E8</f>
        <v>16.956</v>
      </c>
      <c r="I12" s="534">
        <f>H12/E12*100</f>
        <v>166.23529411764707</v>
      </c>
      <c r="J12" s="534">
        <f>H12/F12*100</f>
        <v>136.36802316229694</v>
      </c>
      <c r="K12" s="587">
        <f t="shared" si="0"/>
        <v>116.22056958771721</v>
      </c>
      <c r="L12" s="587"/>
      <c r="M12" s="587"/>
      <c r="N12" s="587"/>
      <c r="O12" s="484" t="s">
        <v>642</v>
      </c>
      <c r="P12" s="590" t="s">
        <v>643</v>
      </c>
      <c r="Q12" s="484" t="s">
        <v>626</v>
      </c>
      <c r="R12" s="590" t="s">
        <v>627</v>
      </c>
      <c r="S12" s="587">
        <v>0</v>
      </c>
      <c r="T12" s="587">
        <v>0</v>
      </c>
      <c r="U12" s="587">
        <v>6.6</v>
      </c>
      <c r="V12" s="587">
        <v>21.8</v>
      </c>
      <c r="W12" s="587">
        <f>SUM(H31)</f>
        <v>23.8</v>
      </c>
      <c r="X12" s="587"/>
      <c r="Y12" s="587">
        <f>W12/U12*100</f>
        <v>360.6060606060606</v>
      </c>
      <c r="Z12" s="587">
        <f aca="true" t="shared" si="1" ref="Z12:Z17">W12/V12*100</f>
        <v>109.1743119266055</v>
      </c>
    </row>
    <row r="13" spans="1:26" s="484" customFormat="1" ht="10.5" customHeight="1">
      <c r="A13" s="1257"/>
      <c r="B13" s="592" t="s">
        <v>631</v>
      </c>
      <c r="C13" s="583" t="s">
        <v>622</v>
      </c>
      <c r="D13" s="593">
        <v>21.4</v>
      </c>
      <c r="E13" s="593">
        <v>22.5</v>
      </c>
      <c r="F13" s="593">
        <v>23.634</v>
      </c>
      <c r="G13" s="537">
        <v>26.6895</v>
      </c>
      <c r="H13" s="537">
        <f>SUM(H10:H12)</f>
        <v>27.555999999999997</v>
      </c>
      <c r="I13" s="537">
        <f>H13/E13*100</f>
        <v>122.47111111111111</v>
      </c>
      <c r="J13" s="537">
        <f>H13/F13*100</f>
        <v>116.59473639671658</v>
      </c>
      <c r="K13" s="537">
        <f t="shared" si="0"/>
        <v>103.24659510294309</v>
      </c>
      <c r="L13" s="587"/>
      <c r="M13" s="587"/>
      <c r="N13" s="587"/>
      <c r="O13" s="484" t="s">
        <v>644</v>
      </c>
      <c r="P13" s="590" t="s">
        <v>645</v>
      </c>
      <c r="Q13" s="484" t="s">
        <v>626</v>
      </c>
      <c r="R13" s="590" t="s">
        <v>627</v>
      </c>
      <c r="S13" s="587"/>
      <c r="T13" s="587"/>
      <c r="U13" s="587"/>
      <c r="V13" s="587">
        <v>13</v>
      </c>
      <c r="W13" s="587">
        <f>'[2]Sheet1'!M32</f>
        <v>14.2</v>
      </c>
      <c r="X13" s="587"/>
      <c r="Y13" s="587"/>
      <c r="Z13" s="587">
        <f t="shared" si="1"/>
        <v>109.23076923076923</v>
      </c>
    </row>
    <row r="14" spans="1:26" s="484" customFormat="1" ht="10.5" customHeight="1">
      <c r="A14" s="1255" t="s">
        <v>646</v>
      </c>
      <c r="B14" s="528" t="s">
        <v>647</v>
      </c>
      <c r="C14" s="572" t="s">
        <v>648</v>
      </c>
      <c r="D14" s="586">
        <v>6.9</v>
      </c>
      <c r="E14" s="586">
        <v>6</v>
      </c>
      <c r="F14" s="586"/>
      <c r="G14" s="587"/>
      <c r="H14" s="587"/>
      <c r="I14" s="534">
        <f>H14/E14*100</f>
        <v>0</v>
      </c>
      <c r="J14" s="587" t="e">
        <f>G14/F14*100</f>
        <v>#DIV/0!</v>
      </c>
      <c r="K14" s="587" t="e">
        <f>H14/G14*100</f>
        <v>#DIV/0!</v>
      </c>
      <c r="L14" s="534"/>
      <c r="M14" s="534"/>
      <c r="N14" s="534"/>
      <c r="O14" s="484" t="s">
        <v>649</v>
      </c>
      <c r="P14" s="590" t="s">
        <v>650</v>
      </c>
      <c r="Q14" s="484" t="s">
        <v>626</v>
      </c>
      <c r="R14" s="590" t="s">
        <v>627</v>
      </c>
      <c r="S14" s="587"/>
      <c r="T14" s="587"/>
      <c r="U14" s="587"/>
      <c r="V14" s="587">
        <v>6</v>
      </c>
      <c r="W14" s="587">
        <f>'[2]Sheet1'!M33</f>
        <v>0</v>
      </c>
      <c r="X14" s="587"/>
      <c r="Y14" s="587"/>
      <c r="Z14" s="587"/>
    </row>
    <row r="15" spans="1:26" s="484" customFormat="1" ht="19.5" customHeight="1">
      <c r="A15" s="1256"/>
      <c r="B15" s="528" t="s">
        <v>651</v>
      </c>
      <c r="C15" s="572" t="s">
        <v>648</v>
      </c>
      <c r="D15" s="586"/>
      <c r="E15" s="586"/>
      <c r="F15" s="586"/>
      <c r="G15" s="587"/>
      <c r="H15" s="587"/>
      <c r="I15" s="534"/>
      <c r="J15" s="587"/>
      <c r="K15" s="587"/>
      <c r="L15" s="587"/>
      <c r="M15" s="587"/>
      <c r="N15" s="587"/>
      <c r="O15" s="594" t="s">
        <v>652</v>
      </c>
      <c r="P15" s="590" t="s">
        <v>653</v>
      </c>
      <c r="Q15" s="484" t="s">
        <v>626</v>
      </c>
      <c r="R15" s="590" t="s">
        <v>627</v>
      </c>
      <c r="S15" s="587"/>
      <c r="T15" s="587"/>
      <c r="U15" s="587"/>
      <c r="V15" s="587"/>
      <c r="W15" s="587"/>
      <c r="X15" s="587"/>
      <c r="Y15" s="587"/>
      <c r="Z15" s="587"/>
    </row>
    <row r="16" spans="1:26" s="484" customFormat="1" ht="10.5" customHeight="1">
      <c r="A16" s="1256"/>
      <c r="B16" s="528" t="s">
        <v>654</v>
      </c>
      <c r="C16" s="572" t="s">
        <v>648</v>
      </c>
      <c r="D16" s="586">
        <v>6.3</v>
      </c>
      <c r="E16" s="586">
        <v>7.8</v>
      </c>
      <c r="F16" s="586">
        <v>3.9</v>
      </c>
      <c r="G16" s="587">
        <v>4.9</v>
      </c>
      <c r="H16" s="587">
        <v>3.9</v>
      </c>
      <c r="I16" s="534">
        <f>H16/E16*100</f>
        <v>50</v>
      </c>
      <c r="J16" s="587">
        <f>H16/F16*100</f>
        <v>100</v>
      </c>
      <c r="K16" s="587">
        <f>H16/G16*100</f>
        <v>79.59183673469387</v>
      </c>
      <c r="L16" s="587"/>
      <c r="M16" s="587"/>
      <c r="N16" s="587"/>
      <c r="O16" s="484" t="s">
        <v>655</v>
      </c>
      <c r="P16" s="590" t="s">
        <v>656</v>
      </c>
      <c r="Q16" s="484" t="s">
        <v>626</v>
      </c>
      <c r="R16" s="590" t="s">
        <v>627</v>
      </c>
      <c r="S16" s="587"/>
      <c r="T16" s="587"/>
      <c r="U16" s="587"/>
      <c r="V16" s="587"/>
      <c r="W16" s="587"/>
      <c r="X16" s="587"/>
      <c r="Y16" s="587"/>
      <c r="Z16" s="587"/>
    </row>
    <row r="17" spans="1:26" s="484" customFormat="1" ht="10.5" customHeight="1">
      <c r="A17" s="1256"/>
      <c r="B17" s="528" t="s">
        <v>657</v>
      </c>
      <c r="C17" s="572" t="s">
        <v>648</v>
      </c>
      <c r="D17" s="586"/>
      <c r="E17" s="586"/>
      <c r="F17" s="586"/>
      <c r="G17" s="587"/>
      <c r="H17" s="587"/>
      <c r="I17" s="534"/>
      <c r="J17" s="587"/>
      <c r="K17" s="587"/>
      <c r="L17" s="587"/>
      <c r="M17" s="587"/>
      <c r="N17" s="587"/>
      <c r="O17" s="484" t="s">
        <v>658</v>
      </c>
      <c r="P17" s="590" t="s">
        <v>659</v>
      </c>
      <c r="Q17" s="484" t="s">
        <v>660</v>
      </c>
      <c r="R17" s="590" t="s">
        <v>661</v>
      </c>
      <c r="S17" s="587">
        <v>235</v>
      </c>
      <c r="T17" s="587">
        <v>227.5</v>
      </c>
      <c r="U17" s="587">
        <v>161</v>
      </c>
      <c r="V17" s="587">
        <v>261</v>
      </c>
      <c r="W17" s="587">
        <f>H39</f>
        <v>334</v>
      </c>
      <c r="X17" s="587"/>
      <c r="Y17" s="587">
        <f>W17/U17*100</f>
        <v>207.45341614906835</v>
      </c>
      <c r="Z17" s="587">
        <f t="shared" si="1"/>
        <v>127.96934865900383</v>
      </c>
    </row>
    <row r="18" spans="1:26" s="484" customFormat="1" ht="10.5" customHeight="1">
      <c r="A18" s="1256"/>
      <c r="B18" s="528" t="s">
        <v>662</v>
      </c>
      <c r="C18" s="572" t="s">
        <v>648</v>
      </c>
      <c r="D18" s="586">
        <v>0</v>
      </c>
      <c r="E18" s="586">
        <v>0</v>
      </c>
      <c r="F18" s="586">
        <v>0</v>
      </c>
      <c r="G18" s="587">
        <v>0</v>
      </c>
      <c r="H18" s="587">
        <v>0</v>
      </c>
      <c r="I18" s="534"/>
      <c r="J18" s="587"/>
      <c r="K18" s="587"/>
      <c r="L18" s="587"/>
      <c r="M18" s="587"/>
      <c r="N18" s="587"/>
      <c r="O18" s="484" t="s">
        <v>663</v>
      </c>
      <c r="P18" s="590" t="s">
        <v>664</v>
      </c>
      <c r="Q18" s="527" t="s">
        <v>665</v>
      </c>
      <c r="R18" s="531" t="s">
        <v>666</v>
      </c>
      <c r="S18" s="587">
        <v>0</v>
      </c>
      <c r="T18" s="587">
        <v>0</v>
      </c>
      <c r="U18" s="587">
        <v>7700</v>
      </c>
      <c r="V18" s="587">
        <v>100</v>
      </c>
      <c r="W18" s="587">
        <f>SUM(H42)</f>
        <v>0</v>
      </c>
      <c r="X18" s="587"/>
      <c r="Y18" s="587"/>
      <c r="Z18" s="587"/>
    </row>
    <row r="19" spans="1:26" s="484" customFormat="1" ht="10.5" customHeight="1">
      <c r="A19" s="1256"/>
      <c r="B19" s="528" t="s">
        <v>667</v>
      </c>
      <c r="C19" s="572" t="s">
        <v>648</v>
      </c>
      <c r="D19" s="586"/>
      <c r="E19" s="586"/>
      <c r="F19" s="586"/>
      <c r="G19" s="587"/>
      <c r="H19" s="587"/>
      <c r="I19" s="534"/>
      <c r="J19" s="587"/>
      <c r="K19" s="587"/>
      <c r="L19" s="587"/>
      <c r="M19" s="587"/>
      <c r="N19" s="587"/>
      <c r="O19" s="484" t="s">
        <v>668</v>
      </c>
      <c r="P19" s="590" t="s">
        <v>669</v>
      </c>
      <c r="Q19" s="527" t="s">
        <v>670</v>
      </c>
      <c r="R19" s="531" t="s">
        <v>671</v>
      </c>
      <c r="S19" s="587"/>
      <c r="T19" s="587"/>
      <c r="U19" s="587"/>
      <c r="V19" s="587"/>
      <c r="W19" s="587"/>
      <c r="X19" s="587"/>
      <c r="Y19" s="587"/>
      <c r="Z19" s="587"/>
    </row>
    <row r="20" spans="1:26" s="484" customFormat="1" ht="10.5" customHeight="1">
      <c r="A20" s="1257"/>
      <c r="B20" s="592" t="s">
        <v>631</v>
      </c>
      <c r="C20" s="583" t="s">
        <v>648</v>
      </c>
      <c r="D20" s="593">
        <v>13.2</v>
      </c>
      <c r="E20" s="593">
        <v>13.8</v>
      </c>
      <c r="F20" s="593">
        <v>3.9</v>
      </c>
      <c r="G20" s="537">
        <v>4.9</v>
      </c>
      <c r="H20" s="537">
        <f>SUM(H14:H19)</f>
        <v>3.9</v>
      </c>
      <c r="I20" s="537">
        <f>H20/E20*100</f>
        <v>28.26086956521739</v>
      </c>
      <c r="J20" s="537">
        <f>H20/F20*100</f>
        <v>100</v>
      </c>
      <c r="K20" s="537">
        <f>H20/G20*100</f>
        <v>79.59183673469387</v>
      </c>
      <c r="L20" s="587"/>
      <c r="M20" s="587"/>
      <c r="N20" s="587"/>
      <c r="O20" s="484" t="s">
        <v>672</v>
      </c>
      <c r="P20" s="590" t="s">
        <v>673</v>
      </c>
      <c r="Q20" s="527" t="s">
        <v>674</v>
      </c>
      <c r="R20" s="531" t="s">
        <v>675</v>
      </c>
      <c r="S20" s="587">
        <v>612.8</v>
      </c>
      <c r="T20" s="587">
        <v>563.2</v>
      </c>
      <c r="U20" s="587">
        <v>768.1</v>
      </c>
      <c r="V20" s="587">
        <v>629.3</v>
      </c>
      <c r="W20" s="587">
        <f>H48</f>
        <v>1226.9</v>
      </c>
      <c r="X20" s="587">
        <f>W20/T20*100</f>
        <v>217.84446022727272</v>
      </c>
      <c r="Y20" s="587">
        <f>W20/U20*100</f>
        <v>159.73180575445906</v>
      </c>
      <c r="Z20" s="587">
        <f>W20/V20*100</f>
        <v>194.96265692038776</v>
      </c>
    </row>
    <row r="21" spans="1:26" s="484" customFormat="1" ht="10.5" customHeight="1">
      <c r="A21" s="1255" t="s">
        <v>676</v>
      </c>
      <c r="B21" s="528" t="s">
        <v>647</v>
      </c>
      <c r="C21" s="572" t="s">
        <v>648</v>
      </c>
      <c r="D21" s="535"/>
      <c r="E21" s="535"/>
      <c r="F21" s="535"/>
      <c r="G21" s="587"/>
      <c r="H21" s="587"/>
      <c r="I21" s="534"/>
      <c r="J21" s="587"/>
      <c r="K21" s="587"/>
      <c r="L21" s="534"/>
      <c r="M21" s="534"/>
      <c r="N21" s="534"/>
      <c r="O21" s="484" t="s">
        <v>677</v>
      </c>
      <c r="P21" s="590" t="s">
        <v>678</v>
      </c>
      <c r="Q21" s="484" t="s">
        <v>679</v>
      </c>
      <c r="R21" s="590" t="s">
        <v>680</v>
      </c>
      <c r="S21" s="587">
        <v>126.8</v>
      </c>
      <c r="T21" s="587">
        <v>114.1</v>
      </c>
      <c r="U21" s="587">
        <v>148.9</v>
      </c>
      <c r="V21" s="587">
        <v>121.7</v>
      </c>
      <c r="W21" s="587">
        <f>H51</f>
        <v>161.3</v>
      </c>
      <c r="X21" s="587">
        <f>W21/T21*100</f>
        <v>141.3672217353199</v>
      </c>
      <c r="Y21" s="587">
        <f>W21/U21*100</f>
        <v>108.32773673606448</v>
      </c>
      <c r="Z21" s="587">
        <f>W21/V21*100</f>
        <v>132.5390304026294</v>
      </c>
    </row>
    <row r="22" spans="1:26" s="484" customFormat="1" ht="10.5" customHeight="1">
      <c r="A22" s="1256"/>
      <c r="B22" s="528" t="s">
        <v>681</v>
      </c>
      <c r="C22" s="572" t="s">
        <v>648</v>
      </c>
      <c r="D22" s="535"/>
      <c r="E22" s="535"/>
      <c r="F22" s="535"/>
      <c r="G22" s="587"/>
      <c r="H22" s="587"/>
      <c r="I22" s="534"/>
      <c r="J22" s="587"/>
      <c r="K22" s="587"/>
      <c r="L22" s="587"/>
      <c r="M22" s="587"/>
      <c r="N22" s="587"/>
      <c r="O22" s="484" t="s">
        <v>682</v>
      </c>
      <c r="P22" s="590" t="s">
        <v>683</v>
      </c>
      <c r="Q22" s="484" t="s">
        <v>684</v>
      </c>
      <c r="R22" s="590" t="s">
        <v>685</v>
      </c>
      <c r="S22" s="534"/>
      <c r="T22" s="534"/>
      <c r="U22" s="534"/>
      <c r="V22" s="534"/>
      <c r="W22" s="534"/>
      <c r="X22" s="587"/>
      <c r="Y22" s="587"/>
      <c r="Z22" s="587"/>
    </row>
    <row r="23" spans="1:26" s="484" customFormat="1" ht="10.5" customHeight="1">
      <c r="A23" s="1256"/>
      <c r="B23" s="528" t="s">
        <v>654</v>
      </c>
      <c r="C23" s="572" t="s">
        <v>648</v>
      </c>
      <c r="D23" s="535"/>
      <c r="E23" s="535"/>
      <c r="F23" s="535"/>
      <c r="G23" s="587"/>
      <c r="H23" s="587"/>
      <c r="I23" s="534"/>
      <c r="J23" s="587"/>
      <c r="K23" s="587"/>
      <c r="L23" s="587"/>
      <c r="M23" s="587"/>
      <c r="N23" s="587"/>
      <c r="O23" s="484" t="s">
        <v>686</v>
      </c>
      <c r="P23" s="595" t="s">
        <v>687</v>
      </c>
      <c r="Q23" s="484" t="s">
        <v>688</v>
      </c>
      <c r="R23" s="531" t="s">
        <v>689</v>
      </c>
      <c r="S23" s="587">
        <v>11.6</v>
      </c>
      <c r="T23" s="587">
        <v>23.4</v>
      </c>
      <c r="U23" s="587">
        <v>26.9</v>
      </c>
      <c r="V23" s="587">
        <v>25.9</v>
      </c>
      <c r="W23" s="587">
        <f>H53</f>
        <v>31.2</v>
      </c>
      <c r="X23" s="587">
        <f>W23/T23*100</f>
        <v>133.33333333333334</v>
      </c>
      <c r="Y23" s="587">
        <f>W23/U23*100</f>
        <v>115.98513011152416</v>
      </c>
      <c r="Z23" s="587">
        <f>W23/V23*100</f>
        <v>120.46332046332047</v>
      </c>
    </row>
    <row r="24" spans="1:26" s="484" customFormat="1" ht="10.5" customHeight="1">
      <c r="A24" s="1256"/>
      <c r="B24" s="528" t="s">
        <v>628</v>
      </c>
      <c r="C24" s="572" t="s">
        <v>648</v>
      </c>
      <c r="D24" s="535"/>
      <c r="E24" s="535">
        <v>16.5</v>
      </c>
      <c r="F24" s="535">
        <v>17.8</v>
      </c>
      <c r="G24" s="587">
        <v>67.8</v>
      </c>
      <c r="H24" s="587">
        <f>'[2]Sheet1'!M7</f>
        <v>64.5</v>
      </c>
      <c r="I24" s="534"/>
      <c r="J24" s="587"/>
      <c r="K24" s="587">
        <f>H24/G24*100</f>
        <v>95.13274336283186</v>
      </c>
      <c r="O24" s="484" t="s">
        <v>690</v>
      </c>
      <c r="P24" s="596" t="s">
        <v>691</v>
      </c>
      <c r="Q24" s="484" t="s">
        <v>692</v>
      </c>
      <c r="R24" s="590" t="s">
        <v>693</v>
      </c>
      <c r="S24" s="597">
        <v>75</v>
      </c>
      <c r="T24" s="597">
        <v>105</v>
      </c>
      <c r="U24" s="597">
        <v>112</v>
      </c>
      <c r="V24" s="597">
        <v>225</v>
      </c>
      <c r="W24" s="597">
        <f>'[2]Sheet1'!M21</f>
        <v>222</v>
      </c>
      <c r="X24" s="587">
        <f>W24/T24*100</f>
        <v>211.42857142857144</v>
      </c>
      <c r="Y24" s="587">
        <f>W24/U24*100</f>
        <v>198.21428571428572</v>
      </c>
      <c r="Z24" s="587">
        <f>W24/V24*100</f>
        <v>98.66666666666667</v>
      </c>
    </row>
    <row r="25" spans="1:26" s="484" customFormat="1" ht="10.5" customHeight="1">
      <c r="A25" s="1256"/>
      <c r="B25" s="528" t="s">
        <v>657</v>
      </c>
      <c r="C25" s="572" t="s">
        <v>648</v>
      </c>
      <c r="D25" s="535"/>
      <c r="E25" s="535"/>
      <c r="F25" s="535"/>
      <c r="G25" s="587"/>
      <c r="H25" s="587"/>
      <c r="I25" s="534"/>
      <c r="J25" s="534"/>
      <c r="K25" s="587"/>
      <c r="L25" s="587"/>
      <c r="M25" s="587"/>
      <c r="N25" s="587"/>
      <c r="O25" s="484" t="s">
        <v>694</v>
      </c>
      <c r="P25" s="596" t="s">
        <v>695</v>
      </c>
      <c r="Q25" s="484" t="s">
        <v>692</v>
      </c>
      <c r="R25" s="590" t="s">
        <v>693</v>
      </c>
      <c r="S25" s="597">
        <v>120</v>
      </c>
      <c r="T25" s="597">
        <v>122</v>
      </c>
      <c r="U25" s="597">
        <v>131</v>
      </c>
      <c r="V25" s="597">
        <v>188</v>
      </c>
      <c r="W25" s="597">
        <f>'[2]Sheet1'!M20</f>
        <v>181</v>
      </c>
      <c r="X25" s="587">
        <f>W25/T25*100</f>
        <v>148.36065573770492</v>
      </c>
      <c r="Y25" s="587">
        <f>W25/U25*100</f>
        <v>138.1679389312977</v>
      </c>
      <c r="Z25" s="587">
        <f>W25/V25*100</f>
        <v>96.27659574468085</v>
      </c>
    </row>
    <row r="26" spans="1:26" s="484" customFormat="1" ht="10.5" customHeight="1">
      <c r="A26" s="1256"/>
      <c r="B26" s="528" t="s">
        <v>696</v>
      </c>
      <c r="C26" s="572" t="s">
        <v>648</v>
      </c>
      <c r="D26" s="535"/>
      <c r="E26" s="535"/>
      <c r="F26" s="535"/>
      <c r="G26" s="587"/>
      <c r="H26" s="587"/>
      <c r="I26" s="534"/>
      <c r="J26" s="534"/>
      <c r="K26" s="587"/>
      <c r="L26" s="587"/>
      <c r="M26" s="587"/>
      <c r="N26" s="587"/>
      <c r="O26" s="484" t="s">
        <v>697</v>
      </c>
      <c r="P26" s="596" t="s">
        <v>698</v>
      </c>
      <c r="Q26" s="484" t="s">
        <v>692</v>
      </c>
      <c r="R26" s="590" t="s">
        <v>693</v>
      </c>
      <c r="S26" s="597">
        <v>0</v>
      </c>
      <c r="T26" s="597">
        <v>0</v>
      </c>
      <c r="U26" s="597">
        <v>0</v>
      </c>
      <c r="V26" s="597">
        <v>0</v>
      </c>
      <c r="W26" s="597">
        <f>'[2]XC-1 new'!AN25</f>
        <v>270</v>
      </c>
      <c r="X26" s="587"/>
      <c r="Y26" s="587"/>
      <c r="Z26" s="587"/>
    </row>
    <row r="27" spans="1:26" s="484" customFormat="1" ht="10.5" customHeight="1">
      <c r="A27" s="1257"/>
      <c r="B27" s="592" t="s">
        <v>631</v>
      </c>
      <c r="C27" s="583" t="s">
        <v>648</v>
      </c>
      <c r="D27" s="598"/>
      <c r="E27" s="598">
        <v>16.5</v>
      </c>
      <c r="F27" s="598">
        <v>17.8</v>
      </c>
      <c r="G27" s="537">
        <v>67.8</v>
      </c>
      <c r="H27" s="537">
        <f>SUM(H21:H26)</f>
        <v>64.5</v>
      </c>
      <c r="I27" s="537"/>
      <c r="J27" s="587"/>
      <c r="K27" s="587"/>
      <c r="L27" s="587"/>
      <c r="M27" s="587"/>
      <c r="N27" s="587"/>
      <c r="O27" s="484" t="s">
        <v>699</v>
      </c>
      <c r="P27" s="596" t="s">
        <v>700</v>
      </c>
      <c r="Q27" s="484" t="s">
        <v>701</v>
      </c>
      <c r="R27" s="590" t="s">
        <v>702</v>
      </c>
      <c r="S27" s="597">
        <v>1599</v>
      </c>
      <c r="T27" s="597">
        <v>1601</v>
      </c>
      <c r="U27" s="597">
        <v>1631</v>
      </c>
      <c r="V27" s="597">
        <v>2980</v>
      </c>
      <c r="W27" s="597">
        <f>'[2]Sheet1'!E19</f>
        <v>2995</v>
      </c>
      <c r="X27" s="587">
        <f>W27/T27*100</f>
        <v>187.07058088694566</v>
      </c>
      <c r="Y27" s="587">
        <f>W27/U27*100</f>
        <v>183.62967504598407</v>
      </c>
      <c r="Z27" s="587">
        <f>W27/V27*100</f>
        <v>100.503355704698</v>
      </c>
    </row>
    <row r="28" spans="1:26" s="484" customFormat="1" ht="10.5" customHeight="1">
      <c r="A28" s="493" t="s">
        <v>640</v>
      </c>
      <c r="B28" s="599" t="s">
        <v>647</v>
      </c>
      <c r="C28" s="600" t="s">
        <v>622</v>
      </c>
      <c r="D28" s="601"/>
      <c r="E28" s="601"/>
      <c r="F28" s="601"/>
      <c r="G28" s="602"/>
      <c r="H28" s="602"/>
      <c r="I28" s="537"/>
      <c r="J28" s="602"/>
      <c r="K28" s="602"/>
      <c r="L28" s="587"/>
      <c r="M28" s="587"/>
      <c r="N28" s="587"/>
      <c r="O28" s="484" t="s">
        <v>703</v>
      </c>
      <c r="P28" s="596" t="s">
        <v>704</v>
      </c>
      <c r="Q28" s="484" t="s">
        <v>701</v>
      </c>
      <c r="R28" s="590" t="s">
        <v>702</v>
      </c>
      <c r="S28" s="597"/>
      <c r="T28" s="597"/>
      <c r="U28" s="597"/>
      <c r="V28" s="597"/>
      <c r="W28" s="597"/>
      <c r="X28" s="587"/>
      <c r="Y28" s="587"/>
      <c r="Z28" s="587"/>
    </row>
    <row r="29" spans="1:26" s="484" customFormat="1" ht="10.5" customHeight="1">
      <c r="A29" s="603" t="s">
        <v>642</v>
      </c>
      <c r="B29" s="528" t="s">
        <v>628</v>
      </c>
      <c r="C29" s="572" t="s">
        <v>622</v>
      </c>
      <c r="D29" s="535"/>
      <c r="E29" s="535"/>
      <c r="F29" s="535">
        <v>6.6</v>
      </c>
      <c r="G29" s="587">
        <v>21.8</v>
      </c>
      <c r="H29" s="587">
        <f>'[2]Sheet1'!M31</f>
        <v>23.8</v>
      </c>
      <c r="I29" s="534"/>
      <c r="J29" s="587"/>
      <c r="K29" s="604"/>
      <c r="L29" s="534"/>
      <c r="M29" s="534"/>
      <c r="N29" s="534"/>
      <c r="O29" s="484" t="s">
        <v>705</v>
      </c>
      <c r="P29" s="596" t="s">
        <v>706</v>
      </c>
      <c r="Q29" s="484" t="s">
        <v>701</v>
      </c>
      <c r="R29" s="590" t="s">
        <v>702</v>
      </c>
      <c r="S29" s="597">
        <v>0</v>
      </c>
      <c r="T29" s="597">
        <v>0</v>
      </c>
      <c r="U29" s="597">
        <v>0</v>
      </c>
      <c r="V29" s="597">
        <v>0</v>
      </c>
      <c r="W29" s="597">
        <v>0</v>
      </c>
      <c r="X29" s="587"/>
      <c r="Y29" s="587"/>
      <c r="Z29" s="587"/>
    </row>
    <row r="30" spans="1:26" s="484" customFormat="1" ht="10.5" customHeight="1">
      <c r="A30" s="527"/>
      <c r="B30" s="528" t="s">
        <v>707</v>
      </c>
      <c r="C30" s="572" t="s">
        <v>622</v>
      </c>
      <c r="D30" s="535"/>
      <c r="E30" s="535"/>
      <c r="F30" s="535"/>
      <c r="G30" s="587"/>
      <c r="H30" s="587"/>
      <c r="I30" s="534"/>
      <c r="J30" s="587"/>
      <c r="K30" s="534"/>
      <c r="L30" s="534"/>
      <c r="M30" s="534"/>
      <c r="N30" s="534"/>
      <c r="O30" s="484" t="s">
        <v>708</v>
      </c>
      <c r="P30" s="596" t="s">
        <v>709</v>
      </c>
      <c r="Q30" s="484" t="s">
        <v>701</v>
      </c>
      <c r="R30" s="590" t="s">
        <v>702</v>
      </c>
      <c r="S30" s="597">
        <v>0</v>
      </c>
      <c r="T30" s="597">
        <v>0</v>
      </c>
      <c r="U30" s="597">
        <v>0</v>
      </c>
      <c r="V30" s="597">
        <v>0</v>
      </c>
      <c r="W30" s="597">
        <v>0</v>
      </c>
      <c r="X30" s="587"/>
      <c r="Y30" s="587"/>
      <c r="Z30" s="587"/>
    </row>
    <row r="31" spans="2:26" s="484" customFormat="1" ht="10.5" customHeight="1">
      <c r="B31" s="592" t="s">
        <v>631</v>
      </c>
      <c r="C31" s="583" t="s">
        <v>622</v>
      </c>
      <c r="D31" s="598">
        <v>0</v>
      </c>
      <c r="E31" s="598">
        <v>0</v>
      </c>
      <c r="F31" s="598">
        <v>6.6</v>
      </c>
      <c r="G31" s="537">
        <v>21.8</v>
      </c>
      <c r="H31" s="537">
        <f>SUM(H29:H30)</f>
        <v>23.8</v>
      </c>
      <c r="I31" s="537"/>
      <c r="J31" s="537"/>
      <c r="K31" s="537"/>
      <c r="L31" s="534"/>
      <c r="M31" s="534"/>
      <c r="N31" s="534"/>
      <c r="O31" s="484" t="s">
        <v>710</v>
      </c>
      <c r="P31" s="596" t="s">
        <v>711</v>
      </c>
      <c r="Q31" s="534" t="s">
        <v>712</v>
      </c>
      <c r="R31" s="605" t="s">
        <v>713</v>
      </c>
      <c r="S31" s="587">
        <v>13128.5</v>
      </c>
      <c r="T31" s="587">
        <v>13220</v>
      </c>
      <c r="U31" s="587">
        <v>15492.464285714286</v>
      </c>
      <c r="V31" s="587">
        <v>29431.5</v>
      </c>
      <c r="W31" s="587">
        <f>'[2]Sheet1'!F31+'[2]Sheet1'!F37+'[2]Sheet1'!F38+'[2]Sheet1'!F41</f>
        <v>28028.69047619048</v>
      </c>
      <c r="X31" s="587">
        <f>W31/T31*100</f>
        <v>212.01732584107776</v>
      </c>
      <c r="Y31" s="587">
        <f>W31/U31*100</f>
        <v>180.91821907271358</v>
      </c>
      <c r="Z31" s="587">
        <f>W31/V31*100</f>
        <v>95.23364584268718</v>
      </c>
    </row>
    <row r="32" spans="1:35" s="484" customFormat="1" ht="10.5" customHeight="1">
      <c r="A32" s="1255" t="s">
        <v>714</v>
      </c>
      <c r="B32" s="528" t="s">
        <v>715</v>
      </c>
      <c r="C32" s="572" t="s">
        <v>716</v>
      </c>
      <c r="D32" s="586">
        <v>150</v>
      </c>
      <c r="E32" s="586">
        <v>137.5</v>
      </c>
      <c r="F32" s="586">
        <v>100</v>
      </c>
      <c r="G32" s="587">
        <v>180</v>
      </c>
      <c r="H32" s="587">
        <v>10</v>
      </c>
      <c r="I32" s="534"/>
      <c r="J32" s="587"/>
      <c r="K32" s="587"/>
      <c r="L32" s="534"/>
      <c r="M32" s="534"/>
      <c r="N32" s="534"/>
      <c r="O32" s="484" t="s">
        <v>717</v>
      </c>
      <c r="P32" s="596" t="s">
        <v>718</v>
      </c>
      <c r="Q32" s="534" t="s">
        <v>712</v>
      </c>
      <c r="R32" s="605" t="s">
        <v>713</v>
      </c>
      <c r="S32" s="587">
        <v>4600</v>
      </c>
      <c r="T32" s="587">
        <v>5500</v>
      </c>
      <c r="U32" s="587">
        <v>7650</v>
      </c>
      <c r="V32" s="587">
        <v>2720</v>
      </c>
      <c r="W32" s="587">
        <f>'[2]Sheet1'!F39</f>
        <v>1560</v>
      </c>
      <c r="X32" s="587">
        <f>W32/T32*100</f>
        <v>28.363636363636363</v>
      </c>
      <c r="Y32" s="587">
        <f>W32/U32*100</f>
        <v>20.392156862745097</v>
      </c>
      <c r="Z32" s="587">
        <f>W32/V32*100</f>
        <v>57.35294117647059</v>
      </c>
      <c r="AA32" s="527"/>
      <c r="AB32" s="527"/>
      <c r="AC32" s="527"/>
      <c r="AD32" s="527"/>
      <c r="AE32" s="527"/>
      <c r="AF32" s="527"/>
      <c r="AG32" s="527"/>
      <c r="AH32" s="527"/>
      <c r="AI32" s="527"/>
    </row>
    <row r="33" spans="1:35" s="484" customFormat="1" ht="10.5" customHeight="1">
      <c r="A33" s="1256"/>
      <c r="B33" s="528" t="s">
        <v>719</v>
      </c>
      <c r="C33" s="572" t="s">
        <v>716</v>
      </c>
      <c r="D33" s="586"/>
      <c r="E33" s="586"/>
      <c r="F33" s="586"/>
      <c r="G33" s="587"/>
      <c r="H33" s="587"/>
      <c r="I33" s="534"/>
      <c r="J33" s="587"/>
      <c r="K33" s="587"/>
      <c r="L33" s="534"/>
      <c r="M33" s="534"/>
      <c r="N33" s="534"/>
      <c r="O33" s="534" t="s">
        <v>720</v>
      </c>
      <c r="P33" s="606" t="s">
        <v>721</v>
      </c>
      <c r="Q33" s="527" t="s">
        <v>626</v>
      </c>
      <c r="R33" s="531" t="s">
        <v>627</v>
      </c>
      <c r="S33" s="587">
        <v>5</v>
      </c>
      <c r="T33" s="587"/>
      <c r="U33" s="587"/>
      <c r="V33" s="587"/>
      <c r="W33" s="587"/>
      <c r="X33" s="587"/>
      <c r="Y33" s="587"/>
      <c r="Z33" s="587"/>
      <c r="AA33" s="527"/>
      <c r="AB33" s="527"/>
      <c r="AC33" s="527"/>
      <c r="AD33" s="527"/>
      <c r="AE33" s="527"/>
      <c r="AF33" s="527"/>
      <c r="AG33" s="527"/>
      <c r="AH33" s="527"/>
      <c r="AI33" s="527"/>
    </row>
    <row r="34" spans="1:35" s="484" customFormat="1" ht="10.5" customHeight="1">
      <c r="A34" s="1256"/>
      <c r="B34" s="528" t="s">
        <v>722</v>
      </c>
      <c r="C34" s="572" t="s">
        <v>716</v>
      </c>
      <c r="D34" s="586">
        <v>85</v>
      </c>
      <c r="E34" s="586">
        <v>80</v>
      </c>
      <c r="F34" s="586">
        <v>50</v>
      </c>
      <c r="G34" s="587">
        <v>21</v>
      </c>
      <c r="H34" s="587"/>
      <c r="I34" s="534"/>
      <c r="J34" s="587"/>
      <c r="K34" s="587"/>
      <c r="L34" s="534"/>
      <c r="M34" s="534"/>
      <c r="N34" s="534"/>
      <c r="O34" s="534" t="s">
        <v>723</v>
      </c>
      <c r="P34" s="605"/>
      <c r="Q34" s="527" t="s">
        <v>670</v>
      </c>
      <c r="R34" s="531" t="s">
        <v>671</v>
      </c>
      <c r="S34" s="587">
        <v>4</v>
      </c>
      <c r="T34" s="587">
        <v>8</v>
      </c>
      <c r="U34" s="587">
        <v>17.200000000000003</v>
      </c>
      <c r="V34" s="587">
        <v>46</v>
      </c>
      <c r="W34" s="587">
        <v>70</v>
      </c>
      <c r="X34" s="587">
        <f>W34/T34*100</f>
        <v>875</v>
      </c>
      <c r="Y34" s="587">
        <f>W34/U34*100</f>
        <v>406.97674418604646</v>
      </c>
      <c r="Z34" s="587">
        <f>W34/V34*100</f>
        <v>152.17391304347828</v>
      </c>
      <c r="AA34" s="527"/>
      <c r="AB34" s="527"/>
      <c r="AC34" s="527"/>
      <c r="AD34" s="527"/>
      <c r="AE34" s="527"/>
      <c r="AF34" s="527"/>
      <c r="AG34" s="527"/>
      <c r="AH34" s="527"/>
      <c r="AI34" s="527"/>
    </row>
    <row r="35" spans="1:35" s="484" customFormat="1" ht="10.5" customHeight="1">
      <c r="A35" s="1256"/>
      <c r="B35" s="528" t="s">
        <v>724</v>
      </c>
      <c r="C35" s="572" t="s">
        <v>716</v>
      </c>
      <c r="D35" s="586"/>
      <c r="E35" s="586"/>
      <c r="F35" s="586"/>
      <c r="G35" s="587"/>
      <c r="H35" s="587"/>
      <c r="I35" s="534"/>
      <c r="J35" s="587"/>
      <c r="K35" s="587"/>
      <c r="L35" s="534"/>
      <c r="M35" s="534"/>
      <c r="N35" s="534"/>
      <c r="O35" s="534" t="s">
        <v>725</v>
      </c>
      <c r="P35" s="605"/>
      <c r="Q35" s="484" t="s">
        <v>684</v>
      </c>
      <c r="R35" s="590" t="s">
        <v>685</v>
      </c>
      <c r="S35" s="597">
        <v>155</v>
      </c>
      <c r="T35" s="597">
        <v>188</v>
      </c>
      <c r="U35" s="597">
        <v>200</v>
      </c>
      <c r="V35" s="597">
        <v>148</v>
      </c>
      <c r="W35" s="597">
        <v>167</v>
      </c>
      <c r="X35" s="587">
        <f>W35/T35*100</f>
        <v>88.82978723404256</v>
      </c>
      <c r="Y35" s="587">
        <f>W35/U35*100</f>
        <v>83.5</v>
      </c>
      <c r="Z35" s="587">
        <f>W35/V35*100</f>
        <v>112.83783783783782</v>
      </c>
      <c r="AA35" s="527"/>
      <c r="AB35" s="527"/>
      <c r="AC35" s="527"/>
      <c r="AD35" s="527"/>
      <c r="AE35" s="527"/>
      <c r="AF35" s="527"/>
      <c r="AG35" s="527"/>
      <c r="AH35" s="527"/>
      <c r="AI35" s="527"/>
    </row>
    <row r="36" spans="1:35" s="484" customFormat="1" ht="10.5" customHeight="1">
      <c r="A36" s="1256"/>
      <c r="B36" s="528" t="s">
        <v>726</v>
      </c>
      <c r="C36" s="572" t="s">
        <v>716</v>
      </c>
      <c r="D36" s="586"/>
      <c r="E36" s="586"/>
      <c r="F36" s="586"/>
      <c r="G36" s="587"/>
      <c r="H36" s="587"/>
      <c r="I36" s="534"/>
      <c r="J36" s="587"/>
      <c r="K36" s="587"/>
      <c r="L36" s="534"/>
      <c r="M36" s="534"/>
      <c r="N36" s="534"/>
      <c r="O36" s="534"/>
      <c r="P36" s="605"/>
      <c r="Q36" s="527"/>
      <c r="R36" s="531"/>
      <c r="S36" s="527"/>
      <c r="T36" s="527"/>
      <c r="U36" s="587"/>
      <c r="V36" s="587"/>
      <c r="W36" s="587"/>
      <c r="X36" s="587"/>
      <c r="Y36" s="587"/>
      <c r="Z36" s="587"/>
      <c r="AA36" s="527"/>
      <c r="AB36" s="527"/>
      <c r="AC36" s="527"/>
      <c r="AD36" s="527"/>
      <c r="AE36" s="527"/>
      <c r="AF36" s="527"/>
      <c r="AG36" s="527"/>
      <c r="AH36" s="527"/>
      <c r="AI36" s="527"/>
    </row>
    <row r="37" spans="1:35" s="484" customFormat="1" ht="8.25" customHeight="1">
      <c r="A37" s="1256"/>
      <c r="B37" s="528" t="s">
        <v>727</v>
      </c>
      <c r="C37" s="572" t="s">
        <v>716</v>
      </c>
      <c r="D37" s="586"/>
      <c r="E37" s="586"/>
      <c r="F37" s="586"/>
      <c r="G37" s="587"/>
      <c r="H37" s="587"/>
      <c r="I37" s="534"/>
      <c r="J37" s="587"/>
      <c r="K37" s="587"/>
      <c r="L37" s="534"/>
      <c r="M37" s="534"/>
      <c r="N37" s="534"/>
      <c r="O37" s="533"/>
      <c r="P37" s="607"/>
      <c r="Q37" s="533"/>
      <c r="R37" s="607"/>
      <c r="S37" s="533"/>
      <c r="T37" s="533"/>
      <c r="U37" s="533"/>
      <c r="V37" s="533"/>
      <c r="W37" s="533"/>
      <c r="X37" s="533"/>
      <c r="Y37" s="533"/>
      <c r="Z37" s="533"/>
      <c r="AA37" s="527"/>
      <c r="AB37" s="527"/>
      <c r="AC37" s="527"/>
      <c r="AD37" s="527"/>
      <c r="AE37" s="527"/>
      <c r="AF37" s="527"/>
      <c r="AG37" s="527"/>
      <c r="AH37" s="527"/>
      <c r="AI37" s="527"/>
    </row>
    <row r="38" spans="1:18" s="484" customFormat="1" ht="10.5" customHeight="1">
      <c r="A38" s="1256"/>
      <c r="B38" s="528" t="s">
        <v>628</v>
      </c>
      <c r="C38" s="572" t="s">
        <v>716</v>
      </c>
      <c r="D38" s="586"/>
      <c r="E38" s="586">
        <v>10</v>
      </c>
      <c r="F38" s="586">
        <v>11</v>
      </c>
      <c r="G38" s="587">
        <v>60</v>
      </c>
      <c r="H38" s="587">
        <v>324</v>
      </c>
      <c r="I38" s="534"/>
      <c r="J38" s="587"/>
      <c r="K38" s="587"/>
      <c r="L38" s="534"/>
      <c r="M38" s="534"/>
      <c r="N38" s="534"/>
      <c r="P38" s="590"/>
      <c r="Q38" s="527"/>
      <c r="R38" s="531"/>
    </row>
    <row r="39" spans="1:18" s="484" customFormat="1" ht="10.5" customHeight="1">
      <c r="A39" s="1257"/>
      <c r="B39" s="592" t="s">
        <v>631</v>
      </c>
      <c r="C39" s="583" t="s">
        <v>716</v>
      </c>
      <c r="D39" s="593">
        <v>235</v>
      </c>
      <c r="E39" s="593">
        <v>227.5</v>
      </c>
      <c r="F39" s="593">
        <v>161</v>
      </c>
      <c r="G39" s="537">
        <v>261</v>
      </c>
      <c r="H39" s="537">
        <f>SUM(H32:H38)</f>
        <v>334</v>
      </c>
      <c r="I39" s="537">
        <f>H39/E39*100</f>
        <v>146.8131868131868</v>
      </c>
      <c r="J39" s="537">
        <f>H39/F39*100</f>
        <v>207.45341614906835</v>
      </c>
      <c r="K39" s="587">
        <f>H39/G39*100</f>
        <v>127.96934865900383</v>
      </c>
      <c r="P39" s="590"/>
      <c r="Q39" s="527"/>
      <c r="R39" s="531"/>
    </row>
    <row r="40" spans="1:29" s="484" customFormat="1" ht="10.5" customHeight="1">
      <c r="A40" s="1255" t="s">
        <v>728</v>
      </c>
      <c r="B40" s="581" t="s">
        <v>729</v>
      </c>
      <c r="C40" s="570" t="s">
        <v>730</v>
      </c>
      <c r="D40" s="586"/>
      <c r="E40" s="586"/>
      <c r="F40" s="586"/>
      <c r="G40" s="587"/>
      <c r="H40" s="587"/>
      <c r="I40" s="534"/>
      <c r="J40" s="587"/>
      <c r="K40" s="604"/>
      <c r="L40" s="564"/>
      <c r="M40" s="564"/>
      <c r="N40" s="564"/>
      <c r="O40" s="591"/>
      <c r="P40" s="595"/>
      <c r="Q40" s="527"/>
      <c r="R40" s="531"/>
      <c r="S40" s="564"/>
      <c r="T40" s="564"/>
      <c r="U40" s="564"/>
      <c r="V40" s="608"/>
      <c r="W40" s="608"/>
      <c r="X40" s="564"/>
      <c r="Y40" s="564"/>
      <c r="Z40" s="564"/>
      <c r="AA40" s="564"/>
      <c r="AB40" s="564"/>
      <c r="AC40" s="564"/>
    </row>
    <row r="41" spans="1:18" s="484" customFormat="1" ht="10.5" customHeight="1">
      <c r="A41" s="1256"/>
      <c r="B41" s="528" t="s">
        <v>628</v>
      </c>
      <c r="C41" s="572" t="s">
        <v>730</v>
      </c>
      <c r="D41" s="586"/>
      <c r="E41" s="586"/>
      <c r="F41" s="586">
        <v>7700</v>
      </c>
      <c r="G41" s="587">
        <v>100</v>
      </c>
      <c r="H41" s="587">
        <f>'[2]XC-1 new'!AB25</f>
        <v>0</v>
      </c>
      <c r="I41" s="534"/>
      <c r="J41" s="587"/>
      <c r="K41" s="534"/>
      <c r="L41" s="534"/>
      <c r="M41" s="534"/>
      <c r="N41" s="534"/>
      <c r="O41" s="534"/>
      <c r="P41" s="605"/>
      <c r="Q41" s="527"/>
      <c r="R41" s="531"/>
    </row>
    <row r="42" spans="1:18" s="484" customFormat="1" ht="10.5" customHeight="1">
      <c r="A42" s="1257"/>
      <c r="B42" s="592" t="s">
        <v>631</v>
      </c>
      <c r="C42" s="583" t="s">
        <v>730</v>
      </c>
      <c r="D42" s="593">
        <v>0</v>
      </c>
      <c r="E42" s="593">
        <v>0</v>
      </c>
      <c r="F42" s="593">
        <v>7700</v>
      </c>
      <c r="G42" s="537">
        <v>100</v>
      </c>
      <c r="H42" s="537">
        <f>SUM(H40:H41)</f>
        <v>0</v>
      </c>
      <c r="I42" s="537"/>
      <c r="J42" s="537"/>
      <c r="K42" s="537"/>
      <c r="P42" s="590"/>
      <c r="Q42" s="527"/>
      <c r="R42" s="531"/>
    </row>
    <row r="43" spans="1:30" s="484" customFormat="1" ht="10.5" customHeight="1" hidden="1">
      <c r="A43" s="603" t="s">
        <v>668</v>
      </c>
      <c r="B43" s="528" t="s">
        <v>731</v>
      </c>
      <c r="C43" s="572" t="s">
        <v>732</v>
      </c>
      <c r="D43" s="535">
        <v>0</v>
      </c>
      <c r="E43" s="535">
        <v>0</v>
      </c>
      <c r="F43" s="535">
        <v>0</v>
      </c>
      <c r="G43" s="587">
        <v>0</v>
      </c>
      <c r="H43" s="587">
        <v>0</v>
      </c>
      <c r="I43" s="534" t="e">
        <f>H43/E43*100</f>
        <v>#DIV/0!</v>
      </c>
      <c r="J43" s="587"/>
      <c r="K43" s="587"/>
      <c r="L43" s="564"/>
      <c r="M43" s="564"/>
      <c r="N43" s="564"/>
      <c r="O43" s="591"/>
      <c r="P43" s="609"/>
      <c r="Q43" s="527"/>
      <c r="R43" s="531"/>
      <c r="S43" s="564"/>
      <c r="T43" s="564"/>
      <c r="U43" s="564"/>
      <c r="V43" s="608"/>
      <c r="W43" s="608"/>
      <c r="X43" s="564"/>
      <c r="Y43" s="564"/>
      <c r="Z43" s="564"/>
      <c r="AA43" s="564"/>
      <c r="AB43" s="564"/>
      <c r="AC43" s="564"/>
      <c r="AD43" s="564"/>
    </row>
    <row r="44" spans="1:25" s="484" customFormat="1" ht="10.5" customHeight="1" hidden="1">
      <c r="A44" s="610" t="s">
        <v>733</v>
      </c>
      <c r="B44" s="528" t="s">
        <v>734</v>
      </c>
      <c r="C44" s="572" t="s">
        <v>732</v>
      </c>
      <c r="D44" s="535"/>
      <c r="E44" s="535"/>
      <c r="F44" s="535"/>
      <c r="G44" s="587"/>
      <c r="H44" s="587"/>
      <c r="I44" s="534"/>
      <c r="J44" s="587"/>
      <c r="K44" s="587"/>
      <c r="P44" s="531"/>
      <c r="Q44" s="527"/>
      <c r="R44" s="531"/>
      <c r="S44" s="527"/>
      <c r="T44" s="527"/>
      <c r="U44" s="527"/>
      <c r="V44" s="527"/>
      <c r="W44" s="527"/>
      <c r="X44" s="527"/>
      <c r="Y44" s="527"/>
    </row>
    <row r="45" spans="1:26" s="484" customFormat="1" ht="10.5" customHeight="1" hidden="1">
      <c r="A45" s="611" t="s">
        <v>735</v>
      </c>
      <c r="B45" s="592" t="s">
        <v>631</v>
      </c>
      <c r="C45" s="583" t="s">
        <v>732</v>
      </c>
      <c r="D45" s="598">
        <v>0</v>
      </c>
      <c r="E45" s="598">
        <v>0</v>
      </c>
      <c r="F45" s="598">
        <v>0</v>
      </c>
      <c r="G45" s="537">
        <v>0</v>
      </c>
      <c r="H45" s="537">
        <f>SUM(H43:H44)</f>
        <v>0</v>
      </c>
      <c r="I45" s="537" t="e">
        <f>H45/E45*100</f>
        <v>#DIV/0!</v>
      </c>
      <c r="J45" s="537"/>
      <c r="K45" s="537"/>
      <c r="O45" s="527"/>
      <c r="P45" s="531"/>
      <c r="Q45" s="527"/>
      <c r="R45" s="531"/>
      <c r="S45" s="527"/>
      <c r="T45" s="527"/>
      <c r="U45" s="527"/>
      <c r="V45" s="527"/>
      <c r="W45" s="527"/>
      <c r="X45" s="527"/>
      <c r="Y45" s="527"/>
      <c r="Z45" s="527"/>
    </row>
    <row r="46" spans="1:11" s="484" customFormat="1" ht="10.5" customHeight="1">
      <c r="A46" s="603" t="s">
        <v>672</v>
      </c>
      <c r="B46" s="528" t="s">
        <v>736</v>
      </c>
      <c r="C46" s="572" t="s">
        <v>737</v>
      </c>
      <c r="D46" s="586">
        <v>112.2</v>
      </c>
      <c r="E46" s="586">
        <v>224.6</v>
      </c>
      <c r="F46" s="586">
        <v>88.4</v>
      </c>
      <c r="G46" s="587">
        <v>0</v>
      </c>
      <c r="H46" s="587">
        <v>0</v>
      </c>
      <c r="I46" s="534">
        <f>H46/E46*100</f>
        <v>0</v>
      </c>
      <c r="J46" s="534">
        <f>H46/F46*100</f>
        <v>0</v>
      </c>
      <c r="K46" s="587" t="e">
        <f aca="true" t="shared" si="2" ref="K46:K51">H46/G46*100</f>
        <v>#DIV/0!</v>
      </c>
    </row>
    <row r="47" spans="1:11" s="484" customFormat="1" ht="10.5" customHeight="1">
      <c r="A47" s="610" t="s">
        <v>738</v>
      </c>
      <c r="B47" s="528" t="s">
        <v>734</v>
      </c>
      <c r="C47" s="572" t="s">
        <v>737</v>
      </c>
      <c r="D47" s="586">
        <v>500.6</v>
      </c>
      <c r="E47" s="586">
        <v>338.6</v>
      </c>
      <c r="F47" s="586">
        <v>679.7</v>
      </c>
      <c r="G47" s="587">
        <v>629.3</v>
      </c>
      <c r="H47" s="587">
        <v>1226.9</v>
      </c>
      <c r="I47" s="534">
        <v>184.6</v>
      </c>
      <c r="J47" s="534">
        <f>H47/F47*100</f>
        <v>180.50610563483892</v>
      </c>
      <c r="K47" s="587">
        <f t="shared" si="2"/>
        <v>194.96265692038776</v>
      </c>
    </row>
    <row r="48" spans="1:18" s="484" customFormat="1" ht="10.5" customHeight="1">
      <c r="A48" s="611" t="s">
        <v>739</v>
      </c>
      <c r="B48" s="592" t="s">
        <v>631</v>
      </c>
      <c r="C48" s="583" t="s">
        <v>737</v>
      </c>
      <c r="D48" s="593">
        <v>612.8</v>
      </c>
      <c r="E48" s="593">
        <v>563.2</v>
      </c>
      <c r="F48" s="593">
        <v>768.1</v>
      </c>
      <c r="G48" s="537">
        <v>629.3</v>
      </c>
      <c r="H48" s="537">
        <f>SUM(H46:H47)</f>
        <v>1226.9</v>
      </c>
      <c r="I48" s="537">
        <f>SUM(I46:I47)</f>
        <v>184.6</v>
      </c>
      <c r="J48" s="537">
        <f>H48/F48*100</f>
        <v>159.73180575445906</v>
      </c>
      <c r="K48" s="537">
        <f t="shared" si="2"/>
        <v>194.96265692038776</v>
      </c>
      <c r="L48" s="527"/>
      <c r="M48" s="527"/>
      <c r="N48" s="527"/>
      <c r="O48" s="527"/>
      <c r="P48" s="527"/>
      <c r="Q48" s="527"/>
      <c r="R48" s="527"/>
    </row>
    <row r="49" spans="1:18" s="484" customFormat="1" ht="10.5" customHeight="1">
      <c r="A49" s="487" t="s">
        <v>740</v>
      </c>
      <c r="B49" s="528" t="s">
        <v>741</v>
      </c>
      <c r="C49" s="572" t="s">
        <v>742</v>
      </c>
      <c r="D49" s="586">
        <v>126.8</v>
      </c>
      <c r="E49" s="586">
        <v>114.1</v>
      </c>
      <c r="F49" s="586">
        <v>148.9</v>
      </c>
      <c r="G49" s="587">
        <v>121.7</v>
      </c>
      <c r="H49" s="587">
        <v>161.3</v>
      </c>
      <c r="I49" s="534">
        <f>H49/E49*100</f>
        <v>141.3672217353199</v>
      </c>
      <c r="J49" s="534">
        <f>H49/F49*100</f>
        <v>108.32773673606448</v>
      </c>
      <c r="K49" s="534">
        <f t="shared" si="2"/>
        <v>132.5390304026294</v>
      </c>
      <c r="L49" s="565"/>
      <c r="M49" s="565"/>
      <c r="N49" s="565"/>
      <c r="O49" s="565"/>
      <c r="P49" s="565"/>
      <c r="Q49" s="565"/>
      <c r="R49" s="565"/>
    </row>
    <row r="50" spans="1:18" s="484" customFormat="1" ht="10.5" customHeight="1">
      <c r="A50" s="487"/>
      <c r="B50" s="528" t="s">
        <v>743</v>
      </c>
      <c r="C50" s="572" t="s">
        <v>742</v>
      </c>
      <c r="D50" s="586"/>
      <c r="E50" s="586"/>
      <c r="F50" s="586"/>
      <c r="G50" s="587"/>
      <c r="H50" s="587"/>
      <c r="I50" s="534"/>
      <c r="J50" s="534"/>
      <c r="K50" s="534"/>
      <c r="L50" s="565"/>
      <c r="M50" s="565"/>
      <c r="N50" s="565"/>
      <c r="O50" s="565"/>
      <c r="P50" s="565"/>
      <c r="Q50" s="565"/>
      <c r="R50" s="565"/>
    </row>
    <row r="51" spans="1:18" s="484" customFormat="1" ht="10.5" customHeight="1">
      <c r="A51" s="611"/>
      <c r="B51" s="592" t="s">
        <v>631</v>
      </c>
      <c r="C51" s="583"/>
      <c r="D51" s="593">
        <v>126.8</v>
      </c>
      <c r="E51" s="593">
        <v>114.1</v>
      </c>
      <c r="F51" s="593">
        <v>148.9</v>
      </c>
      <c r="G51" s="537">
        <v>121.7</v>
      </c>
      <c r="H51" s="537">
        <f>SUM(H49:H50)</f>
        <v>161.3</v>
      </c>
      <c r="I51" s="537">
        <f>H51/E51*100</f>
        <v>141.3672217353199</v>
      </c>
      <c r="J51" s="537">
        <f>H51/F51*100</f>
        <v>108.32773673606448</v>
      </c>
      <c r="K51" s="537">
        <f t="shared" si="2"/>
        <v>132.5390304026294</v>
      </c>
      <c r="L51" s="527"/>
      <c r="M51" s="527"/>
      <c r="N51" s="527"/>
      <c r="O51" s="527"/>
      <c r="P51" s="527"/>
      <c r="Q51" s="527"/>
      <c r="R51" s="527"/>
    </row>
    <row r="52" spans="1:18" s="484" customFormat="1" ht="10.5" customHeight="1">
      <c r="A52" s="487" t="s">
        <v>686</v>
      </c>
      <c r="B52" s="528"/>
      <c r="C52" s="572"/>
      <c r="D52" s="535"/>
      <c r="E52" s="535"/>
      <c r="F52" s="535"/>
      <c r="G52" s="587"/>
      <c r="H52" s="587"/>
      <c r="I52" s="534"/>
      <c r="J52" s="587"/>
      <c r="K52" s="587"/>
      <c r="L52" s="527"/>
      <c r="M52" s="527"/>
      <c r="N52" s="527"/>
      <c r="O52" s="527"/>
      <c r="P52" s="527"/>
      <c r="Q52" s="527"/>
      <c r="R52" s="527"/>
    </row>
    <row r="53" spans="1:18" s="484" customFormat="1" ht="10.5" customHeight="1">
      <c r="A53" s="487" t="s">
        <v>744</v>
      </c>
      <c r="B53" s="528" t="s">
        <v>745</v>
      </c>
      <c r="C53" s="572" t="s">
        <v>688</v>
      </c>
      <c r="D53" s="586">
        <v>11.6</v>
      </c>
      <c r="E53" s="586">
        <v>23.4</v>
      </c>
      <c r="F53" s="586">
        <v>26.9</v>
      </c>
      <c r="G53" s="587">
        <v>25.9</v>
      </c>
      <c r="H53" s="587">
        <v>31.2</v>
      </c>
      <c r="I53" s="534">
        <v>184.6</v>
      </c>
      <c r="J53" s="534">
        <f>H53/F53*100</f>
        <v>115.98513011152416</v>
      </c>
      <c r="K53" s="587">
        <f>H53/G53*100</f>
        <v>120.46332046332047</v>
      </c>
      <c r="L53" s="534"/>
      <c r="M53" s="534"/>
      <c r="N53" s="534"/>
      <c r="O53" s="534"/>
      <c r="P53" s="534"/>
      <c r="Q53" s="534"/>
      <c r="R53" s="534"/>
    </row>
    <row r="54" spans="1:18" s="484" customFormat="1" ht="10.5" customHeight="1">
      <c r="A54" s="611" t="s">
        <v>746</v>
      </c>
      <c r="B54" s="539"/>
      <c r="C54" s="583" t="s">
        <v>689</v>
      </c>
      <c r="D54" s="598"/>
      <c r="E54" s="598"/>
      <c r="F54" s="598"/>
      <c r="G54" s="537"/>
      <c r="H54" s="537"/>
      <c r="I54" s="537"/>
      <c r="J54" s="537"/>
      <c r="K54" s="537"/>
      <c r="L54" s="534"/>
      <c r="M54" s="534"/>
      <c r="N54" s="534"/>
      <c r="O54" s="534"/>
      <c r="P54" s="534"/>
      <c r="Q54" s="534"/>
      <c r="R54" s="534"/>
    </row>
    <row r="55" spans="1:18" s="484" customFormat="1" ht="10.5" customHeight="1">
      <c r="A55" s="603"/>
      <c r="B55" s="527"/>
      <c r="C55" s="527"/>
      <c r="D55" s="536"/>
      <c r="E55" s="536"/>
      <c r="F55" s="536"/>
      <c r="G55" s="536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</row>
    <row r="56" spans="1:18" s="484" customFormat="1" ht="10.5" customHeight="1">
      <c r="A56" s="603"/>
      <c r="B56" s="527"/>
      <c r="C56" s="527"/>
      <c r="D56" s="612"/>
      <c r="E56" s="612"/>
      <c r="F56" s="612"/>
      <c r="G56" s="612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</row>
    <row r="57" spans="1:18" s="484" customFormat="1" ht="10.5" customHeight="1">
      <c r="A57" s="603"/>
      <c r="B57" s="527"/>
      <c r="C57" s="527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</row>
    <row r="58" spans="1:18" s="484" customFormat="1" ht="10.5" customHeight="1">
      <c r="A58" s="603"/>
      <c r="B58" s="527"/>
      <c r="C58" s="527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4"/>
    </row>
    <row r="59" spans="1:18" s="484" customFormat="1" ht="10.5" customHeight="1">
      <c r="A59" s="603"/>
      <c r="B59" s="527"/>
      <c r="C59" s="527"/>
      <c r="D59" s="534"/>
      <c r="E59" s="534"/>
      <c r="F59" s="534"/>
      <c r="G59" s="534"/>
      <c r="H59" s="534"/>
      <c r="I59" s="534"/>
      <c r="J59" s="534"/>
      <c r="K59" s="534"/>
      <c r="L59" s="534"/>
      <c r="M59" s="534"/>
      <c r="N59" s="534"/>
      <c r="O59" s="534"/>
      <c r="P59" s="534"/>
      <c r="Q59" s="534"/>
      <c r="R59" s="534"/>
    </row>
    <row r="60" spans="1:18" s="484" customFormat="1" ht="10.5" customHeight="1">
      <c r="A60" s="603"/>
      <c r="B60" s="527"/>
      <c r="C60" s="527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34"/>
      <c r="Q60" s="534"/>
      <c r="R60" s="534"/>
    </row>
    <row r="61" spans="1:18" s="484" customFormat="1" ht="10.5" customHeight="1">
      <c r="A61" s="603"/>
      <c r="B61" s="527"/>
      <c r="C61" s="527"/>
      <c r="D61" s="534"/>
      <c r="E61" s="534"/>
      <c r="F61" s="534"/>
      <c r="G61" s="534"/>
      <c r="H61" s="534"/>
      <c r="I61" s="534"/>
      <c r="J61" s="534"/>
      <c r="K61" s="534"/>
      <c r="L61" s="534"/>
      <c r="M61" s="534"/>
      <c r="N61" s="534"/>
      <c r="O61" s="534"/>
      <c r="P61" s="534"/>
      <c r="Q61" s="534"/>
      <c r="R61" s="534"/>
    </row>
    <row r="62" spans="1:31" s="484" customFormat="1" ht="10.5" customHeight="1">
      <c r="A62" s="603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34"/>
      <c r="M62" s="534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</row>
    <row r="63" spans="1:18" s="484" customFormat="1" ht="10.5" customHeight="1">
      <c r="A63" s="603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34"/>
      <c r="M63" s="534"/>
      <c r="N63" s="534"/>
      <c r="O63" s="534"/>
      <c r="P63" s="534"/>
      <c r="Q63" s="534"/>
      <c r="R63" s="534"/>
    </row>
    <row r="64" spans="12:18" s="484" customFormat="1" ht="10.5" customHeight="1">
      <c r="L64" s="534"/>
      <c r="M64" s="534"/>
      <c r="N64" s="534"/>
      <c r="O64" s="534"/>
      <c r="P64" s="534"/>
      <c r="Q64" s="534"/>
      <c r="R64" s="534"/>
    </row>
    <row r="65" spans="1:18" s="484" customFormat="1" ht="10.5" customHeight="1">
      <c r="A65" s="585"/>
      <c r="B65" s="527"/>
      <c r="C65" s="527"/>
      <c r="D65" s="1258"/>
      <c r="E65" s="1258"/>
      <c r="F65" s="1258"/>
      <c r="G65" s="1258"/>
      <c r="H65" s="1258"/>
      <c r="I65" s="527"/>
      <c r="J65" s="527"/>
      <c r="K65" s="527"/>
      <c r="L65" s="527"/>
      <c r="M65" s="527"/>
      <c r="N65" s="527"/>
      <c r="O65" s="527"/>
      <c r="P65" s="527"/>
      <c r="Q65" s="527"/>
      <c r="R65" s="527"/>
    </row>
    <row r="66" spans="1:18" s="484" customFormat="1" ht="10.5" customHeight="1">
      <c r="A66" s="585"/>
      <c r="B66" s="527"/>
      <c r="C66" s="527"/>
      <c r="D66" s="565"/>
      <c r="E66" s="565"/>
      <c r="F66" s="565"/>
      <c r="G66" s="565"/>
      <c r="H66" s="565"/>
      <c r="I66" s="565"/>
      <c r="J66" s="565"/>
      <c r="K66" s="565"/>
      <c r="L66" s="527"/>
      <c r="M66" s="527"/>
      <c r="N66" s="527"/>
      <c r="O66" s="527"/>
      <c r="P66" s="527"/>
      <c r="Q66" s="527"/>
      <c r="R66" s="527"/>
    </row>
    <row r="67" spans="1:18" s="484" customFormat="1" ht="10.5" customHeight="1">
      <c r="A67" s="585"/>
      <c r="B67" s="527"/>
      <c r="C67" s="527"/>
      <c r="D67" s="565"/>
      <c r="E67" s="565"/>
      <c r="F67" s="565"/>
      <c r="G67" s="565"/>
      <c r="H67" s="565"/>
      <c r="I67" s="527"/>
      <c r="J67" s="527"/>
      <c r="K67" s="527"/>
      <c r="L67" s="534"/>
      <c r="M67" s="534"/>
      <c r="N67" s="534"/>
      <c r="O67" s="534"/>
      <c r="P67" s="534"/>
      <c r="Q67" s="534"/>
      <c r="R67" s="534"/>
    </row>
    <row r="68" spans="1:18" s="484" customFormat="1" ht="10.5" customHeight="1">
      <c r="A68" s="585"/>
      <c r="B68" s="527"/>
      <c r="C68" s="527"/>
      <c r="D68" s="527"/>
      <c r="E68" s="527"/>
      <c r="F68" s="527"/>
      <c r="G68" s="527"/>
      <c r="H68" s="527"/>
      <c r="I68" s="527"/>
      <c r="J68" s="527"/>
      <c r="K68" s="527"/>
      <c r="L68" s="534"/>
      <c r="M68" s="534"/>
      <c r="N68" s="534"/>
      <c r="O68" s="534"/>
      <c r="P68" s="534"/>
      <c r="Q68" s="534"/>
      <c r="R68" s="534"/>
    </row>
    <row r="69" spans="12:18" s="484" customFormat="1" ht="10.5" customHeight="1">
      <c r="L69" s="534"/>
      <c r="M69" s="534"/>
      <c r="N69" s="534"/>
      <c r="O69" s="534"/>
      <c r="P69" s="534"/>
      <c r="Q69" s="534"/>
      <c r="R69" s="534"/>
    </row>
    <row r="70" spans="12:18" s="484" customFormat="1" ht="10.5" customHeight="1">
      <c r="L70" s="527"/>
      <c r="M70" s="527"/>
      <c r="N70" s="527"/>
      <c r="O70" s="527"/>
      <c r="P70" s="527"/>
      <c r="Q70" s="527"/>
      <c r="R70" s="527"/>
    </row>
    <row r="71" spans="12:18" s="484" customFormat="1" ht="10.5" customHeight="1">
      <c r="L71" s="534"/>
      <c r="M71" s="534"/>
      <c r="N71" s="534"/>
      <c r="O71" s="534"/>
      <c r="P71" s="534"/>
      <c r="Q71" s="534"/>
      <c r="R71" s="534"/>
    </row>
    <row r="72" s="484" customFormat="1" ht="10.5" customHeight="1"/>
    <row r="73" spans="12:18" ht="10.5" customHeight="1">
      <c r="L73" s="615"/>
      <c r="M73" s="615"/>
      <c r="N73" s="615"/>
      <c r="O73" s="615"/>
      <c r="P73" s="615"/>
      <c r="Q73" s="615"/>
      <c r="R73" s="615"/>
    </row>
    <row r="74" spans="1:11" ht="10.5" customHeight="1">
      <c r="A74" s="616" t="s">
        <v>682</v>
      </c>
      <c r="B74" s="617" t="s">
        <v>747</v>
      </c>
      <c r="C74" s="614" t="s">
        <v>748</v>
      </c>
      <c r="E74" s="614">
        <v>100</v>
      </c>
      <c r="F74" s="618"/>
      <c r="G74" s="618"/>
      <c r="H74" s="618"/>
      <c r="I74" s="619" t="e">
        <f>H74/D74*100</f>
        <v>#DIV/0!</v>
      </c>
      <c r="J74" s="619">
        <f>H74/E74*100</f>
        <v>0</v>
      </c>
      <c r="K74" s="619" t="e">
        <f>H74/F74*100</f>
        <v>#DIV/0!</v>
      </c>
    </row>
    <row r="75" spans="1:18" ht="10.5" customHeight="1">
      <c r="A75" s="620" t="s">
        <v>749</v>
      </c>
      <c r="B75" s="621" t="s">
        <v>750</v>
      </c>
      <c r="C75" s="622" t="s">
        <v>751</v>
      </c>
      <c r="D75" s="622"/>
      <c r="E75" s="622"/>
      <c r="F75" s="622"/>
      <c r="G75" s="622"/>
      <c r="H75" s="622"/>
      <c r="I75" s="622"/>
      <c r="J75" s="622"/>
      <c r="K75" s="622"/>
      <c r="L75" s="615"/>
      <c r="M75" s="615"/>
      <c r="N75" s="615"/>
      <c r="O75" s="615"/>
      <c r="P75" s="615"/>
      <c r="Q75" s="615"/>
      <c r="R75" s="615"/>
    </row>
    <row r="76" spans="1:11" ht="10.5" customHeight="1">
      <c r="A76" s="616" t="s">
        <v>752</v>
      </c>
      <c r="B76" s="617" t="s">
        <v>753</v>
      </c>
      <c r="C76" s="614" t="s">
        <v>754</v>
      </c>
      <c r="I76" s="619" t="e">
        <f>H76/D76*100</f>
        <v>#DIV/0!</v>
      </c>
      <c r="J76" s="619" t="e">
        <f>H76/E76*100</f>
        <v>#DIV/0!</v>
      </c>
      <c r="K76" s="619" t="e">
        <f>H76/F76*100</f>
        <v>#DIV/0!</v>
      </c>
    </row>
    <row r="77" spans="1:11" ht="10.5" customHeight="1">
      <c r="A77" s="616" t="s">
        <v>755</v>
      </c>
      <c r="B77" s="617" t="s">
        <v>747</v>
      </c>
      <c r="C77" s="614" t="s">
        <v>754</v>
      </c>
      <c r="E77" s="614">
        <v>10</v>
      </c>
      <c r="I77" s="619" t="e">
        <f>H77/D77*100</f>
        <v>#DIV/0!</v>
      </c>
      <c r="J77" s="619">
        <f>H77/E77*100</f>
        <v>0</v>
      </c>
      <c r="K77" s="619" t="e">
        <f>H77/F77*100</f>
        <v>#DIV/0!</v>
      </c>
    </row>
    <row r="78" spans="1:18" ht="10.5" customHeight="1">
      <c r="A78" s="620" t="s">
        <v>756</v>
      </c>
      <c r="B78" s="621" t="s">
        <v>750</v>
      </c>
      <c r="C78" s="622"/>
      <c r="D78" s="622"/>
      <c r="E78" s="622"/>
      <c r="F78" s="622"/>
      <c r="G78" s="622"/>
      <c r="H78" s="622"/>
      <c r="I78" s="622"/>
      <c r="J78" s="622"/>
      <c r="K78" s="622"/>
      <c r="L78" s="615"/>
      <c r="M78" s="615"/>
      <c r="N78" s="615"/>
      <c r="O78" s="615"/>
      <c r="P78" s="615"/>
      <c r="Q78" s="615"/>
      <c r="R78" s="615"/>
    </row>
    <row r="80" spans="12:18" ht="10.5" customHeight="1">
      <c r="L80" s="619"/>
      <c r="M80" s="619"/>
      <c r="N80" s="619"/>
      <c r="O80" s="619"/>
      <c r="P80" s="619"/>
      <c r="Q80" s="619"/>
      <c r="R80" s="619"/>
    </row>
    <row r="81" spans="12:18" ht="10.5" customHeight="1">
      <c r="L81" s="615"/>
      <c r="M81" s="615"/>
      <c r="N81" s="615"/>
      <c r="O81" s="615"/>
      <c r="P81" s="615"/>
      <c r="Q81" s="615"/>
      <c r="R81" s="615"/>
    </row>
    <row r="82" spans="1:11" ht="10.5" customHeight="1">
      <c r="A82" s="616" t="s">
        <v>757</v>
      </c>
      <c r="B82" s="623" t="s">
        <v>758</v>
      </c>
      <c r="C82" s="614" t="s">
        <v>759</v>
      </c>
      <c r="I82" s="619" t="e">
        <f>H82/D82*100</f>
        <v>#DIV/0!</v>
      </c>
      <c r="J82" s="619" t="e">
        <f>H82/E82*100</f>
        <v>#DIV/0!</v>
      </c>
      <c r="K82" s="619" t="e">
        <f>H82/F82*100</f>
        <v>#DIV/0!</v>
      </c>
    </row>
    <row r="83" spans="1:11" ht="10.5" customHeight="1">
      <c r="A83" s="620" t="s">
        <v>760</v>
      </c>
      <c r="B83" s="621" t="s">
        <v>761</v>
      </c>
      <c r="C83" s="622" t="s">
        <v>762</v>
      </c>
      <c r="D83" s="622"/>
      <c r="E83" s="622"/>
      <c r="F83" s="622"/>
      <c r="G83" s="624"/>
      <c r="H83" s="624"/>
      <c r="I83" s="624" t="e">
        <f>H83/D83*100</f>
        <v>#DIV/0!</v>
      </c>
      <c r="J83" s="624" t="e">
        <f>H83/E83*100</f>
        <v>#DIV/0!</v>
      </c>
      <c r="K83" s="624" t="e">
        <f>H83/F83*100</f>
        <v>#DIV/0!</v>
      </c>
    </row>
    <row r="96" ht="10.5" customHeight="1">
      <c r="D96" s="614" t="s">
        <v>1</v>
      </c>
    </row>
  </sheetData>
  <sheetProtection/>
  <mergeCells count="11">
    <mergeCell ref="A6:A9"/>
    <mergeCell ref="S4:W4"/>
    <mergeCell ref="A40:A42"/>
    <mergeCell ref="D65:H65"/>
    <mergeCell ref="B1:D1"/>
    <mergeCell ref="B2:D2"/>
    <mergeCell ref="D3:H3"/>
    <mergeCell ref="A32:A39"/>
    <mergeCell ref="A21:A27"/>
    <mergeCell ref="A14:A20"/>
    <mergeCell ref="A10:A13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&amp;R&amp;8&amp;UБүлэг 10. Аж үйлдвэр</oddHeader>
    <oddFooter xml:space="preserve">&amp;L&amp;18 &amp;R&amp;"Arial Mon,Regular"&amp;18 36                                 &amp;"Dutch Mon,Regular"                               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Y263"/>
  <sheetViews>
    <sheetView zoomScalePageLayoutView="0" workbookViewId="0" topLeftCell="A1">
      <selection activeCell="B30" sqref="B30"/>
    </sheetView>
  </sheetViews>
  <sheetFormatPr defaultColWidth="9.140625" defaultRowHeight="6.75" customHeight="1"/>
  <cols>
    <col min="1" max="1" width="7.28125" style="951" customWidth="1"/>
    <col min="2" max="2" width="84.57421875" style="952" customWidth="1"/>
    <col min="3" max="3" width="12.8515625" style="952" customWidth="1"/>
    <col min="4" max="4" width="13.140625" style="952" customWidth="1"/>
    <col min="5" max="5" width="9.421875" style="952" customWidth="1"/>
    <col min="6" max="6" width="11.00390625" style="952" customWidth="1"/>
    <col min="7" max="7" width="10.28125" style="952" customWidth="1"/>
    <col min="8" max="8" width="49.421875" style="952" customWidth="1"/>
    <col min="9" max="9" width="140.140625" style="952" customWidth="1"/>
    <col min="10" max="10" width="138.8515625" style="952" customWidth="1"/>
    <col min="11" max="11" width="147.8515625" style="952" customWidth="1"/>
    <col min="12" max="12" width="38.7109375" style="952" customWidth="1"/>
    <col min="13" max="13" width="9.140625" style="952" customWidth="1"/>
    <col min="14" max="14" width="9.28125" style="952" customWidth="1"/>
    <col min="15" max="15" width="10.140625" style="952" customWidth="1"/>
    <col min="16" max="16" width="50.421875" style="952" customWidth="1"/>
    <col min="17" max="17" width="9.140625" style="952" customWidth="1"/>
    <col min="18" max="18" width="12.8515625" style="952" customWidth="1"/>
    <col min="19" max="24" width="9.140625" style="952" customWidth="1"/>
    <col min="25" max="25" width="4.7109375" style="952" customWidth="1"/>
    <col min="26" max="26" width="13.7109375" style="952" customWidth="1"/>
    <col min="27" max="27" width="15.140625" style="952" customWidth="1"/>
    <col min="28" max="28" width="13.421875" style="952" customWidth="1"/>
    <col min="29" max="29" width="13.00390625" style="952" customWidth="1"/>
    <col min="30" max="30" width="9.8515625" style="952" customWidth="1"/>
    <col min="31" max="32" width="13.28125" style="952" customWidth="1"/>
    <col min="33" max="33" width="14.00390625" style="952" customWidth="1"/>
    <col min="34" max="34" width="15.00390625" style="952" customWidth="1"/>
    <col min="35" max="16384" width="9.140625" style="952" customWidth="1"/>
  </cols>
  <sheetData>
    <row r="1" ht="10.5" customHeight="1"/>
    <row r="2" spans="2:19" ht="13.5" customHeight="1">
      <c r="B2" s="1264" t="s">
        <v>1627</v>
      </c>
      <c r="C2" s="1264"/>
      <c r="D2" s="1264"/>
      <c r="E2" s="1264"/>
      <c r="I2" s="955"/>
      <c r="J2" s="955"/>
      <c r="K2" s="955"/>
      <c r="R2" s="955"/>
      <c r="S2" s="955"/>
    </row>
    <row r="3" spans="2:19" ht="13.5" customHeight="1">
      <c r="B3" s="1265" t="s">
        <v>1628</v>
      </c>
      <c r="C3" s="1265"/>
      <c r="D3" s="1265"/>
      <c r="E3" s="1265"/>
      <c r="I3" s="955"/>
      <c r="J3" s="955"/>
      <c r="K3" s="955"/>
      <c r="R3" s="955"/>
      <c r="S3" s="955"/>
    </row>
    <row r="4" spans="2:19" ht="10.5" customHeight="1">
      <c r="B4" s="974"/>
      <c r="C4" s="974"/>
      <c r="D4" s="974"/>
      <c r="E4" s="975"/>
      <c r="I4" s="955"/>
      <c r="J4" s="955"/>
      <c r="K4" s="955"/>
      <c r="R4" s="955"/>
      <c r="S4" s="955"/>
    </row>
    <row r="5" spans="2:6" ht="10.5" customHeight="1">
      <c r="B5" s="976" t="s">
        <v>1629</v>
      </c>
      <c r="C5" s="977" t="s">
        <v>575</v>
      </c>
      <c r="D5" s="978"/>
      <c r="E5" s="498"/>
      <c r="F5" s="955"/>
    </row>
    <row r="6" spans="2:5" ht="10.5" customHeight="1">
      <c r="B6" s="973"/>
      <c r="C6" s="954" t="s">
        <v>1630</v>
      </c>
      <c r="D6" s="954" t="s">
        <v>1631</v>
      </c>
      <c r="E6" s="972"/>
    </row>
    <row r="7" spans="2:6" ht="11.25" customHeight="1">
      <c r="B7" s="952" t="s">
        <v>1632</v>
      </c>
      <c r="C7" s="956">
        <f>C8+C9</f>
        <v>8139564.399999999</v>
      </c>
      <c r="D7" s="956">
        <f>D8+D9</f>
        <v>12880641.6</v>
      </c>
      <c r="E7" s="956">
        <f>(D7/C7)*100</f>
        <v>158.247308664331</v>
      </c>
      <c r="F7" s="979"/>
    </row>
    <row r="8" spans="2:6" ht="11.25" customHeight="1">
      <c r="B8" s="952" t="s">
        <v>1633</v>
      </c>
      <c r="C8" s="956">
        <v>7462202.6</v>
      </c>
      <c r="D8" s="980">
        <v>12509720</v>
      </c>
      <c r="E8" s="956">
        <f>(D8/C8)*100</f>
        <v>167.6411197948445</v>
      </c>
      <c r="F8" s="974"/>
    </row>
    <row r="9" spans="2:5" ht="11.25" customHeight="1">
      <c r="B9" s="973" t="s">
        <v>1634</v>
      </c>
      <c r="C9" s="981">
        <v>677361.8</v>
      </c>
      <c r="D9" s="982">
        <v>370921.6</v>
      </c>
      <c r="E9" s="981">
        <f>(D9/C9)*100</f>
        <v>54.759745825642945</v>
      </c>
    </row>
    <row r="10" spans="2:5" ht="14.25" customHeight="1">
      <c r="B10" s="959" t="s">
        <v>1635</v>
      </c>
      <c r="C10" s="958"/>
      <c r="D10" s="958"/>
      <c r="E10" s="958"/>
    </row>
    <row r="11" spans="2:8" ht="12.75" customHeight="1">
      <c r="B11" s="956"/>
      <c r="C11" s="953"/>
      <c r="D11" s="957"/>
      <c r="F11" s="955"/>
      <c r="G11" s="955"/>
      <c r="H11" s="955"/>
    </row>
    <row r="12" spans="2:5" ht="12.75" customHeight="1">
      <c r="B12" s="1266" t="s">
        <v>1636</v>
      </c>
      <c r="C12" s="1266"/>
      <c r="D12" s="1266"/>
      <c r="E12" s="1266"/>
    </row>
    <row r="13" spans="2:5" ht="12.75" customHeight="1">
      <c r="B13" s="959"/>
      <c r="C13" s="958"/>
      <c r="D13" s="962"/>
      <c r="E13" s="958"/>
    </row>
    <row r="14" spans="2:5" ht="12.75" customHeight="1">
      <c r="B14" s="983" t="s">
        <v>1610</v>
      </c>
      <c r="C14" s="984"/>
      <c r="D14" s="960">
        <v>103000</v>
      </c>
      <c r="E14" s="984"/>
    </row>
    <row r="15" spans="2:5" ht="12.75" customHeight="1">
      <c r="B15" s="983" t="s">
        <v>1611</v>
      </c>
      <c r="C15" s="984"/>
      <c r="D15" s="960">
        <v>350000</v>
      </c>
      <c r="E15" s="984"/>
    </row>
    <row r="16" spans="2:5" ht="12.75" customHeight="1">
      <c r="B16" s="983" t="s">
        <v>1612</v>
      </c>
      <c r="C16" s="984"/>
      <c r="D16" s="960">
        <v>133000</v>
      </c>
      <c r="E16" s="984"/>
    </row>
    <row r="17" spans="2:5" ht="12.75" customHeight="1">
      <c r="B17" s="985" t="s">
        <v>1613</v>
      </c>
      <c r="C17" s="984"/>
      <c r="D17" s="960">
        <v>77500</v>
      </c>
      <c r="E17" s="984"/>
    </row>
    <row r="18" spans="2:5" ht="12.75" customHeight="1">
      <c r="B18" s="985" t="s">
        <v>1614</v>
      </c>
      <c r="C18" s="984"/>
      <c r="D18" s="960">
        <v>69956</v>
      </c>
      <c r="E18" s="984"/>
    </row>
    <row r="19" spans="2:5" ht="12.75" customHeight="1">
      <c r="B19" s="985" t="s">
        <v>1615</v>
      </c>
      <c r="C19" s="984"/>
      <c r="D19" s="960">
        <v>14820</v>
      </c>
      <c r="E19" s="984"/>
    </row>
    <row r="20" spans="2:5" ht="12.75" customHeight="1">
      <c r="B20" s="985" t="s">
        <v>1616</v>
      </c>
      <c r="C20" s="984"/>
      <c r="D20" s="960">
        <v>215300</v>
      </c>
      <c r="E20" s="984"/>
    </row>
    <row r="21" spans="2:5" ht="12.75" customHeight="1">
      <c r="B21" s="985" t="s">
        <v>1617</v>
      </c>
      <c r="C21" s="984"/>
      <c r="D21" s="960">
        <v>70845.6</v>
      </c>
      <c r="E21" s="984"/>
    </row>
    <row r="22" spans="2:5" ht="12.75" customHeight="1">
      <c r="B22" s="985" t="s">
        <v>1618</v>
      </c>
      <c r="C22" s="984"/>
      <c r="D22" s="960">
        <v>1824000</v>
      </c>
      <c r="E22" s="984"/>
    </row>
    <row r="23" spans="2:5" ht="12.75" customHeight="1">
      <c r="B23" s="985" t="s">
        <v>1619</v>
      </c>
      <c r="C23" s="984"/>
      <c r="D23" s="960">
        <v>500000</v>
      </c>
      <c r="E23" s="984"/>
    </row>
    <row r="24" spans="2:5" ht="12.75" customHeight="1">
      <c r="B24" s="985" t="s">
        <v>1637</v>
      </c>
      <c r="C24" s="984"/>
      <c r="D24" s="960">
        <v>380000</v>
      </c>
      <c r="E24" s="984"/>
    </row>
    <row r="25" spans="2:5" ht="12.75" customHeight="1">
      <c r="B25" s="983" t="s">
        <v>1638</v>
      </c>
      <c r="C25" s="984"/>
      <c r="D25" s="960">
        <v>750000</v>
      </c>
      <c r="E25" s="984"/>
    </row>
    <row r="26" spans="2:5" ht="12.75" customHeight="1">
      <c r="B26" s="983" t="s">
        <v>1639</v>
      </c>
      <c r="C26" s="984"/>
      <c r="D26" s="961">
        <v>413000</v>
      </c>
      <c r="E26" s="984"/>
    </row>
    <row r="27" spans="2:5" ht="12.75" customHeight="1">
      <c r="B27" s="983" t="s">
        <v>1640</v>
      </c>
      <c r="C27" s="984"/>
      <c r="D27" s="961">
        <v>150700</v>
      </c>
      <c r="E27" s="984"/>
    </row>
    <row r="28" spans="2:5" ht="12.75" customHeight="1">
      <c r="B28" s="983" t="s">
        <v>1641</v>
      </c>
      <c r="C28" s="984"/>
      <c r="D28" s="961">
        <v>320000</v>
      </c>
      <c r="E28" s="984"/>
    </row>
    <row r="29" spans="2:5" ht="12.75" customHeight="1">
      <c r="B29" s="983" t="s">
        <v>1642</v>
      </c>
      <c r="C29" s="984"/>
      <c r="D29" s="961">
        <v>6026100</v>
      </c>
      <c r="E29" s="984"/>
    </row>
    <row r="30" spans="2:5" ht="12.75" customHeight="1">
      <c r="B30" s="984" t="s">
        <v>1643</v>
      </c>
      <c r="C30" s="984"/>
      <c r="D30" s="961">
        <v>255240</v>
      </c>
      <c r="E30" s="984"/>
    </row>
    <row r="31" spans="2:5" ht="12.75" customHeight="1">
      <c r="B31" s="984" t="s">
        <v>1644</v>
      </c>
      <c r="C31" s="984"/>
      <c r="D31" s="961">
        <v>483000</v>
      </c>
      <c r="E31" s="984"/>
    </row>
    <row r="32" spans="2:5" ht="12.75" customHeight="1">
      <c r="B32" s="984" t="s">
        <v>1645</v>
      </c>
      <c r="C32" s="984"/>
      <c r="D32" s="961">
        <v>60000</v>
      </c>
      <c r="E32" s="984"/>
    </row>
    <row r="33" spans="2:5" ht="12.75" customHeight="1">
      <c r="B33" s="984" t="s">
        <v>1646</v>
      </c>
      <c r="C33" s="984"/>
      <c r="D33" s="961">
        <v>587580</v>
      </c>
      <c r="E33" s="984"/>
    </row>
    <row r="34" spans="2:5" ht="12.75" customHeight="1" thickBot="1">
      <c r="B34" s="986" t="s">
        <v>1647</v>
      </c>
      <c r="C34" s="986"/>
      <c r="D34" s="987">
        <v>96600</v>
      </c>
      <c r="E34" s="986"/>
    </row>
    <row r="35" ht="12.75" customHeight="1">
      <c r="C35" s="953"/>
    </row>
    <row r="36" ht="12.75" customHeight="1">
      <c r="C36" s="953"/>
    </row>
    <row r="37" ht="12.75" customHeight="1">
      <c r="C37" s="953"/>
    </row>
    <row r="38" ht="12.75" customHeight="1">
      <c r="C38" s="953"/>
    </row>
    <row r="39" ht="12.75" customHeight="1">
      <c r="C39" s="953"/>
    </row>
    <row r="40" ht="12.75" customHeight="1">
      <c r="C40" s="953"/>
    </row>
    <row r="41" spans="2:5" ht="12.75" customHeight="1">
      <c r="B41" s="955"/>
      <c r="C41" s="953"/>
      <c r="D41" s="955"/>
      <c r="E41" s="955"/>
    </row>
    <row r="42" spans="2:5" ht="12.75" customHeight="1">
      <c r="B42" s="955"/>
      <c r="C42" s="953"/>
      <c r="D42" s="955"/>
      <c r="E42" s="955"/>
    </row>
    <row r="43" ht="12.75" customHeight="1"/>
    <row r="44" ht="12.75" customHeight="1"/>
    <row r="45" ht="12.75" customHeight="1"/>
    <row r="46" ht="11.25" customHeight="1"/>
    <row r="47" ht="11.25" customHeight="1"/>
    <row r="48" ht="11.25" customHeight="1"/>
    <row r="49" ht="12.75" customHeight="1"/>
    <row r="50" ht="12.75" customHeight="1"/>
    <row r="51" ht="12.75" customHeight="1"/>
    <row r="52" ht="12.75" customHeight="1">
      <c r="B52" s="955"/>
    </row>
    <row r="53" ht="12.75" customHeight="1">
      <c r="B53" s="963"/>
    </row>
    <row r="54" ht="12.75" customHeight="1">
      <c r="B54" s="963"/>
    </row>
    <row r="55" ht="12.75" customHeight="1">
      <c r="B55" s="963"/>
    </row>
    <row r="56" ht="12.75" customHeight="1">
      <c r="B56" s="963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>
      <c r="C76" s="955"/>
    </row>
    <row r="77" spans="3:7" ht="12.75" customHeight="1">
      <c r="C77" s="955"/>
      <c r="G77" s="951"/>
    </row>
    <row r="78" ht="12.75" customHeight="1">
      <c r="G78" s="951"/>
    </row>
    <row r="79" spans="2:7" ht="12.75" customHeight="1">
      <c r="B79" s="955"/>
      <c r="G79" s="951"/>
    </row>
    <row r="80" spans="2:8" ht="12.75" customHeight="1">
      <c r="B80" s="955"/>
      <c r="H80" s="951"/>
    </row>
    <row r="81" spans="2:8" ht="12.75" customHeight="1">
      <c r="B81" s="963"/>
      <c r="H81" s="951"/>
    </row>
    <row r="82" ht="12.75" customHeight="1">
      <c r="H82" s="951"/>
    </row>
    <row r="83" ht="12.75" customHeight="1">
      <c r="H83" s="951"/>
    </row>
    <row r="84" ht="9.75" customHeight="1">
      <c r="H84" s="951"/>
    </row>
    <row r="85" ht="9.75" customHeight="1">
      <c r="H85" s="951"/>
    </row>
    <row r="86" ht="9.75" customHeight="1">
      <c r="H86" s="951"/>
    </row>
    <row r="87" spans="2:8" ht="9.75" customHeight="1">
      <c r="B87" s="963"/>
      <c r="H87" s="951"/>
    </row>
    <row r="88" ht="9.75" customHeight="1">
      <c r="H88" s="951"/>
    </row>
    <row r="89" ht="9.75" customHeight="1">
      <c r="H89" s="951"/>
    </row>
    <row r="90" ht="9.75" customHeight="1">
      <c r="H90" s="951"/>
    </row>
    <row r="91" ht="9.75" customHeight="1">
      <c r="H91" s="951"/>
    </row>
    <row r="92" spans="2:8" ht="9.75" customHeight="1">
      <c r="B92" s="955"/>
      <c r="D92" s="955"/>
      <c r="E92" s="955"/>
      <c r="H92" s="951"/>
    </row>
    <row r="93" spans="2:8" ht="9.75" customHeight="1">
      <c r="B93" s="951"/>
      <c r="D93" s="955"/>
      <c r="E93" s="955"/>
      <c r="H93" s="951"/>
    </row>
    <row r="94" ht="9.75" customHeight="1">
      <c r="H94" s="951"/>
    </row>
    <row r="95" ht="9.75" customHeight="1">
      <c r="H95" s="951"/>
    </row>
    <row r="96" spans="2:8" ht="9.75" customHeight="1">
      <c r="B96" s="951"/>
      <c r="H96" s="951"/>
    </row>
    <row r="97" ht="9.75" customHeight="1">
      <c r="H97" s="951"/>
    </row>
    <row r="98" spans="6:9" ht="9.75" customHeight="1">
      <c r="F98" s="963"/>
      <c r="I98" s="951"/>
    </row>
    <row r="99" spans="6:9" ht="9.75" customHeight="1">
      <c r="F99" s="963"/>
      <c r="I99" s="951"/>
    </row>
    <row r="100" spans="6:9" ht="9.75" customHeight="1">
      <c r="F100" s="963"/>
      <c r="I100" s="951"/>
    </row>
    <row r="101" spans="6:9" ht="9.75" customHeight="1">
      <c r="F101" s="963"/>
      <c r="I101" s="951"/>
    </row>
    <row r="102" spans="6:9" ht="9.75" customHeight="1">
      <c r="F102" s="963"/>
      <c r="I102" s="951"/>
    </row>
    <row r="103" spans="6:9" ht="9.75" customHeight="1">
      <c r="F103" s="963"/>
      <c r="I103" s="951"/>
    </row>
    <row r="104" spans="6:9" ht="9.75" customHeight="1">
      <c r="F104" s="963"/>
      <c r="I104" s="951"/>
    </row>
    <row r="105" spans="2:9" ht="9.75" customHeight="1">
      <c r="B105" s="955"/>
      <c r="F105" s="963"/>
      <c r="I105" s="951"/>
    </row>
    <row r="106" spans="2:9" ht="9.75" customHeight="1">
      <c r="B106" s="955"/>
      <c r="F106" s="963"/>
      <c r="I106" s="951"/>
    </row>
    <row r="107" spans="2:10" ht="9.75" customHeight="1">
      <c r="B107" s="955"/>
      <c r="G107" s="963"/>
      <c r="J107" s="951"/>
    </row>
    <row r="108" spans="2:10" ht="9.75" customHeight="1">
      <c r="B108" s="955"/>
      <c r="G108" s="963"/>
      <c r="J108" s="951"/>
    </row>
    <row r="109" spans="2:10" ht="9.75" customHeight="1">
      <c r="B109" s="955"/>
      <c r="G109" s="963"/>
      <c r="J109" s="951"/>
    </row>
    <row r="110" spans="2:10" ht="9.75" customHeight="1">
      <c r="B110" s="955"/>
      <c r="G110" s="963"/>
      <c r="J110" s="951"/>
    </row>
    <row r="111" spans="2:11" ht="9.75" customHeight="1">
      <c r="B111" s="955"/>
      <c r="H111" s="963"/>
      <c r="K111" s="951"/>
    </row>
    <row r="112" spans="1:14" s="955" customFormat="1" ht="9.75" customHeight="1">
      <c r="A112" s="953"/>
      <c r="C112" s="952"/>
      <c r="D112" s="952"/>
      <c r="E112" s="952"/>
      <c r="K112" s="988"/>
      <c r="N112" s="953"/>
    </row>
    <row r="113" spans="1:14" s="955" customFormat="1" ht="9.75" customHeight="1">
      <c r="A113" s="953"/>
      <c r="C113" s="952"/>
      <c r="D113" s="952"/>
      <c r="E113" s="952"/>
      <c r="K113" s="988"/>
      <c r="N113" s="953"/>
    </row>
    <row r="114" spans="2:14" ht="9.75" customHeight="1">
      <c r="B114" s="955"/>
      <c r="K114" s="963"/>
      <c r="N114" s="951"/>
    </row>
    <row r="115" spans="2:14" ht="9.75" customHeight="1">
      <c r="B115" s="955"/>
      <c r="K115" s="963"/>
      <c r="N115" s="951"/>
    </row>
    <row r="116" spans="2:14" ht="9.75" customHeight="1">
      <c r="B116" s="955"/>
      <c r="K116" s="963"/>
      <c r="N116" s="951"/>
    </row>
    <row r="117" spans="2:14" ht="9.75" customHeight="1">
      <c r="B117" s="955"/>
      <c r="K117" s="963"/>
      <c r="N117" s="951"/>
    </row>
    <row r="118" spans="2:14" ht="9.75" customHeight="1">
      <c r="B118" s="955"/>
      <c r="K118" s="963"/>
      <c r="N118" s="951"/>
    </row>
    <row r="119" spans="2:14" ht="9.75" customHeight="1">
      <c r="B119" s="955"/>
      <c r="K119" s="963"/>
      <c r="N119" s="951"/>
    </row>
    <row r="120" spans="1:14" ht="6.75" customHeight="1">
      <c r="A120" s="953"/>
      <c r="B120" s="955"/>
      <c r="K120" s="963"/>
      <c r="N120" s="951"/>
    </row>
    <row r="121" spans="1:14" ht="6.75" customHeight="1">
      <c r="A121" s="953"/>
      <c r="B121" s="955"/>
      <c r="C121" s="988"/>
      <c r="K121" s="963"/>
      <c r="N121" s="951"/>
    </row>
    <row r="122" spans="1:14" ht="6.75" customHeight="1">
      <c r="A122" s="953"/>
      <c r="B122" s="955"/>
      <c r="C122" s="955"/>
      <c r="K122" s="963"/>
      <c r="N122" s="951"/>
    </row>
    <row r="123" spans="1:14" ht="6.75" customHeight="1">
      <c r="A123" s="953"/>
      <c r="B123" s="955"/>
      <c r="C123" s="955"/>
      <c r="K123" s="963"/>
      <c r="N123" s="951"/>
    </row>
    <row r="124" spans="1:14" ht="6.75" customHeight="1">
      <c r="A124" s="953"/>
      <c r="B124" s="955"/>
      <c r="K124" s="963"/>
      <c r="N124" s="951"/>
    </row>
    <row r="125" spans="1:14" ht="6.75" customHeight="1">
      <c r="A125" s="953"/>
      <c r="B125" s="955"/>
      <c r="K125" s="963"/>
      <c r="N125" s="951"/>
    </row>
    <row r="126" spans="1:14" ht="6.75" customHeight="1">
      <c r="A126" s="953"/>
      <c r="B126" s="955"/>
      <c r="E126" s="955"/>
      <c r="K126" s="963"/>
      <c r="N126" s="951"/>
    </row>
    <row r="127" spans="1:11" ht="6.75" customHeight="1">
      <c r="A127" s="953"/>
      <c r="B127" s="955"/>
      <c r="E127" s="955"/>
      <c r="K127" s="963" t="s">
        <v>1648</v>
      </c>
    </row>
    <row r="128" spans="1:11" ht="6.75" customHeight="1">
      <c r="A128" s="953"/>
      <c r="B128" s="955"/>
      <c r="C128" s="951"/>
      <c r="E128" s="953"/>
      <c r="K128" s="963"/>
    </row>
    <row r="129" spans="1:11" ht="6.75" customHeight="1">
      <c r="A129" s="953"/>
      <c r="B129" s="955"/>
      <c r="E129" s="953"/>
      <c r="K129" s="963"/>
    </row>
    <row r="130" spans="1:11" ht="6.75" customHeight="1">
      <c r="A130" s="953"/>
      <c r="B130" s="955"/>
      <c r="E130" s="955"/>
      <c r="K130" s="963"/>
    </row>
    <row r="131" spans="1:11" ht="6.75" customHeight="1">
      <c r="A131" s="953"/>
      <c r="B131" s="955"/>
      <c r="D131" s="951"/>
      <c r="E131" s="957" t="s">
        <v>1</v>
      </c>
      <c r="K131" s="963"/>
    </row>
    <row r="132" spans="1:11" ht="6.75" customHeight="1">
      <c r="A132" s="953"/>
      <c r="B132" s="955"/>
      <c r="E132" s="951"/>
      <c r="K132" s="963"/>
    </row>
    <row r="133" spans="1:11" ht="6.75" customHeight="1">
      <c r="A133" s="953"/>
      <c r="B133" s="955"/>
      <c r="K133" s="963"/>
    </row>
    <row r="134" spans="1:11" ht="6.75" customHeight="1">
      <c r="A134" s="953"/>
      <c r="B134" s="955"/>
      <c r="K134" s="963"/>
    </row>
    <row r="135" spans="1:11" ht="6.75" customHeight="1">
      <c r="A135" s="953"/>
      <c r="B135" s="955"/>
      <c r="K135" s="963"/>
    </row>
    <row r="136" spans="1:11" ht="6.75" customHeight="1">
      <c r="A136" s="953"/>
      <c r="B136" s="955"/>
      <c r="E136" s="951"/>
      <c r="K136" s="963"/>
    </row>
    <row r="137" spans="1:11" ht="6.75" customHeight="1">
      <c r="A137" s="953"/>
      <c r="B137" s="955"/>
      <c r="K137" s="963"/>
    </row>
    <row r="138" spans="1:11" ht="6.75" customHeight="1">
      <c r="A138" s="953"/>
      <c r="B138" s="955"/>
      <c r="K138" s="963"/>
    </row>
    <row r="139" spans="1:11" ht="6.75" customHeight="1">
      <c r="A139" s="953"/>
      <c r="B139" s="955"/>
      <c r="E139" s="951"/>
      <c r="K139" s="963"/>
    </row>
    <row r="140" spans="1:11" ht="6.75" customHeight="1">
      <c r="A140" s="953"/>
      <c r="B140" s="955"/>
      <c r="C140" s="955"/>
      <c r="D140" s="955"/>
      <c r="K140" s="963"/>
    </row>
    <row r="141" spans="1:11" ht="6.75" customHeight="1">
      <c r="A141" s="953"/>
      <c r="B141" s="955"/>
      <c r="C141" s="955"/>
      <c r="D141" s="955"/>
      <c r="K141" s="963"/>
    </row>
    <row r="142" spans="1:11" ht="6.75" customHeight="1">
      <c r="A142" s="953"/>
      <c r="C142" s="955"/>
      <c r="D142" s="955"/>
      <c r="K142" s="963"/>
    </row>
    <row r="143" spans="1:11" ht="6.75" customHeight="1">
      <c r="A143" s="953"/>
      <c r="C143" s="955"/>
      <c r="D143" s="955"/>
      <c r="K143" s="963"/>
    </row>
    <row r="144" spans="1:11" ht="6.75" customHeight="1">
      <c r="A144" s="953"/>
      <c r="C144" s="955"/>
      <c r="D144" s="955"/>
      <c r="K144" s="963"/>
    </row>
    <row r="145" spans="1:11" ht="6.75" customHeight="1">
      <c r="A145" s="953"/>
      <c r="C145" s="955"/>
      <c r="D145" s="955"/>
      <c r="K145" s="963"/>
    </row>
    <row r="146" spans="1:11" ht="6.75" customHeight="1">
      <c r="A146" s="953"/>
      <c r="C146" s="955"/>
      <c r="D146" s="955"/>
      <c r="K146" s="963"/>
    </row>
    <row r="147" spans="1:11" ht="6.75" customHeight="1">
      <c r="A147" s="953"/>
      <c r="C147" s="955"/>
      <c r="D147" s="955"/>
      <c r="K147" s="963"/>
    </row>
    <row r="148" spans="1:11" ht="6.75" customHeight="1">
      <c r="A148" s="953"/>
      <c r="C148" s="955"/>
      <c r="D148" s="955"/>
      <c r="E148" s="955"/>
      <c r="K148" s="963"/>
    </row>
    <row r="149" spans="1:11" ht="6.75" customHeight="1">
      <c r="A149" s="953"/>
      <c r="C149" s="955"/>
      <c r="D149" s="955"/>
      <c r="E149" s="955"/>
      <c r="K149" s="963"/>
    </row>
    <row r="150" spans="1:11" ht="6.75" customHeight="1">
      <c r="A150" s="953"/>
      <c r="C150" s="955"/>
      <c r="D150" s="955"/>
      <c r="E150" s="955"/>
      <c r="K150" s="963"/>
    </row>
    <row r="151" spans="1:11" ht="6.75" customHeight="1">
      <c r="A151" s="953"/>
      <c r="C151" s="955"/>
      <c r="D151" s="955"/>
      <c r="E151" s="955"/>
      <c r="K151" s="963"/>
    </row>
    <row r="152" spans="1:11" ht="6.75" customHeight="1">
      <c r="A152" s="953"/>
      <c r="C152" s="955"/>
      <c r="D152" s="955"/>
      <c r="E152" s="955"/>
      <c r="K152" s="963"/>
    </row>
    <row r="153" spans="1:11" ht="6.75" customHeight="1">
      <c r="A153" s="953"/>
      <c r="C153" s="955"/>
      <c r="D153" s="955"/>
      <c r="E153" s="955"/>
      <c r="K153" s="963"/>
    </row>
    <row r="154" spans="1:15" ht="6.75" customHeight="1">
      <c r="A154" s="953"/>
      <c r="C154" s="955"/>
      <c r="D154" s="955"/>
      <c r="E154" s="955"/>
      <c r="O154" s="963"/>
    </row>
    <row r="155" spans="1:15" ht="6.75" customHeight="1">
      <c r="A155" s="953"/>
      <c r="C155" s="955"/>
      <c r="D155" s="955"/>
      <c r="E155" s="955"/>
      <c r="O155" s="963"/>
    </row>
    <row r="156" spans="1:15" ht="6.75" customHeight="1">
      <c r="A156" s="953"/>
      <c r="C156" s="955"/>
      <c r="D156" s="955"/>
      <c r="E156" s="955"/>
      <c r="O156" s="963"/>
    </row>
    <row r="157" spans="1:15" ht="6.75" customHeight="1">
      <c r="A157" s="953"/>
      <c r="C157" s="955"/>
      <c r="D157" s="955"/>
      <c r="E157" s="955"/>
      <c r="O157" s="963"/>
    </row>
    <row r="158" spans="1:15" ht="6.75" customHeight="1">
      <c r="A158" s="953"/>
      <c r="C158" s="955"/>
      <c r="D158" s="955"/>
      <c r="E158" s="955"/>
      <c r="O158" s="963"/>
    </row>
    <row r="159" spans="1:15" ht="6.75" customHeight="1">
      <c r="A159" s="953"/>
      <c r="C159" s="955"/>
      <c r="D159" s="955"/>
      <c r="E159" s="955"/>
      <c r="O159" s="963"/>
    </row>
    <row r="160" spans="1:15" ht="6.75" customHeight="1">
      <c r="A160" s="953"/>
      <c r="C160" s="955"/>
      <c r="D160" s="955"/>
      <c r="E160" s="955"/>
      <c r="O160" s="963"/>
    </row>
    <row r="161" spans="1:15" ht="6.75" customHeight="1">
      <c r="A161" s="953"/>
      <c r="C161" s="955"/>
      <c r="D161" s="955"/>
      <c r="E161" s="955"/>
      <c r="O161" s="963"/>
    </row>
    <row r="162" spans="1:15" ht="6.75" customHeight="1">
      <c r="A162" s="953"/>
      <c r="C162" s="955"/>
      <c r="D162" s="955"/>
      <c r="E162" s="955"/>
      <c r="O162" s="963"/>
    </row>
    <row r="163" spans="1:15" ht="6.75" customHeight="1">
      <c r="A163" s="953"/>
      <c r="C163" s="955"/>
      <c r="D163" s="955"/>
      <c r="E163" s="955"/>
      <c r="F163" s="955"/>
      <c r="G163" s="955"/>
      <c r="H163" s="955"/>
      <c r="I163" s="955"/>
      <c r="J163" s="955"/>
      <c r="K163" s="955"/>
      <c r="L163" s="955"/>
      <c r="M163" s="955"/>
      <c r="N163" s="955"/>
      <c r="O163" s="963"/>
    </row>
    <row r="164" spans="1:15" ht="6.75" customHeight="1">
      <c r="A164" s="953"/>
      <c r="C164" s="955"/>
      <c r="D164" s="955"/>
      <c r="E164" s="955"/>
      <c r="F164" s="955"/>
      <c r="G164" s="955"/>
      <c r="H164" s="955"/>
      <c r="I164" s="955"/>
      <c r="J164" s="955"/>
      <c r="K164" s="955"/>
      <c r="L164" s="955"/>
      <c r="M164" s="955"/>
      <c r="N164" s="955"/>
      <c r="O164" s="963"/>
    </row>
    <row r="165" spans="1:15" ht="6.75" customHeight="1">
      <c r="A165" s="953"/>
      <c r="C165" s="955"/>
      <c r="D165" s="955"/>
      <c r="E165" s="955"/>
      <c r="O165" s="963"/>
    </row>
    <row r="166" spans="1:15" ht="6.75" customHeight="1">
      <c r="A166" s="953"/>
      <c r="C166" s="955"/>
      <c r="D166" s="955"/>
      <c r="E166" s="955"/>
      <c r="O166" s="963"/>
    </row>
    <row r="167" spans="3:15" ht="6.75" customHeight="1">
      <c r="C167" s="955"/>
      <c r="D167" s="955"/>
      <c r="E167" s="955"/>
      <c r="O167" s="963"/>
    </row>
    <row r="168" spans="3:15" ht="6.75" customHeight="1">
      <c r="C168" s="955"/>
      <c r="D168" s="955"/>
      <c r="E168" s="955"/>
      <c r="O168" s="963"/>
    </row>
    <row r="169" spans="3:18" ht="6.75" customHeight="1">
      <c r="C169" s="955"/>
      <c r="D169" s="955"/>
      <c r="E169" s="955"/>
      <c r="R169" s="952" t="s">
        <v>1620</v>
      </c>
    </row>
    <row r="170" spans="3:5" ht="6.75" customHeight="1">
      <c r="C170" s="955"/>
      <c r="D170" s="955"/>
      <c r="E170" s="955"/>
    </row>
    <row r="171" spans="3:5" ht="6.75" customHeight="1">
      <c r="C171" s="955"/>
      <c r="D171" s="955"/>
      <c r="E171" s="955"/>
    </row>
    <row r="172" spans="3:5" ht="6.75" customHeight="1">
      <c r="C172" s="955"/>
      <c r="D172" s="955"/>
      <c r="E172" s="955"/>
    </row>
    <row r="173" spans="3:21" ht="6.75" customHeight="1">
      <c r="C173" s="955"/>
      <c r="D173" s="955"/>
      <c r="E173" s="955"/>
      <c r="N173" s="967"/>
      <c r="O173" s="964"/>
      <c r="P173" s="965" t="s">
        <v>575</v>
      </c>
      <c r="Q173" s="966"/>
      <c r="R173" s="967" t="s">
        <v>1621</v>
      </c>
      <c r="S173" s="967"/>
      <c r="T173" s="968"/>
      <c r="U173" s="964"/>
    </row>
    <row r="174" spans="3:21" ht="6.75" customHeight="1">
      <c r="C174" s="955"/>
      <c r="D174" s="955"/>
      <c r="E174" s="955"/>
      <c r="N174" s="972"/>
      <c r="O174" s="969"/>
      <c r="P174" s="970" t="s">
        <v>1622</v>
      </c>
      <c r="Q174" s="971" t="s">
        <v>1623</v>
      </c>
      <c r="R174" s="970" t="s">
        <v>580</v>
      </c>
      <c r="S174" s="972"/>
      <c r="T174" s="973"/>
      <c r="U174" s="969"/>
    </row>
    <row r="175" spans="3:19" ht="6.75" customHeight="1">
      <c r="C175" s="955"/>
      <c r="D175" s="955"/>
      <c r="E175" s="955"/>
      <c r="N175" s="952" t="s">
        <v>1649</v>
      </c>
      <c r="P175" s="956">
        <v>10000</v>
      </c>
      <c r="Q175" s="956">
        <v>3000</v>
      </c>
      <c r="R175" s="956">
        <f>Q175/P175*100</f>
        <v>30</v>
      </c>
      <c r="S175" s="952" t="s">
        <v>1624</v>
      </c>
    </row>
    <row r="176" spans="3:18" ht="6.75" customHeight="1">
      <c r="C176" s="955"/>
      <c r="D176" s="955"/>
      <c r="E176" s="955"/>
      <c r="P176" s="956"/>
      <c r="Q176" s="956"/>
      <c r="R176" s="956"/>
    </row>
    <row r="177" spans="5:18" ht="6.75" customHeight="1">
      <c r="E177" s="955"/>
      <c r="P177" s="956"/>
      <c r="Q177" s="956"/>
      <c r="R177" s="956"/>
    </row>
    <row r="178" spans="5:18" ht="6.75" customHeight="1">
      <c r="E178" s="955"/>
      <c r="P178" s="956"/>
      <c r="Q178" s="956"/>
      <c r="R178" s="956"/>
    </row>
    <row r="179" ht="6.75" customHeight="1">
      <c r="E179" s="955"/>
    </row>
    <row r="180" ht="6.75" customHeight="1">
      <c r="E180" s="955"/>
    </row>
    <row r="181" ht="6.75" customHeight="1">
      <c r="E181" s="955"/>
    </row>
    <row r="182" ht="6.75" customHeight="1">
      <c r="E182" s="955"/>
    </row>
    <row r="183" ht="6.75" customHeight="1">
      <c r="E183" s="955"/>
    </row>
    <row r="184" ht="6.75" customHeight="1">
      <c r="E184" s="955"/>
    </row>
    <row r="194" spans="14:19" ht="6.75" customHeight="1">
      <c r="N194" s="952" t="s">
        <v>1633</v>
      </c>
      <c r="P194" s="956" t="e">
        <f>P175-#REF!</f>
        <v>#REF!</v>
      </c>
      <c r="Q194" s="956" t="e">
        <f>Q175-#REF!</f>
        <v>#REF!</v>
      </c>
      <c r="R194" s="956" t="s">
        <v>1</v>
      </c>
      <c r="S194" s="952" t="s">
        <v>1625</v>
      </c>
    </row>
    <row r="195" spans="14:18" ht="6.75" customHeight="1">
      <c r="N195" s="955" t="s">
        <v>1650</v>
      </c>
      <c r="O195" s="955"/>
      <c r="P195" s="957">
        <v>3000</v>
      </c>
      <c r="Q195" s="955"/>
      <c r="R195" s="955" t="s">
        <v>1626</v>
      </c>
    </row>
    <row r="196" spans="14:18" ht="6.75" customHeight="1">
      <c r="N196" s="955"/>
      <c r="O196" s="955"/>
      <c r="P196" s="957"/>
      <c r="Q196" s="955"/>
      <c r="R196" s="955"/>
    </row>
    <row r="197" ht="6.75" customHeight="1">
      <c r="F197" s="955"/>
    </row>
    <row r="198" ht="6.75" customHeight="1">
      <c r="F198" s="955"/>
    </row>
    <row r="199" spans="6:13" ht="6.75" customHeight="1">
      <c r="F199" s="953"/>
      <c r="G199" s="955"/>
      <c r="H199" s="955"/>
      <c r="I199" s="955"/>
      <c r="J199" s="955"/>
      <c r="K199" s="955"/>
      <c r="L199" s="955"/>
      <c r="M199" s="955"/>
    </row>
    <row r="200" spans="6:13" ht="6.75" customHeight="1">
      <c r="F200" s="953"/>
      <c r="G200" s="955"/>
      <c r="H200" s="955"/>
      <c r="I200" s="955"/>
      <c r="J200" s="955"/>
      <c r="K200" s="955"/>
      <c r="L200" s="955"/>
      <c r="M200" s="955"/>
    </row>
    <row r="201" spans="8:16" ht="6.75" customHeight="1">
      <c r="H201" s="955"/>
      <c r="I201" s="955"/>
      <c r="J201" s="955"/>
      <c r="K201" s="955"/>
      <c r="L201" s="955"/>
      <c r="M201" s="955"/>
      <c r="N201" s="955"/>
      <c r="O201" s="955"/>
      <c r="P201" s="955"/>
    </row>
    <row r="202" spans="8:16" ht="6.75" customHeight="1">
      <c r="H202" s="955"/>
      <c r="I202" s="955"/>
      <c r="J202" s="955"/>
      <c r="K202" s="955"/>
      <c r="L202" s="955"/>
      <c r="M202" s="955"/>
      <c r="N202" s="955"/>
      <c r="O202" s="955"/>
      <c r="P202" s="955"/>
    </row>
    <row r="203" spans="8:18" ht="6.75" customHeight="1">
      <c r="H203" s="955"/>
      <c r="I203" s="955"/>
      <c r="J203" s="955"/>
      <c r="K203" s="955"/>
      <c r="L203" s="955"/>
      <c r="M203" s="955"/>
      <c r="N203" s="955"/>
      <c r="O203" s="955"/>
      <c r="P203" s="955"/>
      <c r="Q203" s="955"/>
      <c r="R203" s="955"/>
    </row>
    <row r="204" spans="8:18" ht="6.75" customHeight="1">
      <c r="H204" s="953"/>
      <c r="I204" s="953"/>
      <c r="J204" s="955"/>
      <c r="K204" s="955"/>
      <c r="L204" s="955"/>
      <c r="M204" s="955"/>
      <c r="N204" s="955"/>
      <c r="O204" s="955"/>
      <c r="P204" s="955"/>
      <c r="Q204" s="955"/>
      <c r="R204" s="955"/>
    </row>
    <row r="205" spans="8:9" ht="6.75" customHeight="1">
      <c r="H205" s="989"/>
      <c r="I205" s="951"/>
    </row>
    <row r="207" ht="6.75" customHeight="1">
      <c r="G207" s="955" t="s">
        <v>1</v>
      </c>
    </row>
    <row r="208" spans="6:7" ht="6.75" customHeight="1">
      <c r="F208" s="955"/>
      <c r="G208" s="963" t="s">
        <v>1</v>
      </c>
    </row>
    <row r="209" spans="6:11" ht="6.75" customHeight="1">
      <c r="F209" s="955"/>
      <c r="G209" s="955" t="s">
        <v>1</v>
      </c>
      <c r="H209" s="955"/>
      <c r="I209" s="955"/>
      <c r="J209" s="955"/>
      <c r="K209" s="955"/>
    </row>
    <row r="210" spans="6:9" ht="6.75" customHeight="1">
      <c r="F210" s="955" t="s">
        <v>1</v>
      </c>
      <c r="G210" s="955" t="s">
        <v>1</v>
      </c>
      <c r="H210" s="951"/>
      <c r="I210" s="951"/>
    </row>
    <row r="211" spans="6:9" ht="6.75" customHeight="1">
      <c r="F211" s="951"/>
      <c r="G211" s="951"/>
      <c r="H211" s="951"/>
      <c r="I211" s="951"/>
    </row>
    <row r="214" spans="16:25" ht="6.75" customHeight="1">
      <c r="P214" s="1267">
        <v>34</v>
      </c>
      <c r="Q214" s="1267"/>
      <c r="R214" s="1267"/>
      <c r="S214" s="1267"/>
      <c r="T214" s="1267"/>
      <c r="U214" s="1267"/>
      <c r="V214" s="1267"/>
      <c r="W214" s="1267"/>
      <c r="X214" s="1267"/>
      <c r="Y214" s="1267"/>
    </row>
    <row r="215" spans="6:8" ht="6.75" customHeight="1">
      <c r="F215" s="951"/>
      <c r="G215" s="951"/>
      <c r="H215" s="951"/>
    </row>
    <row r="217" ht="6.75" customHeight="1">
      <c r="H217" s="951"/>
    </row>
    <row r="218" spans="6:9" ht="6.75" customHeight="1">
      <c r="F218" s="951"/>
      <c r="G218" s="951"/>
      <c r="H218" s="951"/>
      <c r="I218" s="951"/>
    </row>
    <row r="227" spans="6:8" ht="6.75" customHeight="1">
      <c r="F227" s="955"/>
      <c r="G227" s="955"/>
      <c r="H227" s="955"/>
    </row>
    <row r="228" spans="6:8" ht="6.75" customHeight="1">
      <c r="F228" s="955"/>
      <c r="G228" s="955"/>
      <c r="H228" s="955"/>
    </row>
    <row r="229" spans="6:8" ht="6.75" customHeight="1">
      <c r="F229" s="955"/>
      <c r="G229" s="955"/>
      <c r="H229" s="955"/>
    </row>
    <row r="230" spans="6:8" ht="6.75" customHeight="1">
      <c r="F230" s="955"/>
      <c r="G230" s="955"/>
      <c r="H230" s="955"/>
    </row>
    <row r="231" spans="6:8" ht="6.75" customHeight="1">
      <c r="F231" s="955"/>
      <c r="G231" s="955"/>
      <c r="H231" s="955"/>
    </row>
    <row r="232" spans="6:8" ht="6.75" customHeight="1">
      <c r="F232" s="955"/>
      <c r="G232" s="955"/>
      <c r="H232" s="955"/>
    </row>
    <row r="233" spans="6:8" ht="6.75" customHeight="1">
      <c r="F233" s="955"/>
      <c r="G233" s="955"/>
      <c r="H233" s="955"/>
    </row>
    <row r="234" spans="6:8" ht="6.75" customHeight="1">
      <c r="F234" s="955"/>
      <c r="G234" s="955"/>
      <c r="H234" s="955"/>
    </row>
    <row r="235" spans="6:8" ht="6.75" customHeight="1">
      <c r="F235" s="955"/>
      <c r="G235" s="955"/>
      <c r="H235" s="955"/>
    </row>
    <row r="236" spans="6:8" ht="6.75" customHeight="1">
      <c r="F236" s="955"/>
      <c r="G236" s="955"/>
      <c r="H236" s="955"/>
    </row>
    <row r="237" spans="6:8" ht="6.75" customHeight="1">
      <c r="F237" s="955"/>
      <c r="G237" s="955"/>
      <c r="H237" s="955"/>
    </row>
    <row r="238" spans="6:8" ht="6.75" customHeight="1">
      <c r="F238" s="955"/>
      <c r="G238" s="955"/>
      <c r="H238" s="955"/>
    </row>
    <row r="239" spans="6:8" ht="6.75" customHeight="1">
      <c r="F239" s="955"/>
      <c r="G239" s="955"/>
      <c r="H239" s="955"/>
    </row>
    <row r="240" spans="6:8" ht="6.75" customHeight="1">
      <c r="F240" s="955"/>
      <c r="G240" s="955"/>
      <c r="H240" s="955"/>
    </row>
    <row r="241" spans="6:8" ht="6.75" customHeight="1">
      <c r="F241" s="955"/>
      <c r="G241" s="955"/>
      <c r="H241" s="955"/>
    </row>
    <row r="242" spans="6:8" ht="6.75" customHeight="1">
      <c r="F242" s="955"/>
      <c r="G242" s="955"/>
      <c r="H242" s="955"/>
    </row>
    <row r="243" spans="6:8" ht="6.75" customHeight="1">
      <c r="F243" s="955"/>
      <c r="G243" s="955"/>
      <c r="H243" s="955"/>
    </row>
    <row r="244" spans="6:8" ht="6.75" customHeight="1">
      <c r="F244" s="955"/>
      <c r="G244" s="955"/>
      <c r="H244" s="955"/>
    </row>
    <row r="245" spans="6:8" ht="6.75" customHeight="1">
      <c r="F245" s="955"/>
      <c r="G245" s="955"/>
      <c r="H245" s="955"/>
    </row>
    <row r="246" spans="6:8" ht="6.75" customHeight="1">
      <c r="F246" s="955"/>
      <c r="G246" s="955"/>
      <c r="H246" s="955"/>
    </row>
    <row r="247" spans="6:8" ht="6.75" customHeight="1">
      <c r="F247" s="955"/>
      <c r="G247" s="955"/>
      <c r="H247" s="955"/>
    </row>
    <row r="248" spans="6:8" ht="6.75" customHeight="1">
      <c r="F248" s="955"/>
      <c r="G248" s="955"/>
      <c r="H248" s="955"/>
    </row>
    <row r="249" spans="6:8" ht="6.75" customHeight="1">
      <c r="F249" s="955"/>
      <c r="G249" s="955"/>
      <c r="H249" s="955"/>
    </row>
    <row r="250" spans="6:8" ht="6.75" customHeight="1">
      <c r="F250" s="955"/>
      <c r="G250" s="955"/>
      <c r="H250" s="955"/>
    </row>
    <row r="251" spans="6:8" ht="6.75" customHeight="1">
      <c r="F251" s="955"/>
      <c r="G251" s="955"/>
      <c r="H251" s="955"/>
    </row>
    <row r="252" spans="6:8" ht="6.75" customHeight="1">
      <c r="F252" s="955"/>
      <c r="G252" s="955"/>
      <c r="H252" s="955"/>
    </row>
    <row r="253" spans="6:8" ht="6.75" customHeight="1">
      <c r="F253" s="955"/>
      <c r="G253" s="955"/>
      <c r="H253" s="955"/>
    </row>
    <row r="254" spans="6:8" ht="6.75" customHeight="1">
      <c r="F254" s="955"/>
      <c r="G254" s="955"/>
      <c r="H254" s="955"/>
    </row>
    <row r="255" spans="6:8" ht="6.75" customHeight="1">
      <c r="F255" s="955"/>
      <c r="G255" s="955"/>
      <c r="H255" s="955"/>
    </row>
    <row r="256" spans="6:8" ht="6.75" customHeight="1">
      <c r="F256" s="955"/>
      <c r="G256" s="955"/>
      <c r="H256" s="955"/>
    </row>
    <row r="257" spans="6:8" ht="6.75" customHeight="1">
      <c r="F257" s="955"/>
      <c r="G257" s="955"/>
      <c r="H257" s="955"/>
    </row>
    <row r="258" spans="6:8" ht="6.75" customHeight="1">
      <c r="F258" s="955"/>
      <c r="G258" s="955"/>
      <c r="H258" s="955"/>
    </row>
    <row r="259" spans="6:8" ht="6.75" customHeight="1">
      <c r="F259" s="955"/>
      <c r="G259" s="955"/>
      <c r="H259" s="955"/>
    </row>
    <row r="260" spans="6:8" ht="6.75" customHeight="1">
      <c r="F260" s="955"/>
      <c r="G260" s="955"/>
      <c r="H260" s="955"/>
    </row>
    <row r="261" spans="6:8" ht="6.75" customHeight="1">
      <c r="F261" s="955"/>
      <c r="G261" s="955"/>
      <c r="H261" s="955"/>
    </row>
    <row r="262" spans="6:8" ht="6.75" customHeight="1">
      <c r="F262" s="955"/>
      <c r="G262" s="955"/>
      <c r="H262" s="955"/>
    </row>
    <row r="263" spans="6:8" ht="6.75" customHeight="1">
      <c r="F263" s="955"/>
      <c r="G263" s="955"/>
      <c r="H263" s="955"/>
    </row>
  </sheetData>
  <sheetProtection/>
  <mergeCells count="4">
    <mergeCell ref="B2:E2"/>
    <mergeCell ref="B3:E3"/>
    <mergeCell ref="B12:E12"/>
    <mergeCell ref="P214:Y214"/>
  </mergeCells>
  <printOptions/>
  <pageMargins left="0.69" right="1.02" top="0.81" bottom="0.29" header="0.3" footer="0.3"/>
  <pageSetup horizontalDpi="600" verticalDpi="600" orientation="landscape" paperSize="9" r:id="rId2"/>
  <headerFooter>
    <oddHeader>&amp;L&amp;8&amp;USection 11. Construction</oddHeader>
    <oddFooter>&amp;L&amp;18 37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25.140625" style="1020" customWidth="1"/>
    <col min="2" max="2" width="25.00390625" style="1020" customWidth="1"/>
    <col min="3" max="3" width="10.28125" style="1020" customWidth="1"/>
    <col min="4" max="4" width="8.421875" style="1058" customWidth="1"/>
    <col min="5" max="5" width="9.8515625" style="1058" customWidth="1"/>
    <col min="6" max="6" width="8.28125" style="1020" customWidth="1"/>
    <col min="7" max="7" width="9.421875" style="1020" customWidth="1"/>
    <col min="8" max="8" width="8.421875" style="1020" customWidth="1"/>
    <col min="9" max="9" width="9.28125" style="1020" customWidth="1"/>
    <col min="10" max="10" width="10.00390625" style="1020" customWidth="1"/>
    <col min="11" max="11" width="9.140625" style="1020" customWidth="1"/>
    <col min="12" max="16384" width="9.140625" style="1020" customWidth="1"/>
  </cols>
  <sheetData>
    <row r="1" spans="1:12" ht="12.75" customHeight="1">
      <c r="A1" s="1018" t="s">
        <v>1696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</row>
    <row r="2" spans="1:12" ht="12.75">
      <c r="A2" s="1018"/>
      <c r="B2" s="1018"/>
      <c r="C2" s="1018"/>
      <c r="D2" s="1018" t="s">
        <v>1</v>
      </c>
      <c r="E2" s="1018"/>
      <c r="F2" s="1018"/>
      <c r="G2" s="1018"/>
      <c r="H2" s="1018"/>
      <c r="I2" s="1018"/>
      <c r="J2" s="1018"/>
      <c r="K2" s="1018"/>
      <c r="L2" s="1018"/>
    </row>
    <row r="3" spans="1:12" ht="12.75" customHeight="1">
      <c r="A3" s="1028"/>
      <c r="B3" s="1029" t="s">
        <v>1698</v>
      </c>
      <c r="C3" s="1016"/>
      <c r="D3" s="1016"/>
      <c r="E3" s="1015"/>
      <c r="F3" s="1015"/>
      <c r="G3" s="1015"/>
      <c r="H3" s="1015"/>
      <c r="I3" s="1015"/>
      <c r="J3" s="1015"/>
      <c r="K3" s="1017"/>
      <c r="L3" s="1015"/>
    </row>
    <row r="4" spans="1:12" ht="12.75">
      <c r="A4" s="1028"/>
      <c r="B4" s="1033" t="s">
        <v>1701</v>
      </c>
      <c r="C4" s="1021"/>
      <c r="D4" s="1021"/>
      <c r="E4" s="1018"/>
      <c r="F4" s="1015"/>
      <c r="G4" s="1015"/>
      <c r="H4" s="1015"/>
      <c r="I4" s="1015"/>
      <c r="J4" s="1028"/>
      <c r="K4" s="1017"/>
      <c r="L4" s="1015"/>
    </row>
    <row r="5" spans="1:12" ht="12.75" customHeight="1">
      <c r="A5" s="1015"/>
      <c r="B5" s="1015"/>
      <c r="C5" s="1015"/>
      <c r="D5" s="1022"/>
      <c r="E5" s="1015"/>
      <c r="F5" s="1015"/>
      <c r="G5" s="1015"/>
      <c r="H5" s="1015"/>
      <c r="I5" s="1015"/>
      <c r="J5" s="1022"/>
      <c r="K5" s="1017"/>
      <c r="L5" s="1015"/>
    </row>
    <row r="6" spans="1:12" ht="12.75">
      <c r="A6" s="1024"/>
      <c r="B6" s="1023"/>
      <c r="C6" s="1036" t="s">
        <v>1700</v>
      </c>
      <c r="D6" s="1037" t="s">
        <v>609</v>
      </c>
      <c r="E6" s="1268" t="s">
        <v>1703</v>
      </c>
      <c r="F6" s="1268"/>
      <c r="G6" s="1268"/>
      <c r="H6" s="1268"/>
      <c r="I6" s="1268"/>
      <c r="J6" s="1027" t="s">
        <v>1697</v>
      </c>
      <c r="K6" s="1023"/>
      <c r="L6" s="1038"/>
    </row>
    <row r="7" spans="1:12" ht="12.75" customHeight="1">
      <c r="A7" s="1015" t="s">
        <v>1699</v>
      </c>
      <c r="B7" s="1031" t="s">
        <v>1702</v>
      </c>
      <c r="C7" s="1032" t="s">
        <v>768</v>
      </c>
      <c r="D7" s="1040" t="s">
        <v>769</v>
      </c>
      <c r="E7" s="1025" t="s">
        <v>1705</v>
      </c>
      <c r="F7" s="1025"/>
      <c r="G7" s="1025"/>
      <c r="H7" s="1026"/>
      <c r="I7" s="1041" t="s">
        <v>374</v>
      </c>
      <c r="J7" s="1032" t="s">
        <v>611</v>
      </c>
      <c r="K7" s="1031" t="s">
        <v>612</v>
      </c>
      <c r="L7" s="1015"/>
    </row>
    <row r="8" spans="1:12" ht="12.75">
      <c r="A8" s="1042"/>
      <c r="B8" s="1035"/>
      <c r="C8" s="1043"/>
      <c r="D8" s="1044"/>
      <c r="E8" s="1045">
        <v>2012</v>
      </c>
      <c r="F8" s="1045">
        <v>2013</v>
      </c>
      <c r="G8" s="1045">
        <v>2014</v>
      </c>
      <c r="H8" s="1046">
        <v>2015</v>
      </c>
      <c r="I8" s="1047" t="s">
        <v>1707</v>
      </c>
      <c r="J8" s="1043"/>
      <c r="K8" s="1047"/>
      <c r="L8" s="1038"/>
    </row>
    <row r="9" spans="1:12" ht="12.75" customHeight="1">
      <c r="A9" s="1015" t="s">
        <v>1708</v>
      </c>
      <c r="B9" s="1048" t="s">
        <v>1709</v>
      </c>
      <c r="C9" s="1034" t="s">
        <v>1704</v>
      </c>
      <c r="D9" s="1037" t="s">
        <v>1710</v>
      </c>
      <c r="E9" s="1023">
        <v>6117.9</v>
      </c>
      <c r="F9" s="1024">
        <v>5440.1</v>
      </c>
      <c r="G9" s="1024">
        <v>8663</v>
      </c>
      <c r="H9" s="1024">
        <v>7580.5</v>
      </c>
      <c r="I9" s="1024">
        <v>1029.7</v>
      </c>
      <c r="J9" s="1284">
        <v>139.34486498409956</v>
      </c>
      <c r="K9" s="1284">
        <v>87.50432875447305</v>
      </c>
      <c r="L9" s="1038"/>
    </row>
    <row r="10" spans="1:12" ht="12.75" customHeight="1">
      <c r="A10" s="1015" t="s">
        <v>1712</v>
      </c>
      <c r="B10" s="1048" t="s">
        <v>1713</v>
      </c>
      <c r="C10" s="1034" t="s">
        <v>1706</v>
      </c>
      <c r="D10" s="1040" t="s">
        <v>1714</v>
      </c>
      <c r="E10" s="1285">
        <v>13.4</v>
      </c>
      <c r="F10" s="1286">
        <v>12.200000000000001</v>
      </c>
      <c r="G10" s="1286">
        <v>18.8</v>
      </c>
      <c r="H10" s="1286">
        <v>16.51</v>
      </c>
      <c r="I10" s="1286">
        <v>2.164</v>
      </c>
      <c r="J10" s="1287">
        <v>135.32786885245903</v>
      </c>
      <c r="K10" s="1287">
        <v>87.81914893617022</v>
      </c>
      <c r="L10" s="1038"/>
    </row>
    <row r="11" spans="1:12" ht="12.75" customHeight="1">
      <c r="A11" s="1015" t="s">
        <v>1716</v>
      </c>
      <c r="B11" s="1048" t="s">
        <v>1717</v>
      </c>
      <c r="C11" s="1034" t="s">
        <v>1711</v>
      </c>
      <c r="D11" s="1040" t="s">
        <v>1718</v>
      </c>
      <c r="E11" s="1031">
        <v>2180.5</v>
      </c>
      <c r="F11" s="1015">
        <v>2960.2</v>
      </c>
      <c r="G11" s="1015">
        <v>2254.1000000000004</v>
      </c>
      <c r="H11" s="1015">
        <v>1455.25</v>
      </c>
      <c r="I11" s="1015">
        <v>230.8</v>
      </c>
      <c r="J11" s="1288">
        <v>49.1605296939396</v>
      </c>
      <c r="K11" s="1288">
        <v>64.56013486535646</v>
      </c>
      <c r="L11" s="1038"/>
    </row>
    <row r="12" spans="1:12" ht="12.75">
      <c r="A12" s="1015" t="s">
        <v>1719</v>
      </c>
      <c r="B12" s="1048" t="s">
        <v>1720</v>
      </c>
      <c r="C12" s="1034" t="s">
        <v>1715</v>
      </c>
      <c r="D12" s="1040" t="s">
        <v>1721</v>
      </c>
      <c r="E12" s="1031">
        <v>19.9</v>
      </c>
      <c r="F12" s="1015">
        <v>9.299999999999999</v>
      </c>
      <c r="G12" s="1015">
        <v>7.3</v>
      </c>
      <c r="H12" s="1015">
        <v>6.05</v>
      </c>
      <c r="I12" s="1015">
        <v>0.5</v>
      </c>
      <c r="J12" s="1288">
        <v>65.05376344086022</v>
      </c>
      <c r="K12" s="1288">
        <v>82.87671232876713</v>
      </c>
      <c r="L12" s="1038"/>
    </row>
    <row r="13" spans="1:12" ht="12.75" customHeight="1">
      <c r="A13" s="1015" t="s">
        <v>1722</v>
      </c>
      <c r="B13" s="1048" t="s">
        <v>1723</v>
      </c>
      <c r="C13" s="1034" t="s">
        <v>712</v>
      </c>
      <c r="D13" s="1040" t="s">
        <v>713</v>
      </c>
      <c r="E13" s="1031">
        <v>306247.6</v>
      </c>
      <c r="F13" s="1015">
        <v>321793.8</v>
      </c>
      <c r="G13" s="1015">
        <v>330058.7</v>
      </c>
      <c r="H13" s="1015">
        <v>290145</v>
      </c>
      <c r="I13" s="1015">
        <v>46836</v>
      </c>
      <c r="J13" s="1288">
        <v>90.16488198343163</v>
      </c>
      <c r="K13" s="1288">
        <v>87.90709046602923</v>
      </c>
      <c r="L13" s="1038"/>
    </row>
    <row r="14" spans="1:12" ht="12.75">
      <c r="A14" s="1049" t="s">
        <v>1724</v>
      </c>
      <c r="B14" s="1048" t="s">
        <v>1725</v>
      </c>
      <c r="C14" s="1034"/>
      <c r="D14" s="1040"/>
      <c r="E14" s="1031"/>
      <c r="F14" s="1015"/>
      <c r="G14" s="1015"/>
      <c r="H14" s="1015"/>
      <c r="I14" s="1015"/>
      <c r="J14" s="1288"/>
      <c r="K14" s="1288"/>
      <c r="L14" s="1038"/>
    </row>
    <row r="15" spans="1:12" ht="12.75" customHeight="1">
      <c r="A15" s="1015" t="s">
        <v>1726</v>
      </c>
      <c r="B15" s="1048" t="s">
        <v>1727</v>
      </c>
      <c r="C15" s="1034" t="s">
        <v>1711</v>
      </c>
      <c r="D15" s="1040" t="s">
        <v>1718</v>
      </c>
      <c r="E15" s="1031">
        <v>1940</v>
      </c>
      <c r="F15" s="1015">
        <v>2229.2</v>
      </c>
      <c r="G15" s="1015">
        <v>2075.3</v>
      </c>
      <c r="H15" s="1015">
        <v>1444</v>
      </c>
      <c r="I15" s="1015">
        <v>224</v>
      </c>
      <c r="J15" s="1288">
        <v>64.77660147137986</v>
      </c>
      <c r="K15" s="1288">
        <v>69.58030164313593</v>
      </c>
      <c r="L15" s="1038"/>
    </row>
    <row r="16" spans="1:12" ht="12.75">
      <c r="A16" s="1015" t="s">
        <v>1728</v>
      </c>
      <c r="B16" s="1048" t="s">
        <v>1720</v>
      </c>
      <c r="C16" s="1034" t="s">
        <v>1715</v>
      </c>
      <c r="D16" s="1040" t="s">
        <v>1721</v>
      </c>
      <c r="E16" s="1031">
        <v>5</v>
      </c>
      <c r="F16" s="1015">
        <v>5.6</v>
      </c>
      <c r="G16" s="1015">
        <v>4.7</v>
      </c>
      <c r="H16" s="1015">
        <v>3.8</v>
      </c>
      <c r="I16" s="1015">
        <v>0.4</v>
      </c>
      <c r="J16" s="1288">
        <v>67.85714285714286</v>
      </c>
      <c r="K16" s="1288">
        <v>80.85106382978722</v>
      </c>
      <c r="L16" s="1038"/>
    </row>
    <row r="17" spans="1:12" ht="12.75" customHeight="1">
      <c r="A17" s="1015" t="s">
        <v>1729</v>
      </c>
      <c r="B17" s="1048" t="s">
        <v>1730</v>
      </c>
      <c r="C17" s="1032" t="s">
        <v>712</v>
      </c>
      <c r="D17" s="1040" t="s">
        <v>713</v>
      </c>
      <c r="E17" s="1031">
        <v>293640.6</v>
      </c>
      <c r="F17" s="1015">
        <v>315735.1</v>
      </c>
      <c r="G17" s="1015">
        <v>323144.5</v>
      </c>
      <c r="H17" s="1015">
        <v>282819</v>
      </c>
      <c r="I17" s="1015">
        <v>45947</v>
      </c>
      <c r="J17" s="1288">
        <v>89.57477328304645</v>
      </c>
      <c r="K17" s="1288">
        <v>87.52090782916002</v>
      </c>
      <c r="L17" s="1038"/>
    </row>
    <row r="18" spans="1:12" ht="12.75">
      <c r="A18" s="1015" t="s">
        <v>1731</v>
      </c>
      <c r="B18" s="1048" t="s">
        <v>1732</v>
      </c>
      <c r="C18" s="1032" t="s">
        <v>712</v>
      </c>
      <c r="D18" s="1040" t="s">
        <v>713</v>
      </c>
      <c r="E18" s="1031">
        <v>160428.6</v>
      </c>
      <c r="F18" s="1015">
        <v>154447.8</v>
      </c>
      <c r="G18" s="1015">
        <v>174701.1</v>
      </c>
      <c r="H18" s="1015">
        <v>175741.8</v>
      </c>
      <c r="I18" s="1015">
        <v>28063.4</v>
      </c>
      <c r="J18" s="1288">
        <v>113.78718246553206</v>
      </c>
      <c r="K18" s="1288">
        <v>100.59570317530913</v>
      </c>
      <c r="L18" s="1038"/>
    </row>
    <row r="19" spans="1:12" ht="12.75" customHeight="1">
      <c r="A19" s="1015" t="s">
        <v>1733</v>
      </c>
      <c r="B19" s="1050" t="s">
        <v>1734</v>
      </c>
      <c r="C19" s="1032" t="s">
        <v>712</v>
      </c>
      <c r="D19" s="1040" t="s">
        <v>713</v>
      </c>
      <c r="E19" s="1031">
        <v>12850</v>
      </c>
      <c r="F19" s="1015">
        <v>12906.3</v>
      </c>
      <c r="G19" s="1015">
        <v>180000</v>
      </c>
      <c r="H19" s="1015">
        <v>36807.5</v>
      </c>
      <c r="I19" s="1015">
        <v>2800</v>
      </c>
      <c r="J19" s="1288">
        <v>285.1901784399867</v>
      </c>
      <c r="K19" s="1288">
        <v>20.448611111111113</v>
      </c>
      <c r="L19" s="1038"/>
    </row>
    <row r="20" spans="1:12" ht="12.75">
      <c r="A20" s="1015" t="s">
        <v>1735</v>
      </c>
      <c r="B20" s="1048" t="s">
        <v>1736</v>
      </c>
      <c r="C20" s="1032" t="s">
        <v>392</v>
      </c>
      <c r="D20" s="1040" t="s">
        <v>713</v>
      </c>
      <c r="E20" s="1031">
        <v>523</v>
      </c>
      <c r="F20" s="1015">
        <v>1016.1</v>
      </c>
      <c r="G20" s="1015">
        <v>536.6</v>
      </c>
      <c r="H20" s="1015">
        <v>3221.4</v>
      </c>
      <c r="I20" s="1015">
        <v>0</v>
      </c>
      <c r="J20" s="1288">
        <v>317.0357248302333</v>
      </c>
      <c r="K20" s="1288">
        <v>600.3354453969437</v>
      </c>
      <c r="L20" s="1038"/>
    </row>
    <row r="21" spans="1:12" ht="12.75" customHeight="1">
      <c r="A21" s="1015" t="s">
        <v>1737</v>
      </c>
      <c r="B21" s="1048" t="s">
        <v>1738</v>
      </c>
      <c r="C21" s="1032" t="s">
        <v>392</v>
      </c>
      <c r="D21" s="1040" t="s">
        <v>713</v>
      </c>
      <c r="E21" s="1031">
        <v>0</v>
      </c>
      <c r="F21" s="1015">
        <v>10</v>
      </c>
      <c r="G21" s="1015">
        <v>0</v>
      </c>
      <c r="H21" s="1015">
        <v>5964.1</v>
      </c>
      <c r="I21" s="1015">
        <v>975</v>
      </c>
      <c r="J21" s="1288"/>
      <c r="K21" s="1288"/>
      <c r="L21" s="1038"/>
    </row>
    <row r="22" spans="1:12" ht="12.75">
      <c r="A22" s="1015" t="s">
        <v>1739</v>
      </c>
      <c r="B22" s="1048" t="s">
        <v>1740</v>
      </c>
      <c r="C22" s="1032" t="s">
        <v>392</v>
      </c>
      <c r="D22" s="1040" t="s">
        <v>713</v>
      </c>
      <c r="E22" s="1031">
        <v>461</v>
      </c>
      <c r="F22" s="1015">
        <v>0</v>
      </c>
      <c r="G22" s="1015">
        <v>1519.5</v>
      </c>
      <c r="H22" s="1015">
        <v>579</v>
      </c>
      <c r="I22" s="1015">
        <v>0</v>
      </c>
      <c r="J22" s="1288"/>
      <c r="K22" s="1288">
        <v>38.10463968410661</v>
      </c>
      <c r="L22" s="1038"/>
    </row>
    <row r="23" spans="1:12" ht="12.75" customHeight="1">
      <c r="A23" s="1015" t="s">
        <v>1741</v>
      </c>
      <c r="B23" s="1048" t="s">
        <v>1742</v>
      </c>
      <c r="C23" s="1032" t="s">
        <v>392</v>
      </c>
      <c r="D23" s="1040" t="s">
        <v>713</v>
      </c>
      <c r="E23" s="1031">
        <v>10013</v>
      </c>
      <c r="F23" s="1015">
        <v>11604</v>
      </c>
      <c r="G23" s="1015">
        <v>6476.9</v>
      </c>
      <c r="H23" s="1015">
        <v>14951</v>
      </c>
      <c r="I23" s="1015">
        <v>1850</v>
      </c>
      <c r="J23" s="1288">
        <v>128.84350224060668</v>
      </c>
      <c r="K23" s="1288">
        <v>230.83573931973632</v>
      </c>
      <c r="L23" s="1038"/>
    </row>
    <row r="24" spans="1:12" ht="12.75">
      <c r="A24" s="1015" t="s">
        <v>1743</v>
      </c>
      <c r="B24" s="1048" t="s">
        <v>1744</v>
      </c>
      <c r="C24" s="1032" t="s">
        <v>1221</v>
      </c>
      <c r="D24" s="1040" t="s">
        <v>1745</v>
      </c>
      <c r="E24" s="1031">
        <v>554</v>
      </c>
      <c r="F24" s="1015">
        <v>499</v>
      </c>
      <c r="G24" s="1015">
        <v>479</v>
      </c>
      <c r="H24" s="1015">
        <v>488</v>
      </c>
      <c r="I24" s="1015">
        <v>488</v>
      </c>
      <c r="J24" s="1288">
        <v>97.79559118236473</v>
      </c>
      <c r="K24" s="1288">
        <v>101.87891440501045</v>
      </c>
      <c r="L24" s="1038"/>
    </row>
    <row r="25" spans="1:12" ht="12.75" customHeight="1">
      <c r="A25" s="1022" t="s">
        <v>1746</v>
      </c>
      <c r="B25" s="1051" t="s">
        <v>1747</v>
      </c>
      <c r="C25" s="1043" t="s">
        <v>1221</v>
      </c>
      <c r="D25" s="1052" t="s">
        <v>1745</v>
      </c>
      <c r="E25" s="1035">
        <v>858</v>
      </c>
      <c r="F25" s="1022">
        <v>808</v>
      </c>
      <c r="G25" s="1022">
        <v>851</v>
      </c>
      <c r="H25" s="1022">
        <v>818</v>
      </c>
      <c r="I25" s="1022">
        <v>818</v>
      </c>
      <c r="J25" s="1289">
        <v>101.23762376237624</v>
      </c>
      <c r="K25" s="1289">
        <v>96.12220916568742</v>
      </c>
      <c r="L25" s="1038"/>
    </row>
    <row r="26" spans="1:12" ht="12.75">
      <c r="A26" s="1028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</row>
    <row r="27" spans="1:12" ht="12.75" customHeight="1">
      <c r="A27" s="1028"/>
      <c r="B27" s="1053"/>
      <c r="C27" s="1053"/>
      <c r="D27" s="1053"/>
      <c r="E27" s="1053"/>
      <c r="F27" s="1053"/>
      <c r="G27" s="1053"/>
      <c r="H27" s="1028"/>
      <c r="I27" s="1028"/>
      <c r="J27" s="1028"/>
      <c r="K27" s="1028"/>
      <c r="L27" s="1028"/>
    </row>
    <row r="28" spans="1:12" ht="12.75">
      <c r="A28" s="1028"/>
      <c r="B28" s="1053"/>
      <c r="C28" s="1053"/>
      <c r="D28" s="1053"/>
      <c r="E28" s="1053"/>
      <c r="F28" s="1053"/>
      <c r="G28" s="1053"/>
      <c r="H28" s="1028"/>
      <c r="I28" s="1028"/>
      <c r="J28" s="1028"/>
      <c r="K28" s="1028"/>
      <c r="L28" s="1028"/>
    </row>
    <row r="29" spans="1:12" ht="12.75" customHeight="1">
      <c r="A29" s="1015"/>
      <c r="B29" s="1053"/>
      <c r="C29" s="1053"/>
      <c r="D29" s="1053"/>
      <c r="E29" s="1053"/>
      <c r="F29" s="1053"/>
      <c r="G29" s="1053"/>
      <c r="H29" s="1018"/>
      <c r="I29" s="1018"/>
      <c r="J29" s="1018"/>
      <c r="K29" s="1018"/>
      <c r="L29" s="1018"/>
    </row>
    <row r="30" spans="1:12" ht="12.75">
      <c r="A30" s="1015"/>
      <c r="B30" s="1015"/>
      <c r="C30" s="1015"/>
      <c r="D30" s="1018"/>
      <c r="E30" s="1018"/>
      <c r="F30" s="1018"/>
      <c r="G30" s="1018"/>
      <c r="H30" s="1018"/>
      <c r="I30" s="1018"/>
      <c r="J30" s="1039"/>
      <c r="K30" s="1039"/>
      <c r="L30" s="1015"/>
    </row>
    <row r="31" spans="1:12" ht="12.75" customHeight="1">
      <c r="A31" s="1015"/>
      <c r="B31" s="1015"/>
      <c r="C31" s="1015"/>
      <c r="D31" s="1018"/>
      <c r="E31" s="1018"/>
      <c r="F31" s="1018"/>
      <c r="G31" s="1018"/>
      <c r="H31" s="1018"/>
      <c r="I31" s="1018"/>
      <c r="J31" s="1039"/>
      <c r="K31" s="1039"/>
      <c r="L31" s="1015"/>
    </row>
    <row r="32" spans="1:12" ht="12.75">
      <c r="A32" s="1015"/>
      <c r="B32" s="1015"/>
      <c r="C32" s="1015"/>
      <c r="D32" s="1018"/>
      <c r="E32" s="1018"/>
      <c r="F32" s="1018"/>
      <c r="G32" s="1018"/>
      <c r="H32" s="1018"/>
      <c r="I32" s="1018"/>
      <c r="J32" s="1039"/>
      <c r="K32" s="1039"/>
      <c r="L32" s="1015"/>
    </row>
    <row r="33" spans="1:12" ht="12.75" customHeight="1">
      <c r="A33" s="1015"/>
      <c r="B33" s="1015"/>
      <c r="C33" s="1015"/>
      <c r="D33" s="1015"/>
      <c r="E33" s="1015"/>
      <c r="F33" s="1015"/>
      <c r="G33" s="1015"/>
      <c r="H33" s="1015"/>
      <c r="I33" s="1018"/>
      <c r="J33" s="1039"/>
      <c r="K33" s="1039"/>
      <c r="L33" s="1015"/>
    </row>
    <row r="34" spans="1:12" ht="12.75">
      <c r="A34" s="1015"/>
      <c r="B34" s="1015"/>
      <c r="C34" s="1015"/>
      <c r="D34" s="1015"/>
      <c r="E34" s="1015"/>
      <c r="F34" s="1015"/>
      <c r="G34" s="1015"/>
      <c r="H34" s="1015"/>
      <c r="I34" s="1018"/>
      <c r="J34" s="1281"/>
      <c r="K34" s="1281"/>
      <c r="L34" s="1015"/>
    </row>
    <row r="35" spans="1:12" ht="12.75" customHeight="1">
      <c r="A35" s="1030"/>
      <c r="B35" s="1030"/>
      <c r="C35" s="1030"/>
      <c r="D35" s="1054"/>
      <c r="E35" s="1054"/>
      <c r="F35" s="1054"/>
      <c r="G35" s="1054"/>
      <c r="H35" s="1054"/>
      <c r="I35" s="1054"/>
      <c r="J35" s="1282"/>
      <c r="K35" s="1282"/>
      <c r="L35" s="1054"/>
    </row>
    <row r="36" spans="1:12" ht="12.75">
      <c r="A36" s="1015"/>
      <c r="B36" s="1015"/>
      <c r="C36" s="1015"/>
      <c r="D36" s="1018"/>
      <c r="E36" s="1018"/>
      <c r="F36" s="1018"/>
      <c r="G36" s="1018"/>
      <c r="H36" s="1018"/>
      <c r="I36" s="1018"/>
      <c r="J36" s="1283"/>
      <c r="K36" s="1283"/>
      <c r="L36" s="1018"/>
    </row>
    <row r="37" spans="1:12" ht="12.75" customHeight="1">
      <c r="A37" s="1015"/>
      <c r="B37" s="1015"/>
      <c r="C37" s="1015"/>
      <c r="D37" s="1018"/>
      <c r="E37" s="1018"/>
      <c r="F37" s="1018"/>
      <c r="G37" s="1018"/>
      <c r="H37" s="1018"/>
      <c r="I37" s="1018"/>
      <c r="J37" s="1283"/>
      <c r="K37" s="1283"/>
      <c r="L37" s="1018"/>
    </row>
    <row r="38" spans="1:12" ht="12.75">
      <c r="A38" s="1015"/>
      <c r="B38" s="1015"/>
      <c r="C38" s="1015"/>
      <c r="D38" s="1018"/>
      <c r="E38" s="1018"/>
      <c r="F38" s="1018"/>
      <c r="G38" s="1018"/>
      <c r="H38" s="1018"/>
      <c r="I38" s="1018"/>
      <c r="J38" s="1283"/>
      <c r="K38" s="1283"/>
      <c r="L38" s="1018"/>
    </row>
    <row r="39" spans="1:12" ht="12.75" customHeight="1">
      <c r="A39" s="1015"/>
      <c r="B39" s="1015"/>
      <c r="C39" s="1015"/>
      <c r="D39" s="1018"/>
      <c r="E39" s="1018"/>
      <c r="F39" s="1018"/>
      <c r="G39" s="1018"/>
      <c r="H39" s="1018"/>
      <c r="I39" s="1018"/>
      <c r="J39" s="1283"/>
      <c r="K39" s="1283"/>
      <c r="L39" s="1018"/>
    </row>
    <row r="40" spans="1:12" ht="12.75">
      <c r="A40" s="1015"/>
      <c r="B40" s="1015"/>
      <c r="C40" s="1015"/>
      <c r="D40" s="1018"/>
      <c r="E40" s="1018"/>
      <c r="F40" s="1018"/>
      <c r="G40" s="1018"/>
      <c r="H40" s="1018"/>
      <c r="I40" s="1018"/>
      <c r="J40" s="1283"/>
      <c r="K40" s="1283"/>
      <c r="L40" s="1018"/>
    </row>
    <row r="41" spans="1:12" ht="12.75" customHeight="1">
      <c r="A41" s="1015"/>
      <c r="B41" s="1015"/>
      <c r="C41" s="1015"/>
      <c r="D41" s="1018"/>
      <c r="E41" s="1018"/>
      <c r="F41" s="1018"/>
      <c r="G41" s="1018"/>
      <c r="H41" s="1018"/>
      <c r="I41" s="1018"/>
      <c r="J41" s="1283"/>
      <c r="K41" s="1283"/>
      <c r="L41" s="1018"/>
    </row>
    <row r="42" spans="1:12" ht="12.75">
      <c r="A42" s="1015"/>
      <c r="B42" s="1015"/>
      <c r="C42" s="1015"/>
      <c r="D42" s="1018"/>
      <c r="E42" s="1018"/>
      <c r="F42" s="1018"/>
      <c r="G42" s="1018"/>
      <c r="H42" s="1018"/>
      <c r="I42" s="1018"/>
      <c r="J42" s="1283"/>
      <c r="K42" s="1283"/>
      <c r="L42" s="1018"/>
    </row>
    <row r="43" spans="1:12" ht="12.75" customHeight="1">
      <c r="A43" s="1015"/>
      <c r="B43" s="1015"/>
      <c r="C43" s="1015"/>
      <c r="D43" s="1018"/>
      <c r="E43" s="1018"/>
      <c r="F43" s="1018"/>
      <c r="G43" s="1018"/>
      <c r="H43" s="1018"/>
      <c r="I43" s="1018"/>
      <c r="J43" s="1283"/>
      <c r="K43" s="1283"/>
      <c r="L43" s="1018"/>
    </row>
    <row r="44" spans="1:12" ht="12.75">
      <c r="A44" s="1015"/>
      <c r="B44" s="1015"/>
      <c r="C44" s="1015"/>
      <c r="D44" s="1018"/>
      <c r="E44" s="1018"/>
      <c r="F44" s="1018"/>
      <c r="G44" s="1018"/>
      <c r="H44" s="1018"/>
      <c r="I44" s="1018"/>
      <c r="J44" s="1283"/>
      <c r="K44" s="1283"/>
      <c r="L44" s="1018"/>
    </row>
    <row r="45" spans="1:12" ht="12.75" customHeight="1">
      <c r="A45" s="1015"/>
      <c r="B45" s="1015"/>
      <c r="C45" s="1015"/>
      <c r="D45" s="1018"/>
      <c r="E45" s="1018"/>
      <c r="F45" s="1018"/>
      <c r="G45" s="1018"/>
      <c r="H45" s="1018"/>
      <c r="I45" s="1018"/>
      <c r="J45" s="1283"/>
      <c r="K45" s="1283"/>
      <c r="L45" s="1018"/>
    </row>
    <row r="46" spans="1:12" ht="12.75">
      <c r="A46" s="1015"/>
      <c r="B46" s="1015"/>
      <c r="C46" s="1015"/>
      <c r="D46" s="1018"/>
      <c r="E46" s="1018"/>
      <c r="F46" s="1018"/>
      <c r="G46" s="1018"/>
      <c r="H46" s="1018"/>
      <c r="I46" s="1018"/>
      <c r="J46" s="1283"/>
      <c r="K46" s="1283"/>
      <c r="L46" s="1018"/>
    </row>
    <row r="47" spans="1:12" ht="12.75">
      <c r="A47" s="1015"/>
      <c r="B47" s="1015"/>
      <c r="C47" s="1015"/>
      <c r="D47" s="1018"/>
      <c r="E47" s="1018"/>
      <c r="F47" s="1018"/>
      <c r="G47" s="1018"/>
      <c r="H47" s="1018"/>
      <c r="I47" s="1018"/>
      <c r="J47" s="1283"/>
      <c r="K47" s="1283"/>
      <c r="L47" s="1018"/>
    </row>
    <row r="48" spans="1:12" ht="12.75" customHeight="1">
      <c r="A48" s="1015"/>
      <c r="B48" s="1015"/>
      <c r="C48" s="1015"/>
      <c r="D48" s="1018"/>
      <c r="E48" s="1018"/>
      <c r="F48" s="1018"/>
      <c r="G48" s="1018"/>
      <c r="H48" s="1018"/>
      <c r="I48" s="1018"/>
      <c r="J48" s="1283"/>
      <c r="K48" s="1283"/>
      <c r="L48" s="1018"/>
    </row>
    <row r="49" spans="1:12" ht="12.75">
      <c r="A49" s="1015"/>
      <c r="B49" s="1015"/>
      <c r="C49" s="1015"/>
      <c r="D49" s="1018"/>
      <c r="E49" s="1018"/>
      <c r="F49" s="1018"/>
      <c r="G49" s="1018"/>
      <c r="H49" s="1018"/>
      <c r="I49" s="1018"/>
      <c r="J49" s="1283"/>
      <c r="K49" s="1283"/>
      <c r="L49" s="1018"/>
    </row>
    <row r="50" spans="1:12" ht="12.75" customHeight="1">
      <c r="A50" s="1015"/>
      <c r="B50" s="1015"/>
      <c r="C50" s="1015"/>
      <c r="D50" s="1018"/>
      <c r="E50" s="1018"/>
      <c r="F50" s="1018"/>
      <c r="G50" s="1018"/>
      <c r="H50" s="1018"/>
      <c r="I50" s="1018"/>
      <c r="J50" s="1283"/>
      <c r="K50" s="1283"/>
      <c r="L50" s="1018"/>
    </row>
    <row r="51" spans="1:12" ht="12.75">
      <c r="A51" s="1015"/>
      <c r="B51" s="1015"/>
      <c r="C51" s="1015"/>
      <c r="D51" s="1018"/>
      <c r="E51" s="1018"/>
      <c r="F51" s="1018"/>
      <c r="G51" s="1018"/>
      <c r="H51" s="1018"/>
      <c r="I51" s="1018"/>
      <c r="J51" s="1018"/>
      <c r="K51" s="1018"/>
      <c r="L51" s="1018"/>
    </row>
    <row r="52" spans="1:12" ht="12.75" customHeight="1">
      <c r="A52" s="1015"/>
      <c r="B52" s="1015"/>
      <c r="C52" s="1015"/>
      <c r="D52" s="1018"/>
      <c r="E52" s="1018"/>
      <c r="F52" s="1018"/>
      <c r="G52" s="1018"/>
      <c r="H52" s="1018"/>
      <c r="I52" s="1018"/>
      <c r="J52" s="1018"/>
      <c r="K52" s="1018"/>
      <c r="L52" s="1018"/>
    </row>
    <row r="53" spans="1:12" ht="12.75">
      <c r="A53" s="1015"/>
      <c r="B53" s="1015"/>
      <c r="C53" s="1015"/>
      <c r="D53" s="1018"/>
      <c r="E53" s="1018"/>
      <c r="F53" s="1018"/>
      <c r="G53" s="1018"/>
      <c r="H53" s="1018"/>
      <c r="I53" s="1018"/>
      <c r="J53" s="1018"/>
      <c r="K53" s="1018"/>
      <c r="L53" s="1018"/>
    </row>
    <row r="54" spans="1:12" ht="12.75" customHeight="1">
      <c r="A54" s="1015"/>
      <c r="B54" s="1015"/>
      <c r="C54" s="1015"/>
      <c r="D54" s="1018"/>
      <c r="E54" s="1018"/>
      <c r="F54" s="1018"/>
      <c r="G54" s="1018"/>
      <c r="H54" s="1018"/>
      <c r="I54" s="1018"/>
      <c r="J54" s="1018"/>
      <c r="K54" s="1018"/>
      <c r="L54" s="1018"/>
    </row>
    <row r="55" spans="1:12" ht="12.75">
      <c r="A55" s="1015"/>
      <c r="B55" s="1015"/>
      <c r="C55" s="1015"/>
      <c r="D55" s="1018"/>
      <c r="E55" s="1018"/>
      <c r="F55" s="1018"/>
      <c r="G55" s="1018"/>
      <c r="H55" s="1018"/>
      <c r="I55" s="1018"/>
      <c r="J55" s="1018"/>
      <c r="K55" s="1018"/>
      <c r="L55" s="1018"/>
    </row>
    <row r="56" spans="1:12" ht="12.75" customHeight="1">
      <c r="A56" s="1015"/>
      <c r="B56" s="1015"/>
      <c r="C56" s="1015"/>
      <c r="D56" s="1018"/>
      <c r="E56" s="1018"/>
      <c r="F56" s="1018"/>
      <c r="G56" s="1018"/>
      <c r="H56" s="1018"/>
      <c r="I56" s="1018"/>
      <c r="J56" s="1018"/>
      <c r="K56" s="1018"/>
      <c r="L56" s="1018"/>
    </row>
    <row r="57" spans="1:12" ht="12.75">
      <c r="A57" s="1015"/>
      <c r="B57" s="1015"/>
      <c r="C57" s="1015"/>
      <c r="D57" s="1018"/>
      <c r="E57" s="1018"/>
      <c r="F57" s="1018"/>
      <c r="G57" s="1018"/>
      <c r="H57" s="1018"/>
      <c r="I57" s="1018"/>
      <c r="J57" s="1018"/>
      <c r="K57" s="1018"/>
      <c r="L57" s="1018"/>
    </row>
    <row r="58" spans="1:12" ht="12.75" customHeight="1">
      <c r="A58" s="1015"/>
      <c r="B58" s="1015"/>
      <c r="C58" s="1015"/>
      <c r="D58" s="1018"/>
      <c r="E58" s="1018"/>
      <c r="F58" s="1018"/>
      <c r="G58" s="1018"/>
      <c r="H58" s="1018"/>
      <c r="I58" s="1018"/>
      <c r="J58" s="1018"/>
      <c r="K58" s="1018"/>
      <c r="L58" s="1018"/>
    </row>
    <row r="59" spans="1:12" ht="12.75">
      <c r="A59" s="1015"/>
      <c r="B59" s="1015"/>
      <c r="C59" s="1015"/>
      <c r="D59" s="1018"/>
      <c r="E59" s="1018"/>
      <c r="F59" s="1018"/>
      <c r="G59" s="1018"/>
      <c r="H59" s="1018"/>
      <c r="I59" s="1018"/>
      <c r="J59" s="1018"/>
      <c r="K59" s="1018"/>
      <c r="L59" s="1018"/>
    </row>
    <row r="60" spans="1:12" ht="12.75" customHeight="1">
      <c r="A60" s="1015"/>
      <c r="B60" s="1015"/>
      <c r="C60" s="1015"/>
      <c r="D60" s="1018"/>
      <c r="E60" s="1018"/>
      <c r="F60" s="1018"/>
      <c r="G60" s="1018"/>
      <c r="H60" s="1018"/>
      <c r="I60" s="1018"/>
      <c r="J60" s="1018"/>
      <c r="K60" s="1018"/>
      <c r="L60" s="1018"/>
    </row>
    <row r="61" spans="1:12" ht="12.75">
      <c r="A61" s="1018"/>
      <c r="B61" s="1018"/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</row>
    <row r="62" spans="1:12" ht="12.75" customHeight="1">
      <c r="A62" s="1018"/>
      <c r="B62" s="1018"/>
      <c r="C62" s="1018"/>
      <c r="D62" s="1018"/>
      <c r="E62" s="1018"/>
      <c r="F62" s="1018"/>
      <c r="G62" s="1018"/>
      <c r="H62" s="1018"/>
      <c r="I62" s="1018"/>
      <c r="J62" s="1018"/>
      <c r="K62" s="1018"/>
      <c r="L62" s="1018"/>
    </row>
    <row r="63" spans="1:12" ht="12.75">
      <c r="A63" s="1018"/>
      <c r="B63" s="1018"/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</row>
    <row r="64" spans="1:12" ht="12.75" customHeight="1">
      <c r="A64" s="1018"/>
      <c r="B64" s="1018"/>
      <c r="C64" s="1018"/>
      <c r="D64" s="1018"/>
      <c r="E64" s="1018"/>
      <c r="F64" s="1018"/>
      <c r="G64" s="1018"/>
      <c r="H64" s="1018"/>
      <c r="I64" s="1018"/>
      <c r="J64" s="1018"/>
      <c r="K64" s="1018"/>
      <c r="L64" s="1018"/>
    </row>
    <row r="65" spans="1:12" ht="12.75">
      <c r="A65" s="1018"/>
      <c r="B65" s="1018"/>
      <c r="C65" s="1018"/>
      <c r="D65" s="1018"/>
      <c r="E65" s="1018"/>
      <c r="F65" s="1018"/>
      <c r="G65" s="1018"/>
      <c r="H65" s="1018"/>
      <c r="I65" s="1018"/>
      <c r="J65" s="1018"/>
      <c r="K65" s="1018"/>
      <c r="L65" s="1018"/>
    </row>
    <row r="66" spans="1:12" ht="12.75" customHeight="1">
      <c r="A66" s="1018"/>
      <c r="B66" s="1018"/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</row>
    <row r="67" spans="1:12" ht="12.75">
      <c r="A67" s="1018"/>
      <c r="B67" s="1018"/>
      <c r="C67" s="1018"/>
      <c r="D67" s="1018"/>
      <c r="E67" s="1018"/>
      <c r="F67" s="1018"/>
      <c r="G67" s="1018"/>
      <c r="H67" s="1018"/>
      <c r="I67" s="1018"/>
      <c r="J67" s="1018"/>
      <c r="K67" s="1018"/>
      <c r="L67" s="1018"/>
    </row>
    <row r="68" spans="1:12" ht="12.75" customHeight="1">
      <c r="A68" s="1018"/>
      <c r="B68" s="1018"/>
      <c r="C68" s="1018"/>
      <c r="D68" s="1018"/>
      <c r="E68" s="1018"/>
      <c r="F68" s="1018"/>
      <c r="G68" s="1018"/>
      <c r="H68" s="1018"/>
      <c r="I68" s="1018"/>
      <c r="J68" s="1018"/>
      <c r="K68" s="1018"/>
      <c r="L68" s="1018"/>
    </row>
    <row r="69" spans="1:12" ht="12.75">
      <c r="A69" s="1018"/>
      <c r="B69" s="1018"/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</row>
    <row r="70" spans="1:12" ht="12.75" customHeight="1">
      <c r="A70" s="1018"/>
      <c r="B70" s="1018"/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</row>
    <row r="71" spans="1:12" ht="12.75">
      <c r="A71" s="1018"/>
      <c r="B71" s="1018"/>
      <c r="C71" s="1018"/>
      <c r="D71" s="1018"/>
      <c r="E71" s="1018"/>
      <c r="F71" s="1018"/>
      <c r="G71" s="1018"/>
      <c r="H71" s="1018"/>
      <c r="I71" s="1018"/>
      <c r="J71" s="1018"/>
      <c r="K71" s="1018"/>
      <c r="L71" s="1018"/>
    </row>
    <row r="72" spans="1:12" ht="12.75" customHeight="1">
      <c r="A72" s="1018"/>
      <c r="B72" s="1018"/>
      <c r="C72" s="1018"/>
      <c r="D72" s="1018"/>
      <c r="E72" s="1018"/>
      <c r="F72" s="1018"/>
      <c r="G72" s="1018"/>
      <c r="H72" s="1018"/>
      <c r="I72" s="1018"/>
      <c r="J72" s="1018"/>
      <c r="K72" s="1018"/>
      <c r="L72" s="1018"/>
    </row>
    <row r="73" spans="1:12" ht="12.75">
      <c r="A73" s="1018"/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</row>
    <row r="74" spans="1:12" ht="12.75" customHeight="1">
      <c r="A74" s="1018"/>
      <c r="B74" s="1018"/>
      <c r="C74" s="1018"/>
      <c r="D74" s="1018"/>
      <c r="E74" s="1018"/>
      <c r="F74" s="1018"/>
      <c r="G74" s="1018"/>
      <c r="H74" s="1018"/>
      <c r="I74" s="1018"/>
      <c r="J74" s="1018"/>
      <c r="K74" s="1018"/>
      <c r="L74" s="1018"/>
    </row>
    <row r="75" spans="1:12" ht="12.75">
      <c r="A75" s="1018"/>
      <c r="B75" s="1018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</row>
    <row r="76" spans="1:12" ht="12.75" customHeight="1">
      <c r="A76" s="1018"/>
      <c r="B76" s="1018"/>
      <c r="C76" s="1018"/>
      <c r="D76" s="1018"/>
      <c r="E76" s="1018"/>
      <c r="F76" s="1018"/>
      <c r="G76" s="1018"/>
      <c r="H76" s="1018"/>
      <c r="I76" s="1018"/>
      <c r="J76" s="1018"/>
      <c r="K76" s="1018"/>
      <c r="L76" s="1018"/>
    </row>
    <row r="77" spans="1:12" ht="12.75">
      <c r="A77" s="1018"/>
      <c r="B77" s="1018"/>
      <c r="C77" s="1018"/>
      <c r="D77" s="1018"/>
      <c r="E77" s="1018"/>
      <c r="F77" s="1018"/>
      <c r="G77" s="1018"/>
      <c r="H77" s="1018"/>
      <c r="I77" s="1018"/>
      <c r="J77" s="1018"/>
      <c r="K77" s="1018"/>
      <c r="L77" s="1018"/>
    </row>
    <row r="78" spans="1:12" ht="12.75" customHeight="1">
      <c r="A78" s="1018"/>
      <c r="B78" s="1018"/>
      <c r="C78" s="1018"/>
      <c r="D78" s="1018"/>
      <c r="E78" s="1018"/>
      <c r="F78" s="1018"/>
      <c r="G78" s="1018"/>
      <c r="H78" s="1018"/>
      <c r="I78" s="1018"/>
      <c r="J78" s="1018"/>
      <c r="K78" s="1018"/>
      <c r="L78" s="1018"/>
    </row>
    <row r="79" spans="1:12" ht="12.75">
      <c r="A79" s="1018"/>
      <c r="B79" s="1018"/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</row>
    <row r="80" spans="1:12" ht="12.75" customHeight="1">
      <c r="A80" s="1018"/>
      <c r="B80" s="1018"/>
      <c r="C80" s="1018"/>
      <c r="D80" s="1018"/>
      <c r="E80" s="1018"/>
      <c r="F80" s="1018"/>
      <c r="G80" s="1018"/>
      <c r="H80" s="1018"/>
      <c r="I80" s="1018"/>
      <c r="J80" s="1018"/>
      <c r="K80" s="1018"/>
      <c r="L80" s="1018"/>
    </row>
    <row r="81" spans="1:12" ht="12.75">
      <c r="A81" s="1018"/>
      <c r="B81" s="1018"/>
      <c r="C81" s="1018"/>
      <c r="D81" s="1018"/>
      <c r="E81" s="1018"/>
      <c r="F81" s="1018"/>
      <c r="G81" s="1018"/>
      <c r="H81" s="1018"/>
      <c r="I81" s="1018"/>
      <c r="J81" s="1018"/>
      <c r="K81" s="1018"/>
      <c r="L81" s="1018"/>
    </row>
    <row r="82" spans="1:12" ht="12.75" customHeight="1">
      <c r="A82" s="1018"/>
      <c r="B82" s="1018"/>
      <c r="C82" s="1018"/>
      <c r="D82" s="1018"/>
      <c r="E82" s="1018"/>
      <c r="F82" s="1018"/>
      <c r="G82" s="1018"/>
      <c r="H82" s="1018"/>
      <c r="I82" s="1018"/>
      <c r="J82" s="1018"/>
      <c r="K82" s="1018"/>
      <c r="L82" s="1018"/>
    </row>
    <row r="83" spans="1:12" ht="12.75">
      <c r="A83" s="1018"/>
      <c r="B83" s="1018"/>
      <c r="C83" s="1018"/>
      <c r="D83" s="1018"/>
      <c r="E83" s="1018"/>
      <c r="F83" s="1018"/>
      <c r="G83" s="1018"/>
      <c r="H83" s="1018"/>
      <c r="I83" s="1018"/>
      <c r="J83" s="1018"/>
      <c r="K83" s="1018"/>
      <c r="L83" s="1018"/>
    </row>
    <row r="84" spans="1:12" ht="12.75" customHeight="1">
      <c r="A84" s="1055"/>
      <c r="B84" s="1055"/>
      <c r="C84" s="1055"/>
      <c r="D84" s="1056"/>
      <c r="E84" s="1056"/>
      <c r="F84" s="1055"/>
      <c r="G84" s="1055"/>
      <c r="H84" s="1055"/>
      <c r="I84" s="1055"/>
      <c r="J84" s="1055"/>
      <c r="K84" s="1055"/>
      <c r="L84" s="1055"/>
    </row>
    <row r="85" spans="1:12" ht="12.75">
      <c r="A85" s="1055"/>
      <c r="B85" s="1055"/>
      <c r="C85" s="1055"/>
      <c r="D85" s="1056"/>
      <c r="E85" s="1056"/>
      <c r="F85" s="1055"/>
      <c r="G85" s="1055"/>
      <c r="H85" s="1055"/>
      <c r="I85" s="1055"/>
      <c r="J85" s="1055"/>
      <c r="K85" s="1055"/>
      <c r="L85" s="1055"/>
    </row>
    <row r="86" spans="1:12" ht="12.75" customHeight="1">
      <c r="A86" s="1055"/>
      <c r="B86" s="1055"/>
      <c r="C86" s="1055"/>
      <c r="D86" s="1056"/>
      <c r="E86" s="1056"/>
      <c r="F86" s="1055"/>
      <c r="G86" s="1055"/>
      <c r="H86" s="1055"/>
      <c r="I86" s="1055"/>
      <c r="J86" s="1055"/>
      <c r="K86" s="1055"/>
      <c r="L86" s="1055"/>
    </row>
    <row r="87" spans="1:12" ht="12.75">
      <c r="A87" s="1055"/>
      <c r="B87" s="1055"/>
      <c r="C87" s="1055"/>
      <c r="D87" s="1056"/>
      <c r="E87" s="1056"/>
      <c r="F87" s="1055"/>
      <c r="G87" s="1055"/>
      <c r="H87" s="1055"/>
      <c r="I87" s="1055"/>
      <c r="J87" s="1055"/>
      <c r="K87" s="1055"/>
      <c r="L87" s="1055"/>
    </row>
    <row r="88" spans="1:12" ht="12.75" customHeight="1">
      <c r="A88" s="1055"/>
      <c r="B88" s="1055"/>
      <c r="C88" s="1055"/>
      <c r="D88" s="1056"/>
      <c r="E88" s="1056"/>
      <c r="F88" s="1055"/>
      <c r="G88" s="1055"/>
      <c r="H88" s="1055"/>
      <c r="I88" s="1055"/>
      <c r="J88" s="1055"/>
      <c r="K88" s="1055"/>
      <c r="L88" s="1055"/>
    </row>
    <row r="89" spans="1:12" ht="12.75">
      <c r="A89" s="1055"/>
      <c r="B89" s="1055"/>
      <c r="C89" s="1055"/>
      <c r="D89" s="1056"/>
      <c r="E89" s="1056"/>
      <c r="F89" s="1055"/>
      <c r="G89" s="1055"/>
      <c r="H89" s="1055"/>
      <c r="I89" s="1055"/>
      <c r="J89" s="1055"/>
      <c r="K89" s="1055"/>
      <c r="L89" s="1055"/>
    </row>
    <row r="90" spans="1:12" ht="12.75" customHeight="1">
      <c r="A90" s="1055"/>
      <c r="B90" s="1055"/>
      <c r="C90" s="1055"/>
      <c r="D90" s="1056"/>
      <c r="E90" s="1056"/>
      <c r="F90" s="1055"/>
      <c r="G90" s="1055"/>
      <c r="H90" s="1055"/>
      <c r="I90" s="1055"/>
      <c r="J90" s="1055"/>
      <c r="K90" s="1055"/>
      <c r="L90" s="1055"/>
    </row>
    <row r="91" spans="1:12" ht="12.75">
      <c r="A91" s="1055"/>
      <c r="B91" s="1055"/>
      <c r="C91" s="1055"/>
      <c r="D91" s="1056"/>
      <c r="E91" s="1056"/>
      <c r="F91" s="1055"/>
      <c r="G91" s="1055"/>
      <c r="H91" s="1055"/>
      <c r="I91" s="1055"/>
      <c r="J91" s="1055"/>
      <c r="K91" s="1055"/>
      <c r="L91" s="1055"/>
    </row>
    <row r="92" spans="1:12" ht="12.75" customHeight="1">
      <c r="A92" s="1055"/>
      <c r="B92" s="1055"/>
      <c r="C92" s="1055"/>
      <c r="D92" s="1056"/>
      <c r="E92" s="1056"/>
      <c r="F92" s="1055"/>
      <c r="G92" s="1055"/>
      <c r="H92" s="1055"/>
      <c r="I92" s="1055"/>
      <c r="J92" s="1055"/>
      <c r="K92" s="1055"/>
      <c r="L92" s="1055"/>
    </row>
    <row r="93" spans="1:12" ht="12.75">
      <c r="A93" s="1055"/>
      <c r="B93" s="1055"/>
      <c r="C93" s="1055"/>
      <c r="D93" s="1056"/>
      <c r="E93" s="1056"/>
      <c r="F93" s="1055"/>
      <c r="G93" s="1055"/>
      <c r="H93" s="1055"/>
      <c r="I93" s="1055"/>
      <c r="J93" s="1055"/>
      <c r="K93" s="1055"/>
      <c r="L93" s="1055"/>
    </row>
    <row r="94" spans="1:12" ht="12.75" customHeight="1">
      <c r="A94" s="1055"/>
      <c r="B94" s="1055"/>
      <c r="C94" s="1055"/>
      <c r="D94" s="1056"/>
      <c r="E94" s="1056"/>
      <c r="F94" s="1055"/>
      <c r="G94" s="1055"/>
      <c r="H94" s="1055"/>
      <c r="I94" s="1055"/>
      <c r="J94" s="1055"/>
      <c r="K94" s="1055"/>
      <c r="L94" s="1055"/>
    </row>
    <row r="95" spans="1:12" ht="12.75">
      <c r="A95" s="1055"/>
      <c r="B95" s="1055"/>
      <c r="C95" s="1055"/>
      <c r="D95" s="1056"/>
      <c r="E95" s="1056"/>
      <c r="F95" s="1055"/>
      <c r="G95" s="1055"/>
      <c r="H95" s="1055"/>
      <c r="I95" s="1055"/>
      <c r="J95" s="1055"/>
      <c r="K95" s="1055"/>
      <c r="L95" s="1055"/>
    </row>
    <row r="96" spans="1:12" ht="12.75" customHeight="1">
      <c r="A96" s="1055"/>
      <c r="B96" s="1055"/>
      <c r="C96" s="1055"/>
      <c r="D96" s="1056"/>
      <c r="E96" s="1056"/>
      <c r="F96" s="1055"/>
      <c r="G96" s="1055"/>
      <c r="H96" s="1055"/>
      <c r="I96" s="1055"/>
      <c r="J96" s="1055"/>
      <c r="K96" s="1055"/>
      <c r="L96" s="1055"/>
    </row>
    <row r="97" spans="1:12" ht="12.75">
      <c r="A97" s="1055"/>
      <c r="B97" s="1055"/>
      <c r="C97" s="1055"/>
      <c r="D97" s="1056"/>
      <c r="E97" s="1056"/>
      <c r="F97" s="1055"/>
      <c r="G97" s="1055"/>
      <c r="H97" s="1055"/>
      <c r="I97" s="1055"/>
      <c r="J97" s="1055"/>
      <c r="K97" s="1055"/>
      <c r="L97" s="1055"/>
    </row>
    <row r="98" spans="1:12" ht="12.75" customHeight="1">
      <c r="A98" s="1055"/>
      <c r="B98" s="1055"/>
      <c r="C98" s="1055"/>
      <c r="D98" s="1056"/>
      <c r="E98" s="1056"/>
      <c r="F98" s="1055"/>
      <c r="G98" s="1055"/>
      <c r="H98" s="1055"/>
      <c r="I98" s="1055"/>
      <c r="J98" s="1055"/>
      <c r="K98" s="1055"/>
      <c r="L98" s="1055"/>
    </row>
    <row r="99" spans="1:12" ht="12.75">
      <c r="A99" s="1055"/>
      <c r="B99" s="1055"/>
      <c r="C99" s="1055"/>
      <c r="D99" s="1056"/>
      <c r="E99" s="1056"/>
      <c r="F99" s="1055"/>
      <c r="G99" s="1055"/>
      <c r="H99" s="1055"/>
      <c r="I99" s="1055"/>
      <c r="J99" s="1055"/>
      <c r="K99" s="1055"/>
      <c r="L99" s="1055"/>
    </row>
    <row r="100" spans="1:12" ht="12.75" customHeight="1">
      <c r="A100" s="1055"/>
      <c r="B100" s="1055"/>
      <c r="C100" s="1055"/>
      <c r="D100" s="1056"/>
      <c r="E100" s="1056"/>
      <c r="F100" s="1055"/>
      <c r="G100" s="1055"/>
      <c r="H100" s="1055"/>
      <c r="I100" s="1055"/>
      <c r="J100" s="1055"/>
      <c r="K100" s="1055"/>
      <c r="L100" s="1055"/>
    </row>
    <row r="101" spans="1:12" ht="12.75">
      <c r="A101" s="1055"/>
      <c r="B101" s="1055"/>
      <c r="C101" s="1055"/>
      <c r="D101" s="1056"/>
      <c r="E101" s="1056"/>
      <c r="F101" s="1055"/>
      <c r="G101" s="1055"/>
      <c r="H101" s="1055"/>
      <c r="I101" s="1055"/>
      <c r="J101" s="1055"/>
      <c r="K101" s="1055"/>
      <c r="L101" s="1055"/>
    </row>
    <row r="102" spans="1:12" ht="12.75" customHeight="1">
      <c r="A102" s="1055"/>
      <c r="B102" s="1055"/>
      <c r="C102" s="1055"/>
      <c r="D102" s="1056"/>
      <c r="E102" s="1056"/>
      <c r="F102" s="1055"/>
      <c r="G102" s="1055"/>
      <c r="H102" s="1055"/>
      <c r="I102" s="1055"/>
      <c r="J102" s="1055"/>
      <c r="K102" s="1055"/>
      <c r="L102" s="1055"/>
    </row>
    <row r="103" spans="1:12" ht="12.75">
      <c r="A103" s="1055"/>
      <c r="B103" s="1055"/>
      <c r="C103" s="1055"/>
      <c r="D103" s="1056"/>
      <c r="E103" s="1056"/>
      <c r="F103" s="1055"/>
      <c r="G103" s="1055"/>
      <c r="H103" s="1055"/>
      <c r="I103" s="1055"/>
      <c r="J103" s="1055"/>
      <c r="K103" s="1055"/>
      <c r="L103" s="1055"/>
    </row>
    <row r="104" spans="1:12" ht="12.75" customHeight="1">
      <c r="A104" s="1055"/>
      <c r="B104" s="1055"/>
      <c r="C104" s="1055"/>
      <c r="D104" s="1056"/>
      <c r="E104" s="1056"/>
      <c r="F104" s="1055"/>
      <c r="G104" s="1055"/>
      <c r="H104" s="1055"/>
      <c r="I104" s="1055"/>
      <c r="J104" s="1055"/>
      <c r="K104" s="1055"/>
      <c r="L104" s="1055"/>
    </row>
    <row r="105" spans="1:12" ht="12.75">
      <c r="A105" s="1055"/>
      <c r="B105" s="1055"/>
      <c r="C105" s="1055"/>
      <c r="D105" s="1056"/>
      <c r="E105" s="1056"/>
      <c r="F105" s="1055"/>
      <c r="G105" s="1055"/>
      <c r="H105" s="1055"/>
      <c r="I105" s="1055"/>
      <c r="J105" s="1055"/>
      <c r="K105" s="1055"/>
      <c r="L105" s="1055"/>
    </row>
    <row r="106" spans="1:12" ht="12.75" customHeight="1">
      <c r="A106" s="1055"/>
      <c r="B106" s="1055"/>
      <c r="C106" s="1055"/>
      <c r="D106" s="1056"/>
      <c r="E106" s="1056"/>
      <c r="F106" s="1055"/>
      <c r="G106" s="1055"/>
      <c r="H106" s="1055"/>
      <c r="I106" s="1055"/>
      <c r="J106" s="1055"/>
      <c r="K106" s="1055"/>
      <c r="L106" s="1055"/>
    </row>
    <row r="107" spans="1:12" ht="12.75">
      <c r="A107" s="1055"/>
      <c r="B107" s="1055"/>
      <c r="C107" s="1055"/>
      <c r="D107" s="1056"/>
      <c r="E107" s="1056"/>
      <c r="F107" s="1055"/>
      <c r="G107" s="1055"/>
      <c r="H107" s="1055"/>
      <c r="I107" s="1055"/>
      <c r="J107" s="1055"/>
      <c r="K107" s="1055"/>
      <c r="L107" s="1055"/>
    </row>
    <row r="108" spans="1:12" ht="12.75" customHeight="1">
      <c r="A108" s="1055"/>
      <c r="B108" s="1055"/>
      <c r="C108" s="1055"/>
      <c r="D108" s="1056"/>
      <c r="E108" s="1056"/>
      <c r="F108" s="1055"/>
      <c r="G108" s="1055"/>
      <c r="H108" s="1055"/>
      <c r="I108" s="1055"/>
      <c r="J108" s="1055"/>
      <c r="K108" s="1055"/>
      <c r="L108" s="1055"/>
    </row>
    <row r="109" spans="1:12" ht="12.75">
      <c r="A109" s="1055"/>
      <c r="B109" s="1055"/>
      <c r="C109" s="1055"/>
      <c r="D109" s="1056"/>
      <c r="E109" s="1056"/>
      <c r="F109" s="1055"/>
      <c r="G109" s="1055"/>
      <c r="H109" s="1055"/>
      <c r="I109" s="1055"/>
      <c r="J109" s="1055"/>
      <c r="K109" s="1055"/>
      <c r="L109" s="1055"/>
    </row>
    <row r="110" spans="1:12" ht="12.75" customHeight="1">
      <c r="A110" s="1055"/>
      <c r="B110" s="1055"/>
      <c r="C110" s="1055"/>
      <c r="D110" s="1056"/>
      <c r="E110" s="1056"/>
      <c r="F110" s="1055"/>
      <c r="G110" s="1055"/>
      <c r="H110" s="1055"/>
      <c r="I110" s="1055"/>
      <c r="J110" s="1055"/>
      <c r="K110" s="1055"/>
      <c r="L110" s="1055"/>
    </row>
    <row r="111" spans="1:12" ht="12.75">
      <c r="A111" s="1055"/>
      <c r="B111" s="1055"/>
      <c r="C111" s="1055"/>
      <c r="D111" s="1056"/>
      <c r="E111" s="1056"/>
      <c r="F111" s="1055"/>
      <c r="G111" s="1055"/>
      <c r="H111" s="1055"/>
      <c r="I111" s="1055"/>
      <c r="J111" s="1055"/>
      <c r="K111" s="1055"/>
      <c r="L111" s="1055"/>
    </row>
    <row r="112" spans="1:12" ht="12.75" customHeight="1">
      <c r="A112" s="1055"/>
      <c r="B112" s="1055"/>
      <c r="C112" s="1055"/>
      <c r="D112" s="1056"/>
      <c r="E112" s="1056"/>
      <c r="F112" s="1055"/>
      <c r="G112" s="1055"/>
      <c r="H112" s="1055"/>
      <c r="I112" s="1055"/>
      <c r="J112" s="1055"/>
      <c r="K112" s="1055"/>
      <c r="L112" s="1055"/>
    </row>
    <row r="113" spans="1:12" ht="12.75">
      <c r="A113" s="1055"/>
      <c r="B113" s="1055"/>
      <c r="C113" s="1055"/>
      <c r="D113" s="1056"/>
      <c r="E113" s="1056"/>
      <c r="F113" s="1055"/>
      <c r="G113" s="1055"/>
      <c r="H113" s="1055"/>
      <c r="I113" s="1055"/>
      <c r="J113" s="1055"/>
      <c r="K113" s="1055"/>
      <c r="L113" s="1055"/>
    </row>
    <row r="114" spans="1:12" ht="12.75" customHeight="1">
      <c r="A114" s="1055"/>
      <c r="B114" s="1055"/>
      <c r="C114" s="1055"/>
      <c r="D114" s="1056"/>
      <c r="E114" s="1056"/>
      <c r="F114" s="1055"/>
      <c r="G114" s="1055"/>
      <c r="H114" s="1055"/>
      <c r="I114" s="1055"/>
      <c r="J114" s="1055"/>
      <c r="K114" s="1055"/>
      <c r="L114" s="1055"/>
    </row>
    <row r="115" spans="1:12" ht="12.75">
      <c r="A115" s="1055"/>
      <c r="B115" s="1055"/>
      <c r="C115" s="1055"/>
      <c r="D115" s="1056"/>
      <c r="E115" s="1056"/>
      <c r="F115" s="1055"/>
      <c r="G115" s="1055"/>
      <c r="H115" s="1055"/>
      <c r="I115" s="1055"/>
      <c r="J115" s="1055"/>
      <c r="K115" s="1055"/>
      <c r="L115" s="1055"/>
    </row>
    <row r="116" spans="1:12" ht="12.75" customHeight="1">
      <c r="A116" s="1055"/>
      <c r="B116" s="1055"/>
      <c r="C116" s="1055"/>
      <c r="D116" s="1056"/>
      <c r="E116" s="1056"/>
      <c r="F116" s="1055"/>
      <c r="G116" s="1055"/>
      <c r="H116" s="1055"/>
      <c r="I116" s="1055"/>
      <c r="J116" s="1055"/>
      <c r="K116" s="1055"/>
      <c r="L116" s="1055"/>
    </row>
    <row r="117" spans="1:12" ht="12.75">
      <c r="A117" s="1055"/>
      <c r="B117" s="1055"/>
      <c r="C117" s="1055"/>
      <c r="D117" s="1056"/>
      <c r="E117" s="1056"/>
      <c r="F117" s="1055"/>
      <c r="G117" s="1055"/>
      <c r="H117" s="1055"/>
      <c r="I117" s="1055"/>
      <c r="J117" s="1055"/>
      <c r="K117" s="1055"/>
      <c r="L117" s="1055"/>
    </row>
    <row r="118" spans="1:12" ht="12.75" customHeight="1">
      <c r="A118" s="1055"/>
      <c r="B118" s="1055"/>
      <c r="C118" s="1055"/>
      <c r="D118" s="1056"/>
      <c r="E118" s="1056"/>
      <c r="F118" s="1055"/>
      <c r="G118" s="1055"/>
      <c r="H118" s="1055"/>
      <c r="I118" s="1055"/>
      <c r="J118" s="1055"/>
      <c r="K118" s="1055"/>
      <c r="L118" s="1055"/>
    </row>
    <row r="119" spans="1:12" ht="12.75">
      <c r="A119" s="1055"/>
      <c r="B119" s="1055"/>
      <c r="C119" s="1055"/>
      <c r="D119" s="1056"/>
      <c r="E119" s="1056"/>
      <c r="F119" s="1055"/>
      <c r="G119" s="1055"/>
      <c r="H119" s="1055"/>
      <c r="I119" s="1055"/>
      <c r="J119" s="1055"/>
      <c r="K119" s="1055"/>
      <c r="L119" s="1055"/>
    </row>
    <row r="120" spans="1:12" ht="12.75" customHeight="1">
      <c r="A120" s="1055"/>
      <c r="B120" s="1055"/>
      <c r="C120" s="1055"/>
      <c r="D120" s="1056"/>
      <c r="E120" s="1056"/>
      <c r="F120" s="1055"/>
      <c r="G120" s="1055"/>
      <c r="H120" s="1055"/>
      <c r="I120" s="1055"/>
      <c r="J120" s="1055"/>
      <c r="K120" s="1055"/>
      <c r="L120" s="1055"/>
    </row>
    <row r="121" spans="1:12" ht="12.75">
      <c r="A121" s="1055"/>
      <c r="B121" s="1055"/>
      <c r="C121" s="1055"/>
      <c r="D121" s="1056"/>
      <c r="E121" s="1056"/>
      <c r="F121" s="1055"/>
      <c r="G121" s="1055"/>
      <c r="H121" s="1055"/>
      <c r="I121" s="1055"/>
      <c r="J121" s="1055"/>
      <c r="K121" s="1055"/>
      <c r="L121" s="1055"/>
    </row>
    <row r="122" spans="1:12" ht="12.75" customHeight="1">
      <c r="A122" s="1055"/>
      <c r="B122" s="1055"/>
      <c r="C122" s="1055"/>
      <c r="D122" s="1056"/>
      <c r="E122" s="1056"/>
      <c r="F122" s="1055"/>
      <c r="G122" s="1055"/>
      <c r="H122" s="1055"/>
      <c r="I122" s="1055"/>
      <c r="J122" s="1055"/>
      <c r="K122" s="1055"/>
      <c r="L122" s="1055"/>
    </row>
    <row r="123" spans="1:12" ht="12.75">
      <c r="A123" s="1055"/>
      <c r="B123" s="1055"/>
      <c r="C123" s="1055"/>
      <c r="D123" s="1056"/>
      <c r="E123" s="1056"/>
      <c r="F123" s="1055"/>
      <c r="G123" s="1055"/>
      <c r="H123" s="1055"/>
      <c r="I123" s="1055"/>
      <c r="J123" s="1055"/>
      <c r="K123" s="1055"/>
      <c r="L123" s="1055"/>
    </row>
    <row r="124" spans="1:12" ht="12.75" customHeight="1">
      <c r="A124" s="1055"/>
      <c r="B124" s="1055"/>
      <c r="C124" s="1055"/>
      <c r="D124" s="1056"/>
      <c r="E124" s="1056"/>
      <c r="F124" s="1055"/>
      <c r="G124" s="1055"/>
      <c r="H124" s="1055"/>
      <c r="I124" s="1055"/>
      <c r="J124" s="1055"/>
      <c r="K124" s="1055"/>
      <c r="L124" s="1055"/>
    </row>
    <row r="125" spans="1:12" ht="12.75">
      <c r="A125" s="1055"/>
      <c r="B125" s="1055"/>
      <c r="C125" s="1055"/>
      <c r="D125" s="1056"/>
      <c r="E125" s="1056"/>
      <c r="F125" s="1055"/>
      <c r="G125" s="1055"/>
      <c r="H125" s="1055"/>
      <c r="I125" s="1055"/>
      <c r="J125" s="1055"/>
      <c r="K125" s="1055"/>
      <c r="L125" s="1055"/>
    </row>
    <row r="126" spans="1:12" ht="12.75" customHeight="1">
      <c r="A126" s="1055"/>
      <c r="B126" s="1055"/>
      <c r="C126" s="1055"/>
      <c r="D126" s="1056"/>
      <c r="E126" s="1056"/>
      <c r="F126" s="1055"/>
      <c r="G126" s="1055"/>
      <c r="H126" s="1055"/>
      <c r="I126" s="1055"/>
      <c r="J126" s="1055"/>
      <c r="K126" s="1055"/>
      <c r="L126" s="1055"/>
    </row>
    <row r="127" spans="1:12" ht="12.75">
      <c r="A127" s="1055"/>
      <c r="B127" s="1055"/>
      <c r="C127" s="1055"/>
      <c r="D127" s="1056"/>
      <c r="E127" s="1056"/>
      <c r="F127" s="1055"/>
      <c r="G127" s="1055"/>
      <c r="H127" s="1055"/>
      <c r="I127" s="1055"/>
      <c r="J127" s="1055"/>
      <c r="K127" s="1055"/>
      <c r="L127" s="1055"/>
    </row>
    <row r="128" spans="1:12" ht="12.75" customHeight="1">
      <c r="A128" s="1055"/>
      <c r="B128" s="1055"/>
      <c r="C128" s="1055"/>
      <c r="D128" s="1056"/>
      <c r="E128" s="1056"/>
      <c r="F128" s="1055"/>
      <c r="G128" s="1055"/>
      <c r="H128" s="1055"/>
      <c r="I128" s="1055"/>
      <c r="J128" s="1055"/>
      <c r="K128" s="1055"/>
      <c r="L128" s="1055"/>
    </row>
    <row r="129" spans="1:12" ht="12.75">
      <c r="A129" s="1055"/>
      <c r="B129" s="1055"/>
      <c r="C129" s="1055"/>
      <c r="D129" s="1056"/>
      <c r="E129" s="1056"/>
      <c r="F129" s="1055"/>
      <c r="G129" s="1055"/>
      <c r="H129" s="1055"/>
      <c r="I129" s="1055"/>
      <c r="J129" s="1055"/>
      <c r="K129" s="1055"/>
      <c r="L129" s="1055"/>
    </row>
    <row r="130" spans="1:12" ht="12.75" customHeight="1">
      <c r="A130" s="1055"/>
      <c r="B130" s="1055"/>
      <c r="C130" s="1055"/>
      <c r="D130" s="1056"/>
      <c r="E130" s="1056"/>
      <c r="F130" s="1055"/>
      <c r="G130" s="1055"/>
      <c r="H130" s="1055"/>
      <c r="I130" s="1055"/>
      <c r="J130" s="1055"/>
      <c r="K130" s="1055"/>
      <c r="L130" s="1055"/>
    </row>
    <row r="131" spans="1:12" ht="12.75">
      <c r="A131" s="1055"/>
      <c r="B131" s="1055"/>
      <c r="C131" s="1055"/>
      <c r="D131" s="1056"/>
      <c r="E131" s="1056"/>
      <c r="F131" s="1055"/>
      <c r="G131" s="1055"/>
      <c r="H131" s="1055"/>
      <c r="I131" s="1055"/>
      <c r="J131" s="1055"/>
      <c r="K131" s="1055"/>
      <c r="L131" s="1055"/>
    </row>
    <row r="132" spans="1:12" ht="12.75" customHeight="1">
      <c r="A132" s="1055"/>
      <c r="B132" s="1055"/>
      <c r="C132" s="1055"/>
      <c r="D132" s="1056"/>
      <c r="E132" s="1056"/>
      <c r="F132" s="1055"/>
      <c r="G132" s="1055"/>
      <c r="H132" s="1055"/>
      <c r="I132" s="1055"/>
      <c r="J132" s="1055"/>
      <c r="K132" s="1055"/>
      <c r="L132" s="1055"/>
    </row>
    <row r="133" spans="1:12" ht="12.75">
      <c r="A133" s="1055"/>
      <c r="B133" s="1055"/>
      <c r="C133" s="1055"/>
      <c r="D133" s="1056"/>
      <c r="E133" s="1056"/>
      <c r="F133" s="1055"/>
      <c r="G133" s="1055"/>
      <c r="H133" s="1055"/>
      <c r="I133" s="1055"/>
      <c r="J133" s="1055"/>
      <c r="K133" s="1055"/>
      <c r="L133" s="1055"/>
    </row>
    <row r="134" spans="1:12" ht="12.75" customHeight="1">
      <c r="A134" s="1055"/>
      <c r="B134" s="1055"/>
      <c r="C134" s="1055"/>
      <c r="D134" s="1056"/>
      <c r="E134" s="1056"/>
      <c r="F134" s="1055"/>
      <c r="G134" s="1055"/>
      <c r="H134" s="1055"/>
      <c r="I134" s="1055"/>
      <c r="J134" s="1055"/>
      <c r="K134" s="1055"/>
      <c r="L134" s="1055"/>
    </row>
    <row r="135" spans="1:12" ht="12.75">
      <c r="A135" s="1055"/>
      <c r="B135" s="1055"/>
      <c r="C135" s="1055"/>
      <c r="D135" s="1056"/>
      <c r="E135" s="1056"/>
      <c r="F135" s="1055"/>
      <c r="G135" s="1055"/>
      <c r="H135" s="1055"/>
      <c r="I135" s="1055"/>
      <c r="J135" s="1055"/>
      <c r="K135" s="1055"/>
      <c r="L135" s="1055"/>
    </row>
    <row r="136" spans="1:12" ht="12.75" customHeight="1">
      <c r="A136" s="1055"/>
      <c r="B136" s="1055"/>
      <c r="C136" s="1055"/>
      <c r="D136" s="1056"/>
      <c r="E136" s="1056"/>
      <c r="F136" s="1055"/>
      <c r="G136" s="1055"/>
      <c r="H136" s="1055"/>
      <c r="I136" s="1055"/>
      <c r="J136" s="1055"/>
      <c r="K136" s="1055"/>
      <c r="L136" s="1055"/>
    </row>
    <row r="137" spans="1:12" ht="12.75">
      <c r="A137" s="1055"/>
      <c r="B137" s="1055"/>
      <c r="C137" s="1055"/>
      <c r="D137" s="1056"/>
      <c r="E137" s="1056"/>
      <c r="F137" s="1055"/>
      <c r="G137" s="1055"/>
      <c r="H137" s="1055"/>
      <c r="I137" s="1055"/>
      <c r="J137" s="1055"/>
      <c r="K137" s="1055"/>
      <c r="L137" s="1055"/>
    </row>
    <row r="138" spans="1:12" ht="12.75" customHeight="1">
      <c r="A138" s="1055"/>
      <c r="B138" s="1055"/>
      <c r="C138" s="1055"/>
      <c r="D138" s="1056"/>
      <c r="E138" s="1056"/>
      <c r="F138" s="1055"/>
      <c r="G138" s="1055"/>
      <c r="H138" s="1055"/>
      <c r="I138" s="1055"/>
      <c r="J138" s="1055"/>
      <c r="K138" s="1055"/>
      <c r="L138" s="1055"/>
    </row>
    <row r="139" spans="1:12" ht="12.75">
      <c r="A139" s="1055"/>
      <c r="B139" s="1055"/>
      <c r="C139" s="1055"/>
      <c r="D139" s="1056"/>
      <c r="E139" s="1056"/>
      <c r="F139" s="1055"/>
      <c r="G139" s="1055"/>
      <c r="H139" s="1055"/>
      <c r="I139" s="1055"/>
      <c r="J139" s="1055"/>
      <c r="K139" s="1055"/>
      <c r="L139" s="1055"/>
    </row>
    <row r="140" spans="1:12" ht="12.75" customHeight="1">
      <c r="A140" s="1055"/>
      <c r="B140" s="1055"/>
      <c r="C140" s="1055"/>
      <c r="D140" s="1056"/>
      <c r="E140" s="1056"/>
      <c r="F140" s="1055"/>
      <c r="G140" s="1055"/>
      <c r="H140" s="1055"/>
      <c r="I140" s="1055"/>
      <c r="J140" s="1055"/>
      <c r="K140" s="1055"/>
      <c r="L140" s="1055"/>
    </row>
    <row r="141" spans="1:12" ht="12.75">
      <c r="A141" s="1055"/>
      <c r="B141" s="1055"/>
      <c r="C141" s="1055"/>
      <c r="D141" s="1056"/>
      <c r="E141" s="1056"/>
      <c r="F141" s="1055"/>
      <c r="G141" s="1055"/>
      <c r="H141" s="1055"/>
      <c r="I141" s="1055"/>
      <c r="J141" s="1055"/>
      <c r="K141" s="1055"/>
      <c r="L141" s="1055"/>
    </row>
    <row r="142" spans="1:12" ht="12.75" customHeight="1">
      <c r="A142" s="1055"/>
      <c r="B142" s="1055"/>
      <c r="C142" s="1055"/>
      <c r="D142" s="1056"/>
      <c r="E142" s="1056"/>
      <c r="F142" s="1055"/>
      <c r="G142" s="1055"/>
      <c r="H142" s="1055"/>
      <c r="I142" s="1055"/>
      <c r="J142" s="1055"/>
      <c r="K142" s="1055"/>
      <c r="L142" s="1055"/>
    </row>
    <row r="143" spans="1:12" ht="12.75">
      <c r="A143" s="1055"/>
      <c r="B143" s="1055"/>
      <c r="C143" s="1055"/>
      <c r="D143" s="1056"/>
      <c r="E143" s="1056"/>
      <c r="F143" s="1055"/>
      <c r="G143" s="1055"/>
      <c r="H143" s="1055"/>
      <c r="I143" s="1055"/>
      <c r="J143" s="1055"/>
      <c r="K143" s="1055"/>
      <c r="L143" s="1055"/>
    </row>
    <row r="144" spans="1:12" ht="12.75" customHeight="1">
      <c r="A144" s="1055"/>
      <c r="B144" s="1055"/>
      <c r="C144" s="1055"/>
      <c r="D144" s="1056"/>
      <c r="E144" s="1056"/>
      <c r="F144" s="1055"/>
      <c r="G144" s="1055"/>
      <c r="H144" s="1055"/>
      <c r="I144" s="1055"/>
      <c r="J144" s="1055"/>
      <c r="K144" s="1055"/>
      <c r="L144" s="1055"/>
    </row>
    <row r="145" spans="1:12" ht="12.75">
      <c r="A145" s="1055"/>
      <c r="B145" s="1055"/>
      <c r="C145" s="1055"/>
      <c r="D145" s="1056"/>
      <c r="E145" s="1056"/>
      <c r="F145" s="1055"/>
      <c r="G145" s="1055"/>
      <c r="H145" s="1055"/>
      <c r="I145" s="1055"/>
      <c r="J145" s="1055"/>
      <c r="K145" s="1055"/>
      <c r="L145" s="1055"/>
    </row>
    <row r="146" spans="1:12" ht="12.75" customHeight="1">
      <c r="A146" s="1055"/>
      <c r="B146" s="1055"/>
      <c r="C146" s="1055"/>
      <c r="D146" s="1056"/>
      <c r="E146" s="1056"/>
      <c r="F146" s="1055"/>
      <c r="G146" s="1055"/>
      <c r="H146" s="1055"/>
      <c r="I146" s="1055"/>
      <c r="J146" s="1055"/>
      <c r="K146" s="1055"/>
      <c r="L146" s="1055"/>
    </row>
    <row r="147" spans="1:12" ht="12.75">
      <c r="A147" s="1055"/>
      <c r="B147" s="1055"/>
      <c r="C147" s="1055"/>
      <c r="D147" s="1056"/>
      <c r="E147" s="1056"/>
      <c r="F147" s="1055"/>
      <c r="G147" s="1055"/>
      <c r="H147" s="1055"/>
      <c r="I147" s="1055"/>
      <c r="J147" s="1055"/>
      <c r="K147" s="1055"/>
      <c r="L147" s="1055"/>
    </row>
    <row r="148" spans="1:12" ht="12.75" customHeight="1">
      <c r="A148" s="1019"/>
      <c r="B148" s="1019"/>
      <c r="C148" s="1019"/>
      <c r="D148" s="1057"/>
      <c r="E148" s="1057"/>
      <c r="F148" s="1019"/>
      <c r="G148" s="1019"/>
      <c r="H148" s="1019"/>
      <c r="I148" s="1019"/>
      <c r="J148" s="1019"/>
      <c r="K148" s="1019"/>
      <c r="L148" s="1019"/>
    </row>
    <row r="149" spans="1:12" ht="12.75">
      <c r="A149" s="1019"/>
      <c r="B149" s="1019"/>
      <c r="C149" s="1019"/>
      <c r="D149" s="1057"/>
      <c r="E149" s="1057"/>
      <c r="F149" s="1019"/>
      <c r="G149" s="1019"/>
      <c r="H149" s="1019"/>
      <c r="I149" s="1019"/>
      <c r="J149" s="1019"/>
      <c r="K149" s="1019"/>
      <c r="L149" s="1019"/>
    </row>
    <row r="150" spans="1:12" ht="12.75" customHeight="1">
      <c r="A150" s="1019"/>
      <c r="B150" s="1019"/>
      <c r="C150" s="1019"/>
      <c r="D150" s="1057"/>
      <c r="E150" s="1057"/>
      <c r="F150" s="1019"/>
      <c r="G150" s="1019"/>
      <c r="H150" s="1019"/>
      <c r="I150" s="1019"/>
      <c r="J150" s="1019"/>
      <c r="K150" s="1019"/>
      <c r="L150" s="1019"/>
    </row>
    <row r="151" spans="1:12" ht="12.75">
      <c r="A151" s="1019"/>
      <c r="B151" s="1019"/>
      <c r="C151" s="1019"/>
      <c r="D151" s="1057"/>
      <c r="E151" s="1057"/>
      <c r="F151" s="1019"/>
      <c r="G151" s="1019"/>
      <c r="H151" s="1019"/>
      <c r="I151" s="1019"/>
      <c r="J151" s="1019"/>
      <c r="K151" s="1019"/>
      <c r="L151" s="1019"/>
    </row>
    <row r="152" spans="1:12" ht="12.75" customHeight="1">
      <c r="A152" s="1019"/>
      <c r="B152" s="1019"/>
      <c r="C152" s="1019"/>
      <c r="D152" s="1057"/>
      <c r="E152" s="1057"/>
      <c r="F152" s="1019"/>
      <c r="G152" s="1019"/>
      <c r="H152" s="1019"/>
      <c r="I152" s="1019"/>
      <c r="J152" s="1019"/>
      <c r="K152" s="1019"/>
      <c r="L152" s="1019"/>
    </row>
    <row r="153" spans="1:12" ht="12.75">
      <c r="A153" s="1019"/>
      <c r="B153" s="1019"/>
      <c r="C153" s="1019"/>
      <c r="D153" s="1057"/>
      <c r="E153" s="1057"/>
      <c r="F153" s="1019"/>
      <c r="G153" s="1019"/>
      <c r="H153" s="1019"/>
      <c r="I153" s="1019"/>
      <c r="J153" s="1019"/>
      <c r="K153" s="1019"/>
      <c r="L153" s="1019"/>
    </row>
    <row r="154" spans="1:12" ht="12.75" customHeight="1">
      <c r="A154" s="1019"/>
      <c r="B154" s="1019"/>
      <c r="C154" s="1019"/>
      <c r="D154" s="1057"/>
      <c r="E154" s="1057"/>
      <c r="F154" s="1019"/>
      <c r="G154" s="1019"/>
      <c r="H154" s="1019"/>
      <c r="I154" s="1019"/>
      <c r="J154" s="1019"/>
      <c r="K154" s="1019"/>
      <c r="L154" s="1019"/>
    </row>
  </sheetData>
  <sheetProtection/>
  <mergeCells count="1">
    <mergeCell ref="E6:I6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&amp;R&amp;UБүлэг 13. Тээвэр холбоо 
</oddHeader>
    <oddFooter>&amp;L
&amp;R&amp;24 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10.57421875" style="177" customWidth="1"/>
    <col min="2" max="2" width="10.8515625" style="177" customWidth="1"/>
    <col min="3" max="4" width="9.140625" style="177" customWidth="1"/>
    <col min="5" max="5" width="7.8515625" style="177" customWidth="1"/>
    <col min="6" max="7" width="9.140625" style="177" customWidth="1"/>
    <col min="8" max="9" width="8.140625" style="177" customWidth="1"/>
    <col min="10" max="10" width="9.140625" style="177" customWidth="1"/>
    <col min="11" max="11" width="6.8515625" style="177" customWidth="1"/>
    <col min="12" max="12" width="9.140625" style="177" customWidth="1"/>
    <col min="13" max="13" width="7.57421875" style="177" customWidth="1"/>
    <col min="14" max="14" width="7.7109375" style="177" customWidth="1"/>
    <col min="15" max="17" width="9.140625" style="177" customWidth="1"/>
    <col min="18" max="18" width="7.00390625" style="177" customWidth="1"/>
    <col min="19" max="16384" width="9.140625" style="177" customWidth="1"/>
  </cols>
  <sheetData>
    <row r="1" spans="1:15" ht="9">
      <c r="A1" s="179" t="s">
        <v>112</v>
      </c>
      <c r="B1" s="179"/>
      <c r="C1" s="179"/>
      <c r="D1" s="313" t="s">
        <v>326</v>
      </c>
      <c r="E1" s="314"/>
      <c r="F1" s="179"/>
      <c r="G1" s="315"/>
      <c r="H1" s="315"/>
      <c r="I1" s="315"/>
      <c r="J1" s="315"/>
      <c r="K1" s="179"/>
      <c r="L1" s="179"/>
      <c r="M1" s="179"/>
      <c r="N1" s="179"/>
      <c r="O1" s="179"/>
    </row>
    <row r="2" spans="1:15" ht="9">
      <c r="A2" s="179"/>
      <c r="B2" s="179"/>
      <c r="C2" s="179"/>
      <c r="D2" s="315" t="s">
        <v>327</v>
      </c>
      <c r="E2" s="314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9">
      <c r="A3" s="179"/>
      <c r="B3" s="179"/>
      <c r="C3" s="179"/>
      <c r="D3" s="316"/>
      <c r="E3" s="314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9">
      <c r="A4" s="179"/>
      <c r="B4" s="179"/>
      <c r="C4" s="179"/>
      <c r="D4" s="179"/>
      <c r="E4" s="314"/>
      <c r="F4" s="179"/>
      <c r="G4" s="179"/>
      <c r="H4" s="179"/>
      <c r="I4" s="179"/>
      <c r="J4" s="179"/>
      <c r="L4" s="1275" t="s">
        <v>375</v>
      </c>
      <c r="M4" s="1275"/>
      <c r="N4" s="1275"/>
      <c r="O4" s="179"/>
    </row>
    <row r="5" spans="1:15" ht="9">
      <c r="A5" s="317"/>
      <c r="B5" s="318"/>
      <c r="C5" s="1272" t="s">
        <v>331</v>
      </c>
      <c r="D5" s="1273"/>
      <c r="E5" s="1277"/>
      <c r="F5" s="1272" t="s">
        <v>332</v>
      </c>
      <c r="G5" s="1273"/>
      <c r="H5" s="1277"/>
      <c r="I5" s="1272" t="s">
        <v>333</v>
      </c>
      <c r="J5" s="1273"/>
      <c r="K5" s="1273"/>
      <c r="L5" s="1272" t="s">
        <v>334</v>
      </c>
      <c r="M5" s="1273"/>
      <c r="N5" s="1277"/>
      <c r="O5" s="179"/>
    </row>
    <row r="6" spans="1:15" ht="9">
      <c r="A6" s="319" t="s">
        <v>328</v>
      </c>
      <c r="B6" s="320" t="s">
        <v>113</v>
      </c>
      <c r="C6" s="1269" t="s">
        <v>114</v>
      </c>
      <c r="D6" s="1270"/>
      <c r="E6" s="1271"/>
      <c r="F6" s="1269" t="s">
        <v>115</v>
      </c>
      <c r="G6" s="1270"/>
      <c r="H6" s="1271"/>
      <c r="I6" s="1269" t="s">
        <v>116</v>
      </c>
      <c r="J6" s="1270"/>
      <c r="K6" s="1270"/>
      <c r="L6" s="1269" t="s">
        <v>117</v>
      </c>
      <c r="M6" s="1270"/>
      <c r="N6" s="1271"/>
      <c r="O6" s="179"/>
    </row>
    <row r="7" spans="1:15" ht="9">
      <c r="A7" s="319" t="s">
        <v>329</v>
      </c>
      <c r="B7" s="320" t="s">
        <v>118</v>
      </c>
      <c r="C7" s="322"/>
      <c r="D7" s="323"/>
      <c r="E7" s="324"/>
      <c r="F7" s="322"/>
      <c r="G7" s="323"/>
      <c r="H7" s="323"/>
      <c r="I7" s="322"/>
      <c r="J7" s="323"/>
      <c r="K7" s="321"/>
      <c r="L7" s="1274"/>
      <c r="M7" s="1275"/>
      <c r="N7" s="1276"/>
      <c r="O7" s="179"/>
    </row>
    <row r="8" spans="1:15" ht="9">
      <c r="A8" s="319" t="s">
        <v>330</v>
      </c>
      <c r="B8" s="325"/>
      <c r="C8" s="326">
        <v>2014</v>
      </c>
      <c r="D8" s="327">
        <v>2015</v>
      </c>
      <c r="E8" s="327">
        <v>2015</v>
      </c>
      <c r="F8" s="326">
        <v>2014</v>
      </c>
      <c r="G8" s="327">
        <v>2015</v>
      </c>
      <c r="H8" s="327">
        <v>2015</v>
      </c>
      <c r="I8" s="326">
        <v>2014</v>
      </c>
      <c r="J8" s="327">
        <v>2015</v>
      </c>
      <c r="K8" s="327">
        <v>2015</v>
      </c>
      <c r="L8" s="326">
        <v>2014</v>
      </c>
      <c r="M8" s="327">
        <v>2015</v>
      </c>
      <c r="N8" s="327">
        <v>2015</v>
      </c>
      <c r="O8" s="179"/>
    </row>
    <row r="9" spans="1:15" ht="9">
      <c r="A9" s="328"/>
      <c r="B9" s="329"/>
      <c r="C9" s="330" t="s">
        <v>374</v>
      </c>
      <c r="D9" s="330" t="s">
        <v>370</v>
      </c>
      <c r="E9" s="330" t="s">
        <v>374</v>
      </c>
      <c r="F9" s="330" t="s">
        <v>374</v>
      </c>
      <c r="G9" s="330" t="s">
        <v>370</v>
      </c>
      <c r="H9" s="330" t="s">
        <v>374</v>
      </c>
      <c r="I9" s="330" t="s">
        <v>374</v>
      </c>
      <c r="J9" s="330" t="s">
        <v>370</v>
      </c>
      <c r="K9" s="330" t="s">
        <v>374</v>
      </c>
      <c r="L9" s="330" t="s">
        <v>374</v>
      </c>
      <c r="M9" s="330" t="s">
        <v>370</v>
      </c>
      <c r="N9" s="330" t="s">
        <v>374</v>
      </c>
      <c r="O9" s="179"/>
    </row>
    <row r="10" spans="1:15" ht="9">
      <c r="A10" s="230"/>
      <c r="B10" s="331"/>
      <c r="C10" s="230"/>
      <c r="D10" s="332"/>
      <c r="E10" s="332"/>
      <c r="F10" s="230"/>
      <c r="G10" s="332"/>
      <c r="H10" s="332"/>
      <c r="I10" s="230"/>
      <c r="J10" s="333"/>
      <c r="K10" s="333"/>
      <c r="L10" s="230"/>
      <c r="M10" s="334"/>
      <c r="N10" s="335"/>
      <c r="O10" s="179"/>
    </row>
    <row r="11" spans="1:15" ht="9">
      <c r="A11" s="178" t="s">
        <v>335</v>
      </c>
      <c r="B11" s="336" t="s">
        <v>119</v>
      </c>
      <c r="C11" s="337">
        <v>16.9</v>
      </c>
      <c r="D11" s="337">
        <v>12.6</v>
      </c>
      <c r="E11" s="337">
        <v>16.4</v>
      </c>
      <c r="F11" s="338">
        <v>27</v>
      </c>
      <c r="G11" s="339">
        <v>26</v>
      </c>
      <c r="H11" s="339">
        <v>28</v>
      </c>
      <c r="I11" s="339">
        <v>3</v>
      </c>
      <c r="J11" s="339">
        <v>-7</v>
      </c>
      <c r="K11" s="339">
        <v>1</v>
      </c>
      <c r="L11" s="339">
        <v>37.4</v>
      </c>
      <c r="M11" s="339">
        <v>73.7</v>
      </c>
      <c r="N11" s="339">
        <v>63.6</v>
      </c>
      <c r="O11" s="179"/>
    </row>
    <row r="12" spans="1:15" ht="9">
      <c r="A12" s="179" t="s">
        <v>336</v>
      </c>
      <c r="B12" s="336" t="s">
        <v>120</v>
      </c>
      <c r="C12" s="337">
        <v>14.7</v>
      </c>
      <c r="D12" s="337">
        <v>11.8</v>
      </c>
      <c r="E12" s="337">
        <v>14.7</v>
      </c>
      <c r="F12" s="338">
        <v>25</v>
      </c>
      <c r="G12" s="340">
        <v>25</v>
      </c>
      <c r="H12" s="340">
        <v>27</v>
      </c>
      <c r="I12" s="340">
        <v>1</v>
      </c>
      <c r="J12" s="340">
        <v>-3</v>
      </c>
      <c r="K12" s="340">
        <v>-1.9</v>
      </c>
      <c r="L12" s="340">
        <v>46.2</v>
      </c>
      <c r="M12" s="340">
        <v>32.2</v>
      </c>
      <c r="N12" s="340">
        <v>64.1</v>
      </c>
      <c r="O12" s="179"/>
    </row>
    <row r="13" spans="1:15" ht="9">
      <c r="A13" s="179" t="s">
        <v>337</v>
      </c>
      <c r="B13" s="336" t="s">
        <v>121</v>
      </c>
      <c r="C13" s="337">
        <v>13.9</v>
      </c>
      <c r="D13" s="337">
        <v>11.3</v>
      </c>
      <c r="E13" s="337">
        <v>14.2</v>
      </c>
      <c r="F13" s="338">
        <v>26</v>
      </c>
      <c r="G13" s="340">
        <v>26</v>
      </c>
      <c r="H13" s="340">
        <v>28</v>
      </c>
      <c r="I13" s="340">
        <v>1</v>
      </c>
      <c r="J13" s="340">
        <v>-3</v>
      </c>
      <c r="K13" s="340">
        <v>0</v>
      </c>
      <c r="L13" s="340">
        <v>57.3</v>
      </c>
      <c r="M13" s="340">
        <v>55.6</v>
      </c>
      <c r="N13" s="340">
        <v>83.7</v>
      </c>
      <c r="O13" s="179"/>
    </row>
    <row r="14" spans="1:15" ht="9">
      <c r="A14" s="179" t="s">
        <v>338</v>
      </c>
      <c r="B14" s="336" t="s">
        <v>122</v>
      </c>
      <c r="C14" s="337">
        <v>15.9</v>
      </c>
      <c r="D14" s="337">
        <v>13.3</v>
      </c>
      <c r="E14" s="337">
        <v>16.2</v>
      </c>
      <c r="F14" s="338">
        <v>28</v>
      </c>
      <c r="G14" s="340">
        <v>26</v>
      </c>
      <c r="H14" s="340">
        <v>29</v>
      </c>
      <c r="I14" s="340">
        <v>-1</v>
      </c>
      <c r="J14" s="340">
        <v>-4</v>
      </c>
      <c r="K14" s="340">
        <v>-1</v>
      </c>
      <c r="L14" s="340">
        <v>44.3</v>
      </c>
      <c r="M14" s="340">
        <v>30.2</v>
      </c>
      <c r="N14" s="340">
        <v>73.3</v>
      </c>
      <c r="O14" s="179"/>
    </row>
    <row r="15" spans="1:15" ht="9">
      <c r="A15" s="179" t="s">
        <v>339</v>
      </c>
      <c r="B15" s="336" t="s">
        <v>123</v>
      </c>
      <c r="C15" s="337">
        <v>16.5</v>
      </c>
      <c r="D15" s="337">
        <v>14.5</v>
      </c>
      <c r="E15" s="337">
        <v>17.9</v>
      </c>
      <c r="F15" s="338">
        <v>31</v>
      </c>
      <c r="G15" s="340">
        <v>30</v>
      </c>
      <c r="H15" s="340">
        <v>32</v>
      </c>
      <c r="I15" s="340">
        <v>4</v>
      </c>
      <c r="J15" s="340">
        <v>-1</v>
      </c>
      <c r="K15" s="340">
        <v>4</v>
      </c>
      <c r="L15" s="340">
        <v>35.8</v>
      </c>
      <c r="M15" s="340">
        <v>28.2</v>
      </c>
      <c r="N15" s="340">
        <v>67.6</v>
      </c>
      <c r="O15" s="179"/>
    </row>
    <row r="16" spans="1:15" ht="9">
      <c r="A16" s="179" t="s">
        <v>340</v>
      </c>
      <c r="B16" s="336" t="s">
        <v>124</v>
      </c>
      <c r="C16" s="337">
        <v>17</v>
      </c>
      <c r="D16" s="337">
        <v>15.6</v>
      </c>
      <c r="E16" s="337">
        <v>18</v>
      </c>
      <c r="F16" s="338">
        <v>32</v>
      </c>
      <c r="G16" s="340">
        <v>30</v>
      </c>
      <c r="H16" s="340">
        <v>33</v>
      </c>
      <c r="I16" s="340">
        <v>4</v>
      </c>
      <c r="J16" s="340">
        <v>0</v>
      </c>
      <c r="K16" s="340">
        <v>7</v>
      </c>
      <c r="L16" s="340">
        <v>50.5</v>
      </c>
      <c r="M16" s="340">
        <v>1.6</v>
      </c>
      <c r="N16" s="340">
        <v>21.2</v>
      </c>
      <c r="O16" s="179"/>
    </row>
    <row r="17" spans="1:15" ht="9">
      <c r="A17" s="179" t="s">
        <v>341</v>
      </c>
      <c r="B17" s="336" t="s">
        <v>125</v>
      </c>
      <c r="C17" s="337">
        <v>17.4</v>
      </c>
      <c r="D17" s="337">
        <v>16</v>
      </c>
      <c r="E17" s="337">
        <v>18.9</v>
      </c>
      <c r="F17" s="338">
        <v>28</v>
      </c>
      <c r="G17" s="340">
        <v>29</v>
      </c>
      <c r="H17" s="340">
        <v>30</v>
      </c>
      <c r="I17" s="340">
        <v>5</v>
      </c>
      <c r="J17" s="340">
        <v>0</v>
      </c>
      <c r="K17" s="340">
        <v>5</v>
      </c>
      <c r="L17" s="340">
        <v>43.4</v>
      </c>
      <c r="M17" s="340">
        <v>14.6</v>
      </c>
      <c r="N17" s="340">
        <v>83.3</v>
      </c>
      <c r="O17" s="179"/>
    </row>
    <row r="18" spans="1:15" ht="9">
      <c r="A18" s="179" t="s">
        <v>342</v>
      </c>
      <c r="B18" s="336" t="s">
        <v>126</v>
      </c>
      <c r="C18" s="337">
        <v>18.1</v>
      </c>
      <c r="D18" s="337">
        <v>17.7</v>
      </c>
      <c r="E18" s="337">
        <v>19.4</v>
      </c>
      <c r="F18" s="338">
        <v>27</v>
      </c>
      <c r="G18" s="340">
        <v>30</v>
      </c>
      <c r="H18" s="340">
        <v>34</v>
      </c>
      <c r="I18" s="340">
        <v>8</v>
      </c>
      <c r="J18" s="340">
        <v>-3</v>
      </c>
      <c r="K18" s="340">
        <v>8</v>
      </c>
      <c r="L18" s="340">
        <v>15.9</v>
      </c>
      <c r="M18" s="340">
        <v>8.2</v>
      </c>
      <c r="N18" s="340">
        <v>37.6</v>
      </c>
      <c r="O18" s="179"/>
    </row>
    <row r="19" spans="1:15" ht="9">
      <c r="A19" s="179" t="s">
        <v>343</v>
      </c>
      <c r="B19" s="336" t="s">
        <v>127</v>
      </c>
      <c r="C19" s="337">
        <v>18.4</v>
      </c>
      <c r="D19" s="337">
        <v>16.7</v>
      </c>
      <c r="E19" s="337">
        <v>19.6</v>
      </c>
      <c r="F19" s="338">
        <v>29</v>
      </c>
      <c r="G19" s="340">
        <v>31</v>
      </c>
      <c r="H19" s="340">
        <v>32</v>
      </c>
      <c r="I19" s="340">
        <v>5</v>
      </c>
      <c r="J19" s="340">
        <v>2</v>
      </c>
      <c r="K19" s="340">
        <v>4</v>
      </c>
      <c r="L19" s="340">
        <v>56.9</v>
      </c>
      <c r="M19" s="340">
        <v>47.1</v>
      </c>
      <c r="N19" s="340">
        <v>66.9</v>
      </c>
      <c r="O19" s="179"/>
    </row>
    <row r="20" spans="1:15" ht="9">
      <c r="A20" s="179" t="s">
        <v>344</v>
      </c>
      <c r="B20" s="336" t="s">
        <v>128</v>
      </c>
      <c r="C20" s="337">
        <v>19.3</v>
      </c>
      <c r="D20" s="337">
        <v>19</v>
      </c>
      <c r="E20" s="337">
        <v>20.6</v>
      </c>
      <c r="F20" s="338">
        <v>32</v>
      </c>
      <c r="G20" s="340">
        <v>31</v>
      </c>
      <c r="H20" s="340">
        <v>34</v>
      </c>
      <c r="I20" s="340">
        <v>6</v>
      </c>
      <c r="J20" s="340">
        <v>2</v>
      </c>
      <c r="K20" s="340">
        <v>6</v>
      </c>
      <c r="L20" s="340">
        <v>47.8</v>
      </c>
      <c r="M20" s="340">
        <v>21.6</v>
      </c>
      <c r="N20" s="340">
        <v>74.1</v>
      </c>
      <c r="O20" s="179"/>
    </row>
    <row r="21" spans="1:15" ht="9">
      <c r="A21" s="179" t="s">
        <v>345</v>
      </c>
      <c r="B21" s="336" t="s">
        <v>129</v>
      </c>
      <c r="C21" s="337">
        <v>18.8</v>
      </c>
      <c r="D21" s="337">
        <v>18.2</v>
      </c>
      <c r="E21" s="337">
        <v>20.9</v>
      </c>
      <c r="F21" s="338">
        <v>31</v>
      </c>
      <c r="G21" s="340">
        <v>30</v>
      </c>
      <c r="H21" s="340">
        <v>32</v>
      </c>
      <c r="I21" s="340">
        <v>7</v>
      </c>
      <c r="J21" s="340">
        <v>2</v>
      </c>
      <c r="K21" s="340">
        <v>6</v>
      </c>
      <c r="L21" s="340">
        <v>45.4</v>
      </c>
      <c r="M21" s="340">
        <v>4</v>
      </c>
      <c r="N21" s="340">
        <v>72</v>
      </c>
      <c r="O21" s="179"/>
    </row>
    <row r="22" spans="1:15" ht="9">
      <c r="A22" s="179" t="s">
        <v>346</v>
      </c>
      <c r="B22" s="336" t="s">
        <v>130</v>
      </c>
      <c r="C22" s="337">
        <v>20.2</v>
      </c>
      <c r="D22" s="337">
        <v>19.5</v>
      </c>
      <c r="E22" s="337">
        <v>21.6</v>
      </c>
      <c r="F22" s="338">
        <v>31</v>
      </c>
      <c r="G22" s="340">
        <v>30</v>
      </c>
      <c r="H22" s="340">
        <v>35</v>
      </c>
      <c r="I22" s="340">
        <v>7</v>
      </c>
      <c r="J22" s="340">
        <v>4</v>
      </c>
      <c r="K22" s="340">
        <v>9</v>
      </c>
      <c r="L22" s="340">
        <v>50.6</v>
      </c>
      <c r="M22" s="340">
        <v>27.4</v>
      </c>
      <c r="N22" s="340">
        <v>78.9</v>
      </c>
      <c r="O22" s="179"/>
    </row>
    <row r="23" spans="1:15" ht="9">
      <c r="A23" s="179" t="s">
        <v>347</v>
      </c>
      <c r="B23" s="336" t="s">
        <v>131</v>
      </c>
      <c r="C23" s="337">
        <v>19.2</v>
      </c>
      <c r="D23" s="337">
        <v>17.1</v>
      </c>
      <c r="E23" s="337">
        <v>20.4</v>
      </c>
      <c r="F23" s="338">
        <v>29</v>
      </c>
      <c r="G23" s="340">
        <v>30</v>
      </c>
      <c r="H23" s="340">
        <v>32</v>
      </c>
      <c r="I23" s="340">
        <v>7</v>
      </c>
      <c r="J23" s="340">
        <v>2</v>
      </c>
      <c r="K23" s="340">
        <v>7</v>
      </c>
      <c r="L23" s="340">
        <v>43.1</v>
      </c>
      <c r="M23" s="340">
        <v>29.9</v>
      </c>
      <c r="N23" s="340">
        <v>83.5</v>
      </c>
      <c r="O23" s="179"/>
    </row>
    <row r="24" spans="1:15" ht="9">
      <c r="A24" s="179" t="s">
        <v>348</v>
      </c>
      <c r="B24" s="336" t="s">
        <v>132</v>
      </c>
      <c r="C24" s="337">
        <v>15.8</v>
      </c>
      <c r="D24" s="337">
        <v>13.6</v>
      </c>
      <c r="E24" s="337">
        <v>17.4</v>
      </c>
      <c r="F24" s="338">
        <v>30</v>
      </c>
      <c r="G24" s="340">
        <v>30</v>
      </c>
      <c r="H24" s="340">
        <v>31</v>
      </c>
      <c r="I24" s="340">
        <v>5</v>
      </c>
      <c r="J24" s="340">
        <v>0</v>
      </c>
      <c r="K24" s="340">
        <v>4</v>
      </c>
      <c r="L24" s="340">
        <v>68.4</v>
      </c>
      <c r="M24" s="340">
        <v>36.3</v>
      </c>
      <c r="N24" s="340">
        <v>106.6</v>
      </c>
      <c r="O24" s="179"/>
    </row>
    <row r="25" spans="1:15" ht="9">
      <c r="A25" s="179" t="s">
        <v>349</v>
      </c>
      <c r="B25" s="336" t="s">
        <v>133</v>
      </c>
      <c r="C25" s="314">
        <v>15.4</v>
      </c>
      <c r="D25" s="337">
        <v>14.3</v>
      </c>
      <c r="E25" s="337">
        <v>16.3</v>
      </c>
      <c r="F25" s="338">
        <v>27</v>
      </c>
      <c r="G25" s="340">
        <v>25</v>
      </c>
      <c r="H25" s="340">
        <v>29</v>
      </c>
      <c r="I25" s="340">
        <v>1</v>
      </c>
      <c r="J25" s="340">
        <v>-2</v>
      </c>
      <c r="K25" s="340">
        <v>0</v>
      </c>
      <c r="L25" s="340">
        <v>49.5</v>
      </c>
      <c r="M25" s="340">
        <v>56.3</v>
      </c>
      <c r="N25" s="340">
        <v>77.8</v>
      </c>
      <c r="O25" s="179"/>
    </row>
    <row r="26" spans="1:15" ht="9">
      <c r="A26" s="179" t="s">
        <v>350</v>
      </c>
      <c r="B26" s="336" t="s">
        <v>134</v>
      </c>
      <c r="C26" s="314">
        <v>15.5</v>
      </c>
      <c r="D26" s="337">
        <v>13.6</v>
      </c>
      <c r="E26" s="314">
        <v>17.1</v>
      </c>
      <c r="F26" s="338">
        <v>30</v>
      </c>
      <c r="G26" s="340">
        <v>29</v>
      </c>
      <c r="H26" s="340">
        <v>30</v>
      </c>
      <c r="I26" s="340">
        <v>5</v>
      </c>
      <c r="J26" s="340">
        <v>0</v>
      </c>
      <c r="K26" s="340">
        <v>4</v>
      </c>
      <c r="L26" s="340">
        <v>68.7</v>
      </c>
      <c r="M26" s="340">
        <v>40.6</v>
      </c>
      <c r="N26" s="340">
        <v>121.7</v>
      </c>
      <c r="O26" s="179"/>
    </row>
    <row r="27" spans="1:15" ht="9">
      <c r="A27" s="181" t="s">
        <v>351</v>
      </c>
      <c r="B27" s="341" t="s">
        <v>135</v>
      </c>
      <c r="C27" s="342">
        <v>14.3</v>
      </c>
      <c r="D27" s="342">
        <v>13.9</v>
      </c>
      <c r="E27" s="342">
        <v>15</v>
      </c>
      <c r="F27" s="343">
        <v>24</v>
      </c>
      <c r="G27" s="344">
        <v>24</v>
      </c>
      <c r="H27" s="344">
        <v>28</v>
      </c>
      <c r="I27" s="344">
        <v>4</v>
      </c>
      <c r="J27" s="344">
        <v>-3</v>
      </c>
      <c r="K27" s="344">
        <v>0</v>
      </c>
      <c r="L27" s="344">
        <v>55.6</v>
      </c>
      <c r="M27" s="344">
        <v>27.8</v>
      </c>
      <c r="N27" s="344">
        <v>44.5</v>
      </c>
      <c r="O27" s="179"/>
    </row>
    <row r="28" spans="1:15" ht="9">
      <c r="A28" s="179"/>
      <c r="B28" s="179"/>
      <c r="C28" s="179"/>
      <c r="F28" s="179"/>
      <c r="G28" s="179"/>
      <c r="I28" s="345"/>
      <c r="J28" s="314"/>
      <c r="K28" s="314"/>
      <c r="L28" s="179"/>
      <c r="O28" s="179"/>
    </row>
    <row r="29" spans="1:14" ht="9">
      <c r="A29" s="179"/>
      <c r="B29" s="181"/>
      <c r="C29" s="179"/>
      <c r="D29" s="179"/>
      <c r="E29" s="314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1:14" ht="9">
      <c r="A30" s="317" t="s">
        <v>328</v>
      </c>
      <c r="B30" s="346" t="s">
        <v>113</v>
      </c>
      <c r="C30" s="1272" t="s">
        <v>352</v>
      </c>
      <c r="D30" s="1273"/>
      <c r="E30" s="1277"/>
      <c r="F30" s="1272" t="s">
        <v>353</v>
      </c>
      <c r="G30" s="1273"/>
      <c r="H30" s="1277"/>
      <c r="I30" s="1272" t="s">
        <v>354</v>
      </c>
      <c r="J30" s="1273"/>
      <c r="K30" s="1273"/>
      <c r="L30" s="1272" t="s">
        <v>355</v>
      </c>
      <c r="M30" s="1273"/>
      <c r="N30" s="1273"/>
    </row>
    <row r="31" spans="1:14" ht="9">
      <c r="A31" s="319" t="s">
        <v>329</v>
      </c>
      <c r="B31" s="346" t="s">
        <v>118</v>
      </c>
      <c r="C31" s="1278"/>
      <c r="D31" s="1279"/>
      <c r="E31" s="1280"/>
      <c r="F31" s="1278" t="s">
        <v>136</v>
      </c>
      <c r="G31" s="1279"/>
      <c r="H31" s="1280"/>
      <c r="I31" s="1278" t="s">
        <v>137</v>
      </c>
      <c r="J31" s="1279"/>
      <c r="K31" s="1279"/>
      <c r="L31" s="347"/>
      <c r="M31" s="348"/>
      <c r="N31" s="349"/>
    </row>
    <row r="32" spans="1:18" ht="9">
      <c r="A32" s="319" t="s">
        <v>330</v>
      </c>
      <c r="B32" s="328"/>
      <c r="C32" s="326">
        <v>2014</v>
      </c>
      <c r="D32" s="327">
        <v>2015</v>
      </c>
      <c r="E32" s="327">
        <v>2015</v>
      </c>
      <c r="F32" s="326">
        <v>2014</v>
      </c>
      <c r="G32" s="327">
        <v>2015</v>
      </c>
      <c r="H32" s="327">
        <v>2015</v>
      </c>
      <c r="I32" s="326">
        <v>2014</v>
      </c>
      <c r="J32" s="327">
        <v>2015</v>
      </c>
      <c r="K32" s="327">
        <v>2015</v>
      </c>
      <c r="L32" s="326">
        <v>2014</v>
      </c>
      <c r="M32" s="327">
        <v>2015</v>
      </c>
      <c r="N32" s="327">
        <v>2015</v>
      </c>
      <c r="O32" s="350"/>
      <c r="Q32" s="350"/>
      <c r="R32" s="350"/>
    </row>
    <row r="33" spans="1:18" ht="9">
      <c r="A33" s="319"/>
      <c r="B33" s="319"/>
      <c r="C33" s="330" t="s">
        <v>374</v>
      </c>
      <c r="D33" s="330" t="s">
        <v>370</v>
      </c>
      <c r="E33" s="330" t="s">
        <v>374</v>
      </c>
      <c r="F33" s="330" t="s">
        <v>374</v>
      </c>
      <c r="G33" s="330" t="s">
        <v>370</v>
      </c>
      <c r="H33" s="330" t="s">
        <v>374</v>
      </c>
      <c r="I33" s="330" t="s">
        <v>374</v>
      </c>
      <c r="J33" s="330" t="s">
        <v>370</v>
      </c>
      <c r="K33" s="330" t="s">
        <v>374</v>
      </c>
      <c r="L33" s="330" t="s">
        <v>374</v>
      </c>
      <c r="M33" s="330" t="s">
        <v>370</v>
      </c>
      <c r="N33" s="330" t="s">
        <v>374</v>
      </c>
      <c r="Q33" s="350"/>
      <c r="R33" s="350"/>
    </row>
    <row r="34" spans="1:18" ht="9">
      <c r="A34" s="328"/>
      <c r="B34" s="230"/>
      <c r="C34" s="230"/>
      <c r="D34" s="332"/>
      <c r="E34" s="332"/>
      <c r="F34" s="230"/>
      <c r="G34" s="332"/>
      <c r="H34" s="332"/>
      <c r="I34" s="230"/>
      <c r="J34" s="230"/>
      <c r="K34" s="230"/>
      <c r="L34" s="351"/>
      <c r="M34" s="352"/>
      <c r="N34" s="351"/>
      <c r="Q34" s="350"/>
      <c r="R34" s="350"/>
    </row>
    <row r="35" spans="1:18" ht="9">
      <c r="A35" s="178" t="s">
        <v>335</v>
      </c>
      <c r="B35" s="353" t="s">
        <v>119</v>
      </c>
      <c r="C35" s="180">
        <v>16</v>
      </c>
      <c r="D35" s="178">
        <v>15</v>
      </c>
      <c r="E35" s="177">
        <v>16</v>
      </c>
      <c r="F35" s="178">
        <v>14</v>
      </c>
      <c r="G35" s="178">
        <v>9</v>
      </c>
      <c r="H35" s="178">
        <v>9</v>
      </c>
      <c r="I35" s="178">
        <v>2</v>
      </c>
      <c r="J35" s="178"/>
      <c r="K35" s="178"/>
      <c r="L35" s="178">
        <v>8</v>
      </c>
      <c r="M35" s="178">
        <v>5</v>
      </c>
      <c r="N35" s="178">
        <v>9</v>
      </c>
      <c r="P35" s="354"/>
      <c r="Q35" s="350"/>
      <c r="R35" s="350"/>
    </row>
    <row r="36" spans="1:18" ht="9">
      <c r="A36" s="179" t="s">
        <v>336</v>
      </c>
      <c r="B36" s="336" t="s">
        <v>120</v>
      </c>
      <c r="C36" s="180">
        <v>14</v>
      </c>
      <c r="D36" s="179">
        <v>18</v>
      </c>
      <c r="E36" s="177">
        <v>16</v>
      </c>
      <c r="F36" s="179">
        <v>10</v>
      </c>
      <c r="G36" s="179">
        <v>14</v>
      </c>
      <c r="H36" s="179">
        <v>10</v>
      </c>
      <c r="I36" s="179">
        <v>8</v>
      </c>
      <c r="J36" s="179">
        <v>3</v>
      </c>
      <c r="K36" s="179">
        <v>1</v>
      </c>
      <c r="L36" s="179">
        <v>4</v>
      </c>
      <c r="M36" s="179">
        <v>3</v>
      </c>
      <c r="N36" s="179">
        <v>4</v>
      </c>
      <c r="P36" s="354"/>
      <c r="Q36" s="350"/>
      <c r="R36" s="350"/>
    </row>
    <row r="37" spans="1:18" ht="9">
      <c r="A37" s="179" t="s">
        <v>337</v>
      </c>
      <c r="B37" s="336" t="s">
        <v>121</v>
      </c>
      <c r="C37" s="180">
        <v>16</v>
      </c>
      <c r="D37" s="179">
        <v>15</v>
      </c>
      <c r="E37" s="177">
        <v>17</v>
      </c>
      <c r="F37" s="179">
        <v>10</v>
      </c>
      <c r="G37" s="179">
        <v>14</v>
      </c>
      <c r="H37" s="179">
        <v>12</v>
      </c>
      <c r="I37" s="179">
        <v>3</v>
      </c>
      <c r="J37" s="179">
        <v>3</v>
      </c>
      <c r="K37" s="179">
        <v>4</v>
      </c>
      <c r="L37" s="179">
        <v>5</v>
      </c>
      <c r="M37" s="179">
        <v>4</v>
      </c>
      <c r="N37" s="179">
        <v>5</v>
      </c>
      <c r="Q37" s="350"/>
      <c r="R37" s="350"/>
    </row>
    <row r="38" spans="1:18" ht="9">
      <c r="A38" s="179" t="s">
        <v>338</v>
      </c>
      <c r="B38" s="336" t="s">
        <v>122</v>
      </c>
      <c r="C38" s="180">
        <v>20</v>
      </c>
      <c r="D38" s="179">
        <v>17</v>
      </c>
      <c r="E38" s="177">
        <v>17</v>
      </c>
      <c r="F38" s="179">
        <v>9</v>
      </c>
      <c r="G38" s="179">
        <v>14</v>
      </c>
      <c r="H38" s="179">
        <v>9</v>
      </c>
      <c r="I38" s="179"/>
      <c r="J38" s="179">
        <v>1</v>
      </c>
      <c r="K38" s="179"/>
      <c r="L38" s="179">
        <v>7</v>
      </c>
      <c r="M38" s="179">
        <v>4</v>
      </c>
      <c r="N38" s="179">
        <v>6</v>
      </c>
      <c r="Q38" s="350"/>
      <c r="R38" s="350"/>
    </row>
    <row r="39" spans="1:18" ht="9">
      <c r="A39" s="179" t="s">
        <v>339</v>
      </c>
      <c r="B39" s="336" t="s">
        <v>123</v>
      </c>
      <c r="C39" s="180">
        <v>15</v>
      </c>
      <c r="D39" s="179">
        <v>14</v>
      </c>
      <c r="E39" s="177">
        <v>14</v>
      </c>
      <c r="F39" s="179">
        <v>14</v>
      </c>
      <c r="G39" s="179">
        <v>14</v>
      </c>
      <c r="H39" s="179">
        <v>18</v>
      </c>
      <c r="I39" s="179">
        <v>14</v>
      </c>
      <c r="J39" s="179">
        <v>14</v>
      </c>
      <c r="K39" s="179">
        <v>10</v>
      </c>
      <c r="L39" s="179">
        <v>14</v>
      </c>
      <c r="M39" s="179">
        <v>5</v>
      </c>
      <c r="N39" s="179">
        <v>8</v>
      </c>
      <c r="Q39" s="350"/>
      <c r="R39" s="350"/>
    </row>
    <row r="40" spans="1:18" ht="9">
      <c r="A40" s="179" t="s">
        <v>340</v>
      </c>
      <c r="B40" s="336" t="s">
        <v>124</v>
      </c>
      <c r="C40" s="180">
        <v>13</v>
      </c>
      <c r="D40" s="179">
        <v>7</v>
      </c>
      <c r="E40" s="177">
        <v>9</v>
      </c>
      <c r="F40" s="179">
        <v>10</v>
      </c>
      <c r="G40" s="179">
        <v>7</v>
      </c>
      <c r="H40" s="179">
        <v>12</v>
      </c>
      <c r="I40" s="179">
        <v>1</v>
      </c>
      <c r="J40" s="179"/>
      <c r="K40" s="179">
        <v>1</v>
      </c>
      <c r="L40" s="179">
        <v>8</v>
      </c>
      <c r="M40" s="179">
        <v>6</v>
      </c>
      <c r="N40" s="179">
        <v>8</v>
      </c>
      <c r="P40" s="354"/>
      <c r="Q40" s="350"/>
      <c r="R40" s="350"/>
    </row>
    <row r="41" spans="1:18" ht="9">
      <c r="A41" s="179" t="s">
        <v>341</v>
      </c>
      <c r="B41" s="336" t="s">
        <v>125</v>
      </c>
      <c r="C41" s="180">
        <v>16</v>
      </c>
      <c r="D41" s="179">
        <v>8</v>
      </c>
      <c r="E41" s="177">
        <v>13</v>
      </c>
      <c r="F41" s="179">
        <v>9</v>
      </c>
      <c r="G41" s="179">
        <v>12</v>
      </c>
      <c r="H41" s="179">
        <v>14</v>
      </c>
      <c r="I41" s="179"/>
      <c r="J41" s="179">
        <v>1</v>
      </c>
      <c r="K41" s="179">
        <v>1</v>
      </c>
      <c r="L41" s="179">
        <v>7</v>
      </c>
      <c r="M41" s="179">
        <v>5</v>
      </c>
      <c r="N41" s="179">
        <v>6</v>
      </c>
      <c r="Q41" s="350"/>
      <c r="R41" s="350"/>
    </row>
    <row r="42" spans="1:18" ht="9">
      <c r="A42" s="179" t="s">
        <v>342</v>
      </c>
      <c r="B42" s="336" t="s">
        <v>126</v>
      </c>
      <c r="C42" s="180">
        <v>8</v>
      </c>
      <c r="D42" s="179">
        <v>6</v>
      </c>
      <c r="E42" s="177">
        <v>14</v>
      </c>
      <c r="F42" s="179">
        <v>12</v>
      </c>
      <c r="G42" s="179">
        <v>14</v>
      </c>
      <c r="H42" s="179">
        <v>12</v>
      </c>
      <c r="I42" s="179">
        <v>6</v>
      </c>
      <c r="J42" s="179">
        <v>6</v>
      </c>
      <c r="K42" s="179">
        <v>6</v>
      </c>
      <c r="L42" s="179">
        <v>14</v>
      </c>
      <c r="M42" s="179">
        <v>6</v>
      </c>
      <c r="N42" s="179">
        <v>6</v>
      </c>
      <c r="Q42" s="350"/>
      <c r="R42" s="350"/>
    </row>
    <row r="43" spans="1:14" ht="9">
      <c r="A43" s="179" t="s">
        <v>343</v>
      </c>
      <c r="B43" s="336" t="s">
        <v>127</v>
      </c>
      <c r="C43" s="180">
        <v>17</v>
      </c>
      <c r="D43" s="179">
        <v>12</v>
      </c>
      <c r="E43" s="177">
        <v>17</v>
      </c>
      <c r="F43" s="179">
        <v>7</v>
      </c>
      <c r="G43" s="179">
        <v>10</v>
      </c>
      <c r="H43" s="179">
        <v>10</v>
      </c>
      <c r="I43" s="179"/>
      <c r="J43" s="179">
        <v>2</v>
      </c>
      <c r="K43" s="179">
        <v>1</v>
      </c>
      <c r="L43" s="179">
        <v>6</v>
      </c>
      <c r="M43" s="179">
        <v>5</v>
      </c>
      <c r="N43" s="179">
        <v>6</v>
      </c>
    </row>
    <row r="44" spans="1:14" ht="9">
      <c r="A44" s="179" t="s">
        <v>344</v>
      </c>
      <c r="B44" s="336" t="s">
        <v>128</v>
      </c>
      <c r="C44" s="180">
        <v>12</v>
      </c>
      <c r="D44" s="179">
        <v>8</v>
      </c>
      <c r="E44" s="177">
        <v>15</v>
      </c>
      <c r="F44" s="179">
        <v>6</v>
      </c>
      <c r="G44" s="179">
        <v>12</v>
      </c>
      <c r="H44" s="179">
        <v>7</v>
      </c>
      <c r="I44" s="179"/>
      <c r="J44" s="179">
        <v>3</v>
      </c>
      <c r="K44" s="179"/>
      <c r="L44" s="179">
        <v>8</v>
      </c>
      <c r="M44" s="179">
        <v>5</v>
      </c>
      <c r="N44" s="179">
        <v>5</v>
      </c>
    </row>
    <row r="45" spans="1:14" ht="9">
      <c r="A45" s="179" t="s">
        <v>345</v>
      </c>
      <c r="B45" s="336" t="s">
        <v>129</v>
      </c>
      <c r="C45" s="180">
        <v>8</v>
      </c>
      <c r="D45" s="179">
        <v>4</v>
      </c>
      <c r="E45" s="177">
        <v>15</v>
      </c>
      <c r="F45" s="179">
        <v>7</v>
      </c>
      <c r="G45" s="179">
        <v>12</v>
      </c>
      <c r="H45" s="179">
        <v>8</v>
      </c>
      <c r="I45" s="179"/>
      <c r="J45" s="179">
        <v>2</v>
      </c>
      <c r="K45" s="179"/>
      <c r="L45" s="179">
        <v>8</v>
      </c>
      <c r="M45" s="179">
        <v>5</v>
      </c>
      <c r="N45" s="179">
        <v>5</v>
      </c>
    </row>
    <row r="46" spans="1:14" ht="9">
      <c r="A46" s="179" t="s">
        <v>346</v>
      </c>
      <c r="B46" s="336" t="s">
        <v>130</v>
      </c>
      <c r="C46" s="180">
        <v>12</v>
      </c>
      <c r="D46" s="179">
        <v>17</v>
      </c>
      <c r="E46" s="177">
        <v>11</v>
      </c>
      <c r="F46" s="179">
        <v>12</v>
      </c>
      <c r="G46" s="179">
        <v>12</v>
      </c>
      <c r="H46" s="179">
        <v>14</v>
      </c>
      <c r="I46" s="179">
        <v>1</v>
      </c>
      <c r="J46" s="179">
        <v>1</v>
      </c>
      <c r="K46" s="179">
        <v>2</v>
      </c>
      <c r="L46" s="179">
        <v>6</v>
      </c>
      <c r="M46" s="179">
        <v>4</v>
      </c>
      <c r="N46" s="179">
        <v>6</v>
      </c>
    </row>
    <row r="47" spans="1:14" ht="9">
      <c r="A47" s="179" t="s">
        <v>347</v>
      </c>
      <c r="B47" s="336" t="s">
        <v>131</v>
      </c>
      <c r="C47" s="180">
        <v>12</v>
      </c>
      <c r="D47" s="179">
        <v>15</v>
      </c>
      <c r="E47" s="177">
        <v>16</v>
      </c>
      <c r="F47" s="179">
        <v>7</v>
      </c>
      <c r="G47" s="179">
        <v>14</v>
      </c>
      <c r="H47" s="179">
        <v>12</v>
      </c>
      <c r="I47" s="179"/>
      <c r="J47" s="179">
        <v>3</v>
      </c>
      <c r="K47" s="179">
        <v>1</v>
      </c>
      <c r="L47" s="179">
        <v>14</v>
      </c>
      <c r="M47" s="179">
        <v>8</v>
      </c>
      <c r="N47" s="179">
        <v>12</v>
      </c>
    </row>
    <row r="48" spans="1:14" ht="9">
      <c r="A48" s="179" t="s">
        <v>348</v>
      </c>
      <c r="B48" s="336" t="s">
        <v>132</v>
      </c>
      <c r="C48" s="180">
        <v>18</v>
      </c>
      <c r="D48" s="179">
        <v>16</v>
      </c>
      <c r="E48" s="177">
        <v>18</v>
      </c>
      <c r="F48" s="179">
        <v>20</v>
      </c>
      <c r="G48" s="179">
        <v>20</v>
      </c>
      <c r="H48" s="179">
        <v>18</v>
      </c>
      <c r="I48" s="179"/>
      <c r="J48" s="179">
        <v>15</v>
      </c>
      <c r="K48" s="179">
        <v>9</v>
      </c>
      <c r="L48" s="179">
        <v>16</v>
      </c>
      <c r="M48" s="179">
        <v>8</v>
      </c>
      <c r="N48" s="179">
        <v>13</v>
      </c>
    </row>
    <row r="49" spans="1:15" ht="9">
      <c r="A49" s="179" t="s">
        <v>349</v>
      </c>
      <c r="B49" s="336" t="s">
        <v>133</v>
      </c>
      <c r="C49" s="180">
        <v>10</v>
      </c>
      <c r="D49" s="179">
        <v>8</v>
      </c>
      <c r="E49" s="177">
        <v>12</v>
      </c>
      <c r="F49" s="179">
        <v>6</v>
      </c>
      <c r="G49" s="179">
        <v>12</v>
      </c>
      <c r="H49" s="179">
        <v>10</v>
      </c>
      <c r="I49" s="179">
        <v>14</v>
      </c>
      <c r="J49" s="179">
        <v>2</v>
      </c>
      <c r="K49" s="179">
        <v>2</v>
      </c>
      <c r="L49" s="179">
        <v>18</v>
      </c>
      <c r="M49" s="179">
        <v>7</v>
      </c>
      <c r="N49" s="179">
        <v>13</v>
      </c>
      <c r="O49" s="179"/>
    </row>
    <row r="50" spans="1:15" ht="9">
      <c r="A50" s="179" t="s">
        <v>350</v>
      </c>
      <c r="B50" s="336" t="s">
        <v>134</v>
      </c>
      <c r="C50" s="180">
        <v>21</v>
      </c>
      <c r="D50" s="179">
        <v>16</v>
      </c>
      <c r="E50" s="177">
        <v>20</v>
      </c>
      <c r="F50" s="179">
        <v>20</v>
      </c>
      <c r="G50" s="179">
        <v>21</v>
      </c>
      <c r="H50" s="179">
        <v>22</v>
      </c>
      <c r="I50" s="179">
        <v>4</v>
      </c>
      <c r="J50" s="179">
        <v>25</v>
      </c>
      <c r="K50" s="179">
        <v>14</v>
      </c>
      <c r="L50" s="179">
        <v>20</v>
      </c>
      <c r="M50" s="179">
        <v>7</v>
      </c>
      <c r="N50" s="179">
        <v>7</v>
      </c>
      <c r="O50" s="179"/>
    </row>
    <row r="51" spans="1:15" ht="9">
      <c r="A51" s="181" t="s">
        <v>351</v>
      </c>
      <c r="B51" s="341" t="s">
        <v>135</v>
      </c>
      <c r="C51" s="270">
        <v>12</v>
      </c>
      <c r="D51" s="181">
        <v>9</v>
      </c>
      <c r="E51" s="181">
        <v>8</v>
      </c>
      <c r="F51" s="181">
        <v>7</v>
      </c>
      <c r="G51" s="181">
        <v>10</v>
      </c>
      <c r="H51" s="181">
        <v>9</v>
      </c>
      <c r="I51" s="181"/>
      <c r="J51" s="181">
        <v>1</v>
      </c>
      <c r="K51" s="181"/>
      <c r="L51" s="181">
        <v>6</v>
      </c>
      <c r="M51" s="181">
        <v>4</v>
      </c>
      <c r="N51" s="181">
        <v>6</v>
      </c>
      <c r="O51" s="179"/>
    </row>
    <row r="52" spans="5:15" ht="9">
      <c r="E52" s="337"/>
      <c r="O52" s="179"/>
    </row>
    <row r="53" spans="5:15" ht="9">
      <c r="E53" s="337"/>
      <c r="O53" s="179"/>
    </row>
    <row r="54" spans="5:15" ht="9">
      <c r="E54" s="337"/>
      <c r="O54" s="179"/>
    </row>
    <row r="55" spans="5:15" ht="9">
      <c r="E55" s="337"/>
      <c r="O55" s="179"/>
    </row>
  </sheetData>
  <sheetProtection/>
  <mergeCells count="17">
    <mergeCell ref="I6:K6"/>
    <mergeCell ref="C31:E31"/>
    <mergeCell ref="F31:H31"/>
    <mergeCell ref="I31:K31"/>
    <mergeCell ref="C30:E30"/>
    <mergeCell ref="F30:H30"/>
    <mergeCell ref="I30:K30"/>
    <mergeCell ref="L6:N6"/>
    <mergeCell ref="L30:N30"/>
    <mergeCell ref="L7:N7"/>
    <mergeCell ref="L4:N4"/>
    <mergeCell ref="C5:E5"/>
    <mergeCell ref="F5:H5"/>
    <mergeCell ref="I5:K5"/>
    <mergeCell ref="L5:N5"/>
    <mergeCell ref="C6:E6"/>
    <mergeCell ref="F6:H6"/>
  </mergeCells>
  <printOptions/>
  <pageMargins left="0.6" right="0.6" top="0.53" bottom="0.73" header="0.3" footer="0.3"/>
  <pageSetup horizontalDpi="600" verticalDpi="600" orientation="landscape" r:id="rId1"/>
  <headerFooter>
    <oddHeader>&amp;L&amp;"Arial Mon,Regular"&amp;8&amp;USection 14.Meteorology</oddHeader>
    <oddFooter>&amp;L&amp;18 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A1" sqref="A1:P38"/>
    </sheetView>
  </sheetViews>
  <sheetFormatPr defaultColWidth="9.140625" defaultRowHeight="12.75"/>
  <cols>
    <col min="1" max="1" width="4.7109375" style="516" customWidth="1"/>
    <col min="2" max="2" width="6.421875" style="516" customWidth="1"/>
    <col min="3" max="3" width="7.7109375" style="516" customWidth="1"/>
    <col min="4" max="5" width="8.421875" style="516" customWidth="1"/>
    <col min="6" max="6" width="8.7109375" style="516" customWidth="1"/>
    <col min="7" max="7" width="10.140625" style="516" customWidth="1"/>
    <col min="8" max="8" width="12.00390625" style="516" customWidth="1"/>
    <col min="9" max="9" width="7.7109375" style="516" customWidth="1"/>
    <col min="10" max="10" width="5.28125" style="516" customWidth="1"/>
    <col min="11" max="11" width="9.8515625" style="516" customWidth="1"/>
    <col min="12" max="12" width="8.421875" style="516" customWidth="1"/>
    <col min="13" max="13" width="8.00390625" style="516" customWidth="1"/>
    <col min="14" max="14" width="9.28125" style="516" customWidth="1"/>
    <col min="15" max="15" width="7.8515625" style="516" customWidth="1"/>
    <col min="16" max="16" width="12.7109375" style="516" customWidth="1"/>
    <col min="17" max="17" width="12.421875" style="516" customWidth="1"/>
    <col min="18" max="18" width="8.7109375" style="516" customWidth="1"/>
    <col min="19" max="19" width="7.8515625" style="516" customWidth="1"/>
    <col min="20" max="20" width="8.421875" style="516" customWidth="1"/>
    <col min="21" max="23" width="5.28125" style="516" customWidth="1"/>
    <col min="24" max="24" width="8.421875" style="516" customWidth="1"/>
    <col min="25" max="25" width="8.7109375" style="516" customWidth="1"/>
    <col min="26" max="26" width="5.140625" style="516" customWidth="1"/>
    <col min="27" max="27" width="5.28125" style="516" customWidth="1"/>
    <col min="28" max="28" width="6.28125" style="516" customWidth="1"/>
    <col min="29" max="29" width="5.00390625" style="516" customWidth="1"/>
    <col min="30" max="30" width="5.140625" style="516" customWidth="1"/>
    <col min="31" max="31" width="4.7109375" style="516" customWidth="1"/>
    <col min="32" max="32" width="4.8515625" style="516" customWidth="1"/>
    <col min="33" max="33" width="3.8515625" style="516" customWidth="1"/>
    <col min="34" max="34" width="4.7109375" style="516" customWidth="1"/>
    <col min="35" max="35" width="4.140625" style="516" customWidth="1"/>
    <col min="36" max="36" width="4.7109375" style="516" customWidth="1"/>
    <col min="37" max="37" width="4.28125" style="516" customWidth="1"/>
    <col min="38" max="38" width="4.421875" style="516" customWidth="1"/>
    <col min="39" max="40" width="4.8515625" style="516" customWidth="1"/>
    <col min="41" max="42" width="4.140625" style="516" customWidth="1"/>
    <col min="43" max="43" width="3.421875" style="516" customWidth="1"/>
    <col min="44" max="44" width="4.8515625" style="516" customWidth="1"/>
    <col min="45" max="45" width="4.421875" style="516" customWidth="1"/>
    <col min="46" max="46" width="4.8515625" style="516" customWidth="1"/>
    <col min="47" max="47" width="3.7109375" style="516" customWidth="1"/>
    <col min="48" max="48" width="5.00390625" style="516" customWidth="1"/>
    <col min="49" max="49" width="4.421875" style="516" customWidth="1"/>
    <col min="50" max="50" width="4.28125" style="516" customWidth="1"/>
    <col min="51" max="51" width="5.7109375" style="516" customWidth="1"/>
    <col min="52" max="52" width="4.7109375" style="516" customWidth="1"/>
    <col min="53" max="53" width="5.421875" style="516" customWidth="1"/>
    <col min="54" max="54" width="6.140625" style="516" customWidth="1"/>
    <col min="55" max="55" width="6.00390625" style="516" customWidth="1"/>
    <col min="56" max="56" width="6.28125" style="516" customWidth="1"/>
    <col min="57" max="57" width="6.421875" style="516" customWidth="1"/>
    <col min="58" max="58" width="4.421875" style="516" customWidth="1"/>
    <col min="59" max="59" width="5.140625" style="516" customWidth="1"/>
    <col min="60" max="16384" width="9.140625" style="516" customWidth="1"/>
  </cols>
  <sheetData>
    <row r="1" spans="18:42" ht="9"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</row>
    <row r="2" spans="6:18" ht="12">
      <c r="F2" s="1062" t="s">
        <v>878</v>
      </c>
      <c r="G2" s="1062"/>
      <c r="H2" s="1062"/>
      <c r="I2" s="655"/>
      <c r="R2" s="535"/>
    </row>
    <row r="3" spans="6:50" ht="12">
      <c r="F3" s="1063" t="s">
        <v>879</v>
      </c>
      <c r="G3" s="1063"/>
      <c r="R3" s="535"/>
      <c r="AX3" s="519"/>
    </row>
    <row r="4" spans="3:52" ht="12.75">
      <c r="C4" s="656" t="s">
        <v>880</v>
      </c>
      <c r="D4" s="483"/>
      <c r="E4" s="483"/>
      <c r="F4" s="483"/>
      <c r="G4" s="483"/>
      <c r="K4" s="656" t="s">
        <v>881</v>
      </c>
      <c r="L4" s="492"/>
      <c r="M4" s="483"/>
      <c r="N4" s="483"/>
      <c r="O4" s="483"/>
      <c r="R4" s="535"/>
      <c r="AV4" s="519"/>
      <c r="AW4" s="519"/>
      <c r="AX4" s="519"/>
      <c r="AY4" s="519"/>
      <c r="AZ4" s="519"/>
    </row>
    <row r="5" spans="3:52" ht="12">
      <c r="C5" s="657" t="s">
        <v>882</v>
      </c>
      <c r="K5" s="657" t="s">
        <v>883</v>
      </c>
      <c r="L5" s="492"/>
      <c r="R5" s="535"/>
      <c r="AV5" s="519"/>
      <c r="AW5" s="519"/>
      <c r="AX5" s="519"/>
      <c r="AY5" s="519"/>
      <c r="AZ5" s="519"/>
    </row>
    <row r="6" spans="2:52" ht="12.75" customHeight="1">
      <c r="B6" s="626"/>
      <c r="C6" s="626"/>
      <c r="D6" s="626"/>
      <c r="R6" s="535"/>
      <c r="AV6" s="519"/>
      <c r="AW6" s="519"/>
      <c r="AX6" s="519"/>
      <c r="AY6" s="519"/>
      <c r="AZ6" s="519"/>
    </row>
    <row r="7" spans="1:60" ht="76.5" customHeight="1">
      <c r="A7" s="519"/>
      <c r="B7" s="658" t="s">
        <v>884</v>
      </c>
      <c r="C7" s="659" t="s">
        <v>7</v>
      </c>
      <c r="D7" s="660" t="s">
        <v>885</v>
      </c>
      <c r="E7" s="661" t="s">
        <v>886</v>
      </c>
      <c r="F7" s="660" t="s">
        <v>887</v>
      </c>
      <c r="G7" s="661" t="s">
        <v>888</v>
      </c>
      <c r="H7" s="662" t="s">
        <v>889</v>
      </c>
      <c r="I7" s="662" t="s">
        <v>890</v>
      </c>
      <c r="J7" s="519"/>
      <c r="K7" s="663" t="s">
        <v>891</v>
      </c>
      <c r="L7" s="664" t="s">
        <v>892</v>
      </c>
      <c r="M7" s="664" t="s">
        <v>893</v>
      </c>
      <c r="N7" s="664" t="s">
        <v>894</v>
      </c>
      <c r="O7" s="664" t="s">
        <v>895</v>
      </c>
      <c r="P7" s="662" t="s">
        <v>896</v>
      </c>
      <c r="Q7" s="519"/>
      <c r="R7" s="535"/>
      <c r="AV7" s="665"/>
      <c r="AW7" s="665"/>
      <c r="AX7" s="665"/>
      <c r="AY7" s="665"/>
      <c r="AZ7" s="665"/>
      <c r="BA7" s="666"/>
      <c r="BB7" s="666"/>
      <c r="BC7" s="666"/>
      <c r="BD7" s="666"/>
      <c r="BE7" s="666"/>
      <c r="BF7" s="666"/>
      <c r="BG7" s="666"/>
      <c r="BH7" s="666"/>
    </row>
    <row r="8" spans="2:52" ht="10.5">
      <c r="B8" s="484" t="s">
        <v>168</v>
      </c>
      <c r="C8" s="667" t="s">
        <v>169</v>
      </c>
      <c r="D8" s="668">
        <v>9</v>
      </c>
      <c r="E8" s="668">
        <v>5</v>
      </c>
      <c r="F8" s="669">
        <v>5836</v>
      </c>
      <c r="G8" s="668">
        <v>3198</v>
      </c>
      <c r="H8" s="670">
        <f>G8/F8*100</f>
        <v>54.79780671692941</v>
      </c>
      <c r="I8" s="671">
        <f>Q8/R8*10000</f>
        <v>56.00722673893405</v>
      </c>
      <c r="J8" s="519"/>
      <c r="K8" s="672" t="s">
        <v>566</v>
      </c>
      <c r="L8" s="673">
        <v>2282</v>
      </c>
      <c r="M8" s="673">
        <v>2262</v>
      </c>
      <c r="N8" s="673">
        <v>4</v>
      </c>
      <c r="O8" s="673">
        <v>53</v>
      </c>
      <c r="P8" s="674">
        <v>21</v>
      </c>
      <c r="Q8" s="516">
        <v>31</v>
      </c>
      <c r="R8" s="652">
        <v>5535</v>
      </c>
      <c r="AV8" s="519"/>
      <c r="AW8" s="519"/>
      <c r="AX8" s="519"/>
      <c r="AY8" s="519"/>
      <c r="AZ8" s="519"/>
    </row>
    <row r="9" spans="2:52" ht="10.5">
      <c r="B9" s="484" t="s">
        <v>170</v>
      </c>
      <c r="C9" s="667" t="s">
        <v>171</v>
      </c>
      <c r="D9" s="674">
        <v>9</v>
      </c>
      <c r="E9" s="674">
        <v>2</v>
      </c>
      <c r="F9" s="674">
        <v>5292</v>
      </c>
      <c r="G9" s="674">
        <v>3192</v>
      </c>
      <c r="H9" s="670">
        <f>G9/F9*100</f>
        <v>60.317460317460316</v>
      </c>
      <c r="I9" s="671">
        <f>Q9/R9*10000</f>
        <v>14.996250937265682</v>
      </c>
      <c r="J9" s="519"/>
      <c r="K9" s="672" t="s">
        <v>567</v>
      </c>
      <c r="L9" s="673">
        <v>2038</v>
      </c>
      <c r="M9" s="673">
        <v>2033</v>
      </c>
      <c r="N9" s="673">
        <v>8</v>
      </c>
      <c r="O9" s="673">
        <v>50</v>
      </c>
      <c r="P9" s="674">
        <v>14</v>
      </c>
      <c r="Q9" s="516">
        <v>6</v>
      </c>
      <c r="R9" s="652">
        <v>4001</v>
      </c>
      <c r="AV9" s="519"/>
      <c r="AW9" s="519"/>
      <c r="AX9" s="519"/>
      <c r="AY9" s="519"/>
      <c r="AZ9" s="519"/>
    </row>
    <row r="10" spans="2:52" ht="10.5">
      <c r="B10" s="484" t="s">
        <v>172</v>
      </c>
      <c r="C10" s="667" t="s">
        <v>173</v>
      </c>
      <c r="D10" s="674">
        <v>10</v>
      </c>
      <c r="E10" s="674">
        <v>3</v>
      </c>
      <c r="F10" s="674">
        <v>5195</v>
      </c>
      <c r="G10" s="674">
        <v>2126</v>
      </c>
      <c r="H10" s="670">
        <f>G10/F10*100</f>
        <v>40.92396535129932</v>
      </c>
      <c r="I10" s="671">
        <f>Q10/R10*10000</f>
        <v>9.554140127388536</v>
      </c>
      <c r="J10" s="519"/>
      <c r="K10" s="672" t="s">
        <v>568</v>
      </c>
      <c r="L10" s="674">
        <v>1905</v>
      </c>
      <c r="M10" s="674">
        <v>1908</v>
      </c>
      <c r="N10" s="674">
        <v>2</v>
      </c>
      <c r="O10" s="674">
        <v>47</v>
      </c>
      <c r="P10" s="674">
        <v>12</v>
      </c>
      <c r="Q10" s="516">
        <v>3</v>
      </c>
      <c r="R10" s="652">
        <v>3140</v>
      </c>
      <c r="AV10" s="519"/>
      <c r="AW10" s="519"/>
      <c r="AX10" s="519"/>
      <c r="AY10" s="519"/>
      <c r="AZ10" s="519"/>
    </row>
    <row r="11" spans="2:52" ht="10.5">
      <c r="B11" s="484" t="s">
        <v>174</v>
      </c>
      <c r="C11" s="667" t="s">
        <v>175</v>
      </c>
      <c r="D11" s="674">
        <v>19</v>
      </c>
      <c r="E11" s="674">
        <v>6</v>
      </c>
      <c r="F11" s="674">
        <v>12186</v>
      </c>
      <c r="G11" s="674">
        <v>6402</v>
      </c>
      <c r="H11" s="670">
        <f>G11/F11*100</f>
        <v>52.53569670113245</v>
      </c>
      <c r="I11" s="671">
        <f>Q11/R11*10000</f>
        <v>25.23659305993691</v>
      </c>
      <c r="J11" s="519"/>
      <c r="K11" s="672" t="s">
        <v>569</v>
      </c>
      <c r="L11" s="674">
        <v>1648</v>
      </c>
      <c r="M11" s="674">
        <v>1648</v>
      </c>
      <c r="N11" s="674">
        <v>1</v>
      </c>
      <c r="O11" s="674">
        <v>39</v>
      </c>
      <c r="P11" s="674">
        <v>18</v>
      </c>
      <c r="Q11" s="516">
        <v>12</v>
      </c>
      <c r="R11" s="652">
        <v>4755</v>
      </c>
      <c r="AW11" s="519"/>
      <c r="AX11" s="519"/>
      <c r="AY11" s="519"/>
      <c r="AZ11" s="519"/>
    </row>
    <row r="12" spans="2:52" ht="10.5">
      <c r="B12" s="484"/>
      <c r="C12" s="667"/>
      <c r="D12" s="675"/>
      <c r="E12" s="675"/>
      <c r="F12" s="675"/>
      <c r="G12" s="675"/>
      <c r="H12" s="670"/>
      <c r="I12" s="671"/>
      <c r="J12" s="519"/>
      <c r="K12" s="674" t="s">
        <v>596</v>
      </c>
      <c r="L12" s="674">
        <v>1546</v>
      </c>
      <c r="M12" s="674">
        <v>1545</v>
      </c>
      <c r="N12" s="674">
        <v>2</v>
      </c>
      <c r="O12" s="674">
        <v>28</v>
      </c>
      <c r="P12" s="674">
        <v>14</v>
      </c>
      <c r="R12" s="652"/>
      <c r="AW12" s="519"/>
      <c r="AX12" s="519"/>
      <c r="AY12" s="519"/>
      <c r="AZ12" s="519"/>
    </row>
    <row r="13" spans="2:52" ht="10.5">
      <c r="B13" s="484" t="s">
        <v>176</v>
      </c>
      <c r="C13" s="667" t="s">
        <v>177</v>
      </c>
      <c r="D13" s="674">
        <v>10</v>
      </c>
      <c r="E13" s="674">
        <v>4</v>
      </c>
      <c r="F13" s="674">
        <v>7091</v>
      </c>
      <c r="G13" s="674">
        <v>2797</v>
      </c>
      <c r="H13" s="670">
        <f>G13/F13*100</f>
        <v>39.44436609787054</v>
      </c>
      <c r="I13" s="671">
        <f>Q13/R13*10000</f>
        <v>23.97670834046926</v>
      </c>
      <c r="J13" s="519"/>
      <c r="K13" s="674" t="s">
        <v>597</v>
      </c>
      <c r="L13" s="674">
        <v>1454</v>
      </c>
      <c r="M13" s="674">
        <v>1449</v>
      </c>
      <c r="N13" s="674">
        <v>3</v>
      </c>
      <c r="O13" s="674">
        <v>34</v>
      </c>
      <c r="P13" s="674">
        <v>5</v>
      </c>
      <c r="Q13" s="516">
        <v>14</v>
      </c>
      <c r="R13" s="652">
        <v>5839</v>
      </c>
      <c r="AW13" s="519"/>
      <c r="AX13" s="519"/>
      <c r="AY13" s="519"/>
      <c r="AZ13" s="519"/>
    </row>
    <row r="14" spans="2:52" ht="10.5">
      <c r="B14" s="484" t="s">
        <v>0</v>
      </c>
      <c r="C14" s="667" t="s">
        <v>178</v>
      </c>
      <c r="D14" s="674">
        <v>19</v>
      </c>
      <c r="E14" s="674">
        <v>5</v>
      </c>
      <c r="F14" s="674">
        <v>2935</v>
      </c>
      <c r="G14" s="674">
        <v>664</v>
      </c>
      <c r="H14" s="670">
        <f>G14/F14*100</f>
        <v>22.62350936967632</v>
      </c>
      <c r="I14" s="671">
        <f>Q14/R14*10000</f>
        <v>14.458702331465751</v>
      </c>
      <c r="J14" s="519"/>
      <c r="K14" s="674" t="s">
        <v>598</v>
      </c>
      <c r="L14" s="674">
        <v>1556</v>
      </c>
      <c r="M14" s="674">
        <v>1549</v>
      </c>
      <c r="N14" s="674">
        <v>0</v>
      </c>
      <c r="O14" s="674">
        <v>26</v>
      </c>
      <c r="P14" s="674">
        <v>8</v>
      </c>
      <c r="Q14" s="516">
        <v>8</v>
      </c>
      <c r="R14" s="652">
        <v>5533</v>
      </c>
      <c r="AW14" s="519"/>
      <c r="AX14" s="519"/>
      <c r="AY14" s="519"/>
      <c r="AZ14" s="519"/>
    </row>
    <row r="15" spans="2:52" ht="10.5">
      <c r="B15" s="484" t="s">
        <v>179</v>
      </c>
      <c r="C15" s="667" t="s">
        <v>180</v>
      </c>
      <c r="D15" s="674">
        <v>10</v>
      </c>
      <c r="E15" s="674">
        <v>4</v>
      </c>
      <c r="F15" s="674">
        <v>5010</v>
      </c>
      <c r="G15" s="674">
        <v>1729</v>
      </c>
      <c r="H15" s="670">
        <f>G15/F15*100</f>
        <v>34.510978043912175</v>
      </c>
      <c r="I15" s="671">
        <f>Q15/R15*10000</f>
        <v>33.73060490218125</v>
      </c>
      <c r="J15" s="519"/>
      <c r="K15" s="674" t="s">
        <v>599</v>
      </c>
      <c r="L15" s="674">
        <v>1742</v>
      </c>
      <c r="M15" s="674">
        <v>1741</v>
      </c>
      <c r="N15" s="674">
        <v>1</v>
      </c>
      <c r="O15" s="674">
        <v>31</v>
      </c>
      <c r="P15" s="674">
        <v>4</v>
      </c>
      <c r="Q15" s="516">
        <v>15</v>
      </c>
      <c r="R15" s="652">
        <v>4447</v>
      </c>
      <c r="AW15" s="519"/>
      <c r="AX15" s="519"/>
      <c r="AY15" s="519"/>
      <c r="AZ15" s="519"/>
    </row>
    <row r="16" spans="2:52" ht="10.5">
      <c r="B16" s="484" t="s">
        <v>181</v>
      </c>
      <c r="C16" s="667" t="s">
        <v>182</v>
      </c>
      <c r="D16" s="674">
        <v>7</v>
      </c>
      <c r="E16" s="674">
        <v>4</v>
      </c>
      <c r="F16" s="674">
        <v>4808</v>
      </c>
      <c r="G16" s="674">
        <v>2036</v>
      </c>
      <c r="H16" s="670">
        <f>G16/F16*100</f>
        <v>42.346089850249584</v>
      </c>
      <c r="I16" s="671">
        <f>Q16/R16*10000</f>
        <v>15.560165975103734</v>
      </c>
      <c r="J16" s="519"/>
      <c r="K16" s="674" t="s">
        <v>897</v>
      </c>
      <c r="L16" s="674">
        <v>1989</v>
      </c>
      <c r="M16" s="674">
        <v>1990</v>
      </c>
      <c r="N16" s="674">
        <v>0</v>
      </c>
      <c r="O16" s="674">
        <v>57</v>
      </c>
      <c r="P16" s="674">
        <v>6</v>
      </c>
      <c r="Q16" s="516">
        <v>6</v>
      </c>
      <c r="R16" s="652">
        <v>3856</v>
      </c>
      <c r="AW16" s="519"/>
      <c r="AX16" s="519"/>
      <c r="AY16" s="519"/>
      <c r="AZ16" s="519"/>
    </row>
    <row r="17" spans="2:52" ht="10.5">
      <c r="B17" s="484"/>
      <c r="D17" s="675"/>
      <c r="E17" s="675"/>
      <c r="F17" s="675"/>
      <c r="G17" s="675"/>
      <c r="H17" s="670"/>
      <c r="I17" s="671"/>
      <c r="J17" s="519"/>
      <c r="K17" s="674" t="s">
        <v>898</v>
      </c>
      <c r="L17" s="674">
        <v>2045</v>
      </c>
      <c r="M17" s="674">
        <v>2049</v>
      </c>
      <c r="N17" s="674">
        <v>1</v>
      </c>
      <c r="O17" s="674">
        <v>53</v>
      </c>
      <c r="P17" s="674">
        <v>6</v>
      </c>
      <c r="R17" s="652"/>
      <c r="AV17" s="519"/>
      <c r="AW17" s="519"/>
      <c r="AX17" s="519"/>
      <c r="AY17" s="519"/>
      <c r="AZ17" s="519"/>
    </row>
    <row r="18" spans="2:52" ht="10.5">
      <c r="B18" s="484" t="s">
        <v>183</v>
      </c>
      <c r="C18" s="667" t="s">
        <v>184</v>
      </c>
      <c r="D18" s="674">
        <v>9</v>
      </c>
      <c r="E18" s="674">
        <v>4</v>
      </c>
      <c r="F18" s="674">
        <v>4691</v>
      </c>
      <c r="G18" s="674">
        <v>1643</v>
      </c>
      <c r="H18" s="670">
        <f>G18/F18*100</f>
        <v>35.02451502877852</v>
      </c>
      <c r="I18" s="671">
        <f>Q18/R18*10000</f>
        <v>29.162248144220573</v>
      </c>
      <c r="J18" s="519"/>
      <c r="K18" s="674" t="s">
        <v>899</v>
      </c>
      <c r="L18" s="674">
        <v>1946</v>
      </c>
      <c r="M18" s="674">
        <v>1950</v>
      </c>
      <c r="N18" s="674">
        <v>1</v>
      </c>
      <c r="O18" s="674">
        <v>46</v>
      </c>
      <c r="P18" s="674">
        <v>7</v>
      </c>
      <c r="Q18" s="516">
        <v>11</v>
      </c>
      <c r="R18" s="652">
        <v>3772</v>
      </c>
      <c r="AV18" s="519"/>
      <c r="AW18" s="519"/>
      <c r="AX18" s="519"/>
      <c r="AY18" s="519"/>
      <c r="AZ18" s="519"/>
    </row>
    <row r="19" spans="2:75" ht="10.5">
      <c r="B19" s="484" t="s">
        <v>185</v>
      </c>
      <c r="C19" s="667" t="s">
        <v>186</v>
      </c>
      <c r="D19" s="674">
        <v>9</v>
      </c>
      <c r="E19" s="674">
        <v>3</v>
      </c>
      <c r="F19" s="674">
        <v>7411</v>
      </c>
      <c r="G19" s="674">
        <v>3781</v>
      </c>
      <c r="H19" s="670">
        <f>G19/F19*100</f>
        <v>51.01875590338686</v>
      </c>
      <c r="I19" s="671">
        <f>Q19/R19*10000</f>
        <v>10.848928668294006</v>
      </c>
      <c r="J19" s="519"/>
      <c r="K19" s="674" t="s">
        <v>900</v>
      </c>
      <c r="L19" s="674">
        <v>2005</v>
      </c>
      <c r="M19" s="674">
        <v>2013</v>
      </c>
      <c r="N19" s="674">
        <v>1</v>
      </c>
      <c r="O19" s="674">
        <v>33</v>
      </c>
      <c r="P19" s="674">
        <v>9</v>
      </c>
      <c r="Q19" s="519">
        <v>4</v>
      </c>
      <c r="R19" s="652">
        <v>3687</v>
      </c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</row>
    <row r="20" spans="2:52" ht="10.5">
      <c r="B20" s="484" t="s">
        <v>187</v>
      </c>
      <c r="C20" s="667" t="s">
        <v>188</v>
      </c>
      <c r="D20" s="674">
        <v>9</v>
      </c>
      <c r="E20" s="674">
        <v>4</v>
      </c>
      <c r="F20" s="674">
        <v>8822</v>
      </c>
      <c r="G20" s="674">
        <v>4484</v>
      </c>
      <c r="H20" s="670">
        <f>G20/F20*100</f>
        <v>50.82747676263886</v>
      </c>
      <c r="I20" s="671">
        <f>Q20/R20*10000</f>
        <v>27.002700270027002</v>
      </c>
      <c r="J20" s="519"/>
      <c r="K20" s="674" t="s">
        <v>901</v>
      </c>
      <c r="L20" s="674">
        <v>1973</v>
      </c>
      <c r="M20" s="674">
        <v>1985</v>
      </c>
      <c r="N20" s="674">
        <v>0</v>
      </c>
      <c r="O20" s="674">
        <v>39</v>
      </c>
      <c r="P20" s="674">
        <v>8</v>
      </c>
      <c r="Q20" s="516">
        <v>9</v>
      </c>
      <c r="R20" s="652">
        <v>3333</v>
      </c>
      <c r="AV20" s="519"/>
      <c r="AW20" s="519"/>
      <c r="AX20" s="519"/>
      <c r="AY20" s="519"/>
      <c r="AZ20" s="519"/>
    </row>
    <row r="21" spans="2:52" ht="10.5">
      <c r="B21" s="484" t="s">
        <v>189</v>
      </c>
      <c r="C21" s="667" t="s">
        <v>190</v>
      </c>
      <c r="D21" s="674">
        <v>9</v>
      </c>
      <c r="E21" s="674">
        <v>2</v>
      </c>
      <c r="F21" s="674">
        <v>3041</v>
      </c>
      <c r="G21" s="674">
        <v>1073</v>
      </c>
      <c r="H21" s="670">
        <f>G21/F21*100</f>
        <v>35.28444590595199</v>
      </c>
      <c r="I21" s="671">
        <f>Q21/R21*10000</f>
        <v>29.2873413602343</v>
      </c>
      <c r="J21" s="519"/>
      <c r="K21" s="674" t="s">
        <v>902</v>
      </c>
      <c r="L21" s="674">
        <v>2101</v>
      </c>
      <c r="M21" s="674">
        <v>2115</v>
      </c>
      <c r="N21" s="674">
        <v>0</v>
      </c>
      <c r="O21" s="674">
        <v>39</v>
      </c>
      <c r="P21" s="674">
        <v>9</v>
      </c>
      <c r="Q21" s="516">
        <v>9</v>
      </c>
      <c r="R21" s="652">
        <v>3073</v>
      </c>
      <c r="AV21" s="519"/>
      <c r="AW21" s="519"/>
      <c r="AX21" s="519"/>
      <c r="AY21" s="519"/>
      <c r="AZ21" s="519"/>
    </row>
    <row r="22" spans="2:52" ht="10.5">
      <c r="B22" s="484"/>
      <c r="C22" s="667"/>
      <c r="D22" s="675"/>
      <c r="E22" s="675"/>
      <c r="F22" s="675"/>
      <c r="G22" s="675"/>
      <c r="H22" s="670"/>
      <c r="I22" s="671"/>
      <c r="J22" s="519"/>
      <c r="K22" s="676" t="s">
        <v>903</v>
      </c>
      <c r="L22" s="676">
        <v>2170</v>
      </c>
      <c r="M22" s="676">
        <v>2180</v>
      </c>
      <c r="N22" s="676">
        <v>1</v>
      </c>
      <c r="O22" s="676">
        <v>29</v>
      </c>
      <c r="P22" s="676">
        <v>11</v>
      </c>
      <c r="R22" s="652"/>
      <c r="AV22" s="519"/>
      <c r="AW22" s="519"/>
      <c r="AX22" s="519"/>
      <c r="AY22" s="519"/>
      <c r="AZ22" s="519"/>
    </row>
    <row r="23" spans="2:70" ht="10.5">
      <c r="B23" s="484" t="s">
        <v>191</v>
      </c>
      <c r="C23" s="667" t="s">
        <v>192</v>
      </c>
      <c r="D23" s="674">
        <v>9</v>
      </c>
      <c r="E23" s="674">
        <v>3</v>
      </c>
      <c r="F23" s="674">
        <v>3659</v>
      </c>
      <c r="G23" s="674">
        <v>2326</v>
      </c>
      <c r="H23" s="670">
        <f>G23/F23*100</f>
        <v>63.56928122437825</v>
      </c>
      <c r="I23" s="671">
        <f>Q23/R23*10000</f>
        <v>15.323322096230463</v>
      </c>
      <c r="J23" s="519"/>
      <c r="K23" s="674" t="s">
        <v>904</v>
      </c>
      <c r="L23" s="674">
        <v>192</v>
      </c>
      <c r="M23" s="674">
        <v>194</v>
      </c>
      <c r="N23" s="674">
        <v>0</v>
      </c>
      <c r="O23" s="674">
        <v>2</v>
      </c>
      <c r="P23" s="674">
        <v>0</v>
      </c>
      <c r="Q23" s="516">
        <v>5</v>
      </c>
      <c r="R23" s="652">
        <v>3263</v>
      </c>
      <c r="AV23" s="519"/>
      <c r="AW23" s="519"/>
      <c r="AX23" s="519"/>
      <c r="AY23" s="519"/>
      <c r="AZ23" s="519"/>
      <c r="BA23" s="519"/>
      <c r="BB23" s="519"/>
      <c r="BC23" s="519"/>
      <c r="BD23" s="519"/>
      <c r="BE23" s="519"/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</row>
    <row r="24" spans="2:70" ht="10.5">
      <c r="B24" s="484" t="s">
        <v>193</v>
      </c>
      <c r="C24" s="667" t="s">
        <v>194</v>
      </c>
      <c r="D24" s="674">
        <v>10</v>
      </c>
      <c r="E24" s="674">
        <v>3</v>
      </c>
      <c r="F24" s="674">
        <v>3327</v>
      </c>
      <c r="G24" s="674">
        <v>1058</v>
      </c>
      <c r="H24" s="670">
        <f>G24/F24*100</f>
        <v>31.800420799519085</v>
      </c>
      <c r="I24" s="671">
        <f>Q24/R24*10000</f>
        <v>18.674136321195146</v>
      </c>
      <c r="J24" s="519"/>
      <c r="K24" s="674" t="s">
        <v>905</v>
      </c>
      <c r="L24" s="674">
        <v>387</v>
      </c>
      <c r="M24" s="674">
        <v>388</v>
      </c>
      <c r="N24" s="674">
        <v>0</v>
      </c>
      <c r="O24" s="674">
        <v>5</v>
      </c>
      <c r="P24" s="674">
        <v>2</v>
      </c>
      <c r="Q24" s="519">
        <v>8</v>
      </c>
      <c r="R24" s="652">
        <v>4284</v>
      </c>
      <c r="AV24" s="519"/>
      <c r="AW24" s="519"/>
      <c r="AX24" s="519"/>
      <c r="AY24" s="519"/>
      <c r="AZ24" s="519"/>
      <c r="BA24" s="519"/>
      <c r="BB24" s="519"/>
      <c r="BC24" s="519"/>
      <c r="BD24" s="519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</row>
    <row r="25" spans="2:52" ht="10.5">
      <c r="B25" s="484" t="s">
        <v>195</v>
      </c>
      <c r="C25" s="667" t="s">
        <v>196</v>
      </c>
      <c r="D25" s="674">
        <v>9</v>
      </c>
      <c r="E25" s="674">
        <v>3</v>
      </c>
      <c r="F25" s="674">
        <v>3102</v>
      </c>
      <c r="G25" s="674">
        <v>1239</v>
      </c>
      <c r="H25" s="670">
        <f>G25/F25*100</f>
        <v>39.94197292069632</v>
      </c>
      <c r="I25" s="671">
        <f>Q25/R25*10000</f>
        <v>41.130185979971394</v>
      </c>
      <c r="J25" s="519"/>
      <c r="K25" s="674" t="s">
        <v>906</v>
      </c>
      <c r="L25" s="674">
        <v>584</v>
      </c>
      <c r="M25" s="674">
        <v>584</v>
      </c>
      <c r="N25" s="674">
        <v>0</v>
      </c>
      <c r="O25" s="674">
        <v>5</v>
      </c>
      <c r="P25" s="674">
        <v>3</v>
      </c>
      <c r="Q25" s="519">
        <v>23</v>
      </c>
      <c r="R25" s="652">
        <v>5592</v>
      </c>
      <c r="AV25" s="519"/>
      <c r="AW25" s="519"/>
      <c r="AX25" s="519"/>
      <c r="AY25" s="519"/>
      <c r="AZ25" s="519"/>
    </row>
    <row r="26" spans="2:52" ht="10.5">
      <c r="B26" s="484" t="s">
        <v>197</v>
      </c>
      <c r="C26" s="667" t="s">
        <v>198</v>
      </c>
      <c r="D26" s="674">
        <v>8</v>
      </c>
      <c r="E26" s="674">
        <v>2</v>
      </c>
      <c r="F26" s="674">
        <v>2335</v>
      </c>
      <c r="G26" s="674">
        <v>832</v>
      </c>
      <c r="H26" s="670">
        <f>G26/F26*100</f>
        <v>35.63169164882227</v>
      </c>
      <c r="I26" s="671">
        <f>Q26/R26*10000</f>
        <v>6.585446163977609</v>
      </c>
      <c r="J26" s="519"/>
      <c r="K26" s="674" t="s">
        <v>907</v>
      </c>
      <c r="L26" s="674">
        <v>754</v>
      </c>
      <c r="M26" s="674">
        <v>755</v>
      </c>
      <c r="N26" s="674">
        <v>0</v>
      </c>
      <c r="O26" s="674">
        <v>8</v>
      </c>
      <c r="P26" s="674">
        <v>3</v>
      </c>
      <c r="Q26" s="516">
        <v>2</v>
      </c>
      <c r="R26" s="652">
        <v>3037</v>
      </c>
      <c r="AV26" s="519"/>
      <c r="AW26" s="519"/>
      <c r="AX26" s="519"/>
      <c r="AY26" s="519"/>
      <c r="AZ26" s="519"/>
    </row>
    <row r="27" spans="2:52" ht="10.5">
      <c r="B27" s="484"/>
      <c r="C27" s="667"/>
      <c r="H27" s="670"/>
      <c r="I27" s="671"/>
      <c r="J27" s="519"/>
      <c r="K27" s="674" t="s">
        <v>908</v>
      </c>
      <c r="L27" s="674">
        <v>935</v>
      </c>
      <c r="M27" s="674">
        <v>936</v>
      </c>
      <c r="N27" s="674">
        <v>0</v>
      </c>
      <c r="O27" s="674">
        <v>11</v>
      </c>
      <c r="P27" s="674">
        <v>3</v>
      </c>
      <c r="R27" s="652"/>
      <c r="AV27" s="519"/>
      <c r="AW27" s="519"/>
      <c r="AX27" s="519"/>
      <c r="AY27" s="519"/>
      <c r="AZ27" s="519"/>
    </row>
    <row r="28" spans="2:52" ht="10.5">
      <c r="B28" s="484" t="s">
        <v>199</v>
      </c>
      <c r="C28" s="667" t="s">
        <v>200</v>
      </c>
      <c r="D28" s="674">
        <v>7</v>
      </c>
      <c r="E28" s="674">
        <v>1</v>
      </c>
      <c r="F28" s="674">
        <v>2211</v>
      </c>
      <c r="G28" s="674">
        <v>951</v>
      </c>
      <c r="H28" s="670">
        <f>G28/F28*100</f>
        <v>43.01221166892809</v>
      </c>
      <c r="I28" s="671">
        <f>Q28/R28*10000</f>
        <v>15.94896331738437</v>
      </c>
      <c r="J28" s="519"/>
      <c r="K28" s="674" t="s">
        <v>909</v>
      </c>
      <c r="L28" s="674">
        <v>1094</v>
      </c>
      <c r="M28" s="674">
        <v>1095</v>
      </c>
      <c r="N28" s="674">
        <v>0</v>
      </c>
      <c r="O28" s="674">
        <v>12</v>
      </c>
      <c r="P28" s="674">
        <v>5</v>
      </c>
      <c r="Q28" s="516">
        <v>4</v>
      </c>
      <c r="R28" s="652">
        <v>2508</v>
      </c>
      <c r="AV28" s="519"/>
      <c r="AW28" s="519"/>
      <c r="AX28" s="519"/>
      <c r="AY28" s="519"/>
      <c r="AZ28" s="519"/>
    </row>
    <row r="29" spans="2:52" ht="10.5">
      <c r="B29" s="484" t="s">
        <v>910</v>
      </c>
      <c r="C29" s="667" t="s">
        <v>911</v>
      </c>
      <c r="D29" s="674">
        <v>331</v>
      </c>
      <c r="E29" s="674">
        <v>43</v>
      </c>
      <c r="F29" s="674">
        <v>82924</v>
      </c>
      <c r="G29" s="674">
        <v>27556</v>
      </c>
      <c r="H29" s="670">
        <f>G29/F29*100</f>
        <v>33.23042786165646</v>
      </c>
      <c r="I29" s="671">
        <f>Q29/R29*10000</f>
        <v>84.2548709847288</v>
      </c>
      <c r="J29" s="519"/>
      <c r="K29" s="676" t="s">
        <v>912</v>
      </c>
      <c r="L29" s="676">
        <v>1273</v>
      </c>
      <c r="M29" s="676">
        <v>1278</v>
      </c>
      <c r="N29" s="676">
        <v>0</v>
      </c>
      <c r="O29" s="676">
        <v>14</v>
      </c>
      <c r="P29" s="676">
        <v>7</v>
      </c>
      <c r="Q29" s="516">
        <v>176</v>
      </c>
      <c r="R29" s="652">
        <v>20889</v>
      </c>
      <c r="S29" s="519"/>
      <c r="T29" s="519"/>
      <c r="U29" s="519"/>
      <c r="V29" s="519"/>
      <c r="W29" s="519"/>
      <c r="X29" s="519"/>
      <c r="AV29" s="519"/>
      <c r="AW29" s="519"/>
      <c r="AX29" s="519"/>
      <c r="AY29" s="519"/>
      <c r="AZ29" s="519"/>
    </row>
    <row r="30" spans="2:52" ht="10.5">
      <c r="B30" s="484" t="s">
        <v>203</v>
      </c>
      <c r="C30" s="667" t="s">
        <v>204</v>
      </c>
      <c r="D30" s="674">
        <v>8</v>
      </c>
      <c r="E30" s="674">
        <v>2</v>
      </c>
      <c r="F30" s="674">
        <v>1544</v>
      </c>
      <c r="G30" s="674">
        <v>720</v>
      </c>
      <c r="H30" s="670">
        <f>G30/F30*100</f>
        <v>46.63212435233161</v>
      </c>
      <c r="I30" s="671">
        <f>Q30/R30*10000</f>
        <v>25.51020408163265</v>
      </c>
      <c r="J30" s="519"/>
      <c r="K30" s="674" t="s">
        <v>913</v>
      </c>
      <c r="L30" s="674">
        <v>184</v>
      </c>
      <c r="M30" s="674">
        <v>187</v>
      </c>
      <c r="N30" s="674">
        <v>0</v>
      </c>
      <c r="O30" s="674">
        <v>4</v>
      </c>
      <c r="P30" s="674">
        <v>1</v>
      </c>
      <c r="Q30" s="519">
        <v>6</v>
      </c>
      <c r="R30" s="652">
        <v>2352</v>
      </c>
      <c r="S30" s="519"/>
      <c r="T30" s="519"/>
      <c r="U30" s="519"/>
      <c r="V30" s="519"/>
      <c r="W30" s="519"/>
      <c r="X30" s="519"/>
      <c r="AV30" s="519"/>
      <c r="AW30" s="519"/>
      <c r="AX30" s="519"/>
      <c r="AY30" s="519"/>
      <c r="AZ30" s="519"/>
    </row>
    <row r="31" spans="2:52" ht="10.5">
      <c r="B31" s="484"/>
      <c r="E31" s="653"/>
      <c r="F31" s="653"/>
      <c r="G31" s="653"/>
      <c r="H31" s="670"/>
      <c r="I31" s="671"/>
      <c r="J31" s="519"/>
      <c r="K31" s="674" t="s">
        <v>914</v>
      </c>
      <c r="L31" s="674">
        <v>349</v>
      </c>
      <c r="M31" s="674">
        <v>352</v>
      </c>
      <c r="N31" s="674">
        <v>0</v>
      </c>
      <c r="O31" s="674">
        <v>7</v>
      </c>
      <c r="P31" s="674">
        <v>2</v>
      </c>
      <c r="Q31" s="519"/>
      <c r="R31" s="677"/>
      <c r="S31" s="519"/>
      <c r="T31" s="519"/>
      <c r="U31" s="519"/>
      <c r="V31" s="519"/>
      <c r="W31" s="519"/>
      <c r="X31" s="519"/>
      <c r="AV31" s="519"/>
      <c r="AW31" s="519"/>
      <c r="AX31" s="519"/>
      <c r="AY31" s="519"/>
      <c r="AZ31" s="519"/>
    </row>
    <row r="32" spans="2:52" ht="10.5">
      <c r="B32" s="611" t="s">
        <v>207</v>
      </c>
      <c r="C32" s="678" t="s">
        <v>2</v>
      </c>
      <c r="D32" s="679">
        <f>SUM(D8:D30)</f>
        <v>511</v>
      </c>
      <c r="E32" s="679">
        <f>SUM(E8:E31)</f>
        <v>103</v>
      </c>
      <c r="F32" s="679">
        <f>SUM(F8:F31)</f>
        <v>171420</v>
      </c>
      <c r="G32" s="679">
        <f>SUM(G8:G31)</f>
        <v>67807</v>
      </c>
      <c r="H32" s="680">
        <f>G32/F32*100</f>
        <v>39.556061136390156</v>
      </c>
      <c r="I32" s="681">
        <f>Q32/R32*10000</f>
        <v>37.891836031691355</v>
      </c>
      <c r="J32" s="519"/>
      <c r="K32" s="674" t="s">
        <v>915</v>
      </c>
      <c r="L32" s="674">
        <v>523</v>
      </c>
      <c r="M32" s="674">
        <v>529</v>
      </c>
      <c r="N32" s="674">
        <v>0</v>
      </c>
      <c r="O32" s="674">
        <v>9</v>
      </c>
      <c r="P32" s="674">
        <v>2</v>
      </c>
      <c r="Q32" s="519">
        <f>SUM(Q8:Q31)</f>
        <v>352</v>
      </c>
      <c r="R32" s="536">
        <f>SUM(R8:R31)</f>
        <v>92896</v>
      </c>
      <c r="S32" s="519"/>
      <c r="T32" s="519"/>
      <c r="U32" s="519"/>
      <c r="V32" s="519"/>
      <c r="W32" s="519"/>
      <c r="X32" s="519"/>
      <c r="AV32" s="519"/>
      <c r="AW32" s="519"/>
      <c r="AX32" s="519"/>
      <c r="AY32" s="519"/>
      <c r="AZ32" s="519"/>
    </row>
    <row r="33" spans="2:52" ht="10.5">
      <c r="B33" s="493" t="s">
        <v>208</v>
      </c>
      <c r="C33" s="682"/>
      <c r="D33" s="683">
        <v>511</v>
      </c>
      <c r="E33" s="683">
        <v>94</v>
      </c>
      <c r="F33" s="683">
        <v>154696</v>
      </c>
      <c r="G33" s="683">
        <v>57608</v>
      </c>
      <c r="H33" s="684">
        <v>37.239489062419196</v>
      </c>
      <c r="I33" s="685">
        <v>37.74972688234848</v>
      </c>
      <c r="J33" s="519"/>
      <c r="K33" s="674" t="s">
        <v>916</v>
      </c>
      <c r="L33" s="674">
        <v>700</v>
      </c>
      <c r="M33" s="674">
        <v>708</v>
      </c>
      <c r="N33" s="674">
        <v>0</v>
      </c>
      <c r="O33" s="674">
        <v>11</v>
      </c>
      <c r="P33" s="674">
        <v>2</v>
      </c>
      <c r="Q33" s="519"/>
      <c r="R33" s="536"/>
      <c r="S33" s="519"/>
      <c r="T33" s="519"/>
      <c r="U33" s="519"/>
      <c r="V33" s="519"/>
      <c r="W33" s="519"/>
      <c r="X33" s="519"/>
      <c r="AV33" s="519"/>
      <c r="AW33" s="519"/>
      <c r="AX33" s="519"/>
      <c r="AY33" s="519"/>
      <c r="AZ33" s="519"/>
    </row>
    <row r="34" spans="1:52" ht="9">
      <c r="A34" s="519"/>
      <c r="B34" s="516" t="s">
        <v>917</v>
      </c>
      <c r="J34" s="519"/>
      <c r="K34" s="674" t="s">
        <v>918</v>
      </c>
      <c r="L34" s="674">
        <v>863</v>
      </c>
      <c r="M34" s="674">
        <v>873</v>
      </c>
      <c r="N34" s="674">
        <v>0</v>
      </c>
      <c r="O34" s="674">
        <v>13</v>
      </c>
      <c r="P34" s="674">
        <v>2</v>
      </c>
      <c r="Q34" s="519"/>
      <c r="R34" s="536"/>
      <c r="S34" s="519"/>
      <c r="T34" s="519"/>
      <c r="U34" s="519"/>
      <c r="V34" s="519"/>
      <c r="W34" s="519"/>
      <c r="X34" s="519"/>
      <c r="AV34" s="519"/>
      <c r="AW34" s="519"/>
      <c r="AX34" s="519"/>
      <c r="AY34" s="519"/>
      <c r="AZ34" s="519"/>
    </row>
    <row r="35" spans="2:52" ht="9">
      <c r="B35" s="633" t="s">
        <v>919</v>
      </c>
      <c r="C35" s="633"/>
      <c r="D35" s="633"/>
      <c r="E35" s="633"/>
      <c r="F35" s="633"/>
      <c r="G35" s="633"/>
      <c r="H35" s="633"/>
      <c r="I35" s="633"/>
      <c r="J35" s="519"/>
      <c r="K35" s="674" t="s">
        <v>920</v>
      </c>
      <c r="L35" s="674">
        <v>1025</v>
      </c>
      <c r="M35" s="674">
        <v>1036</v>
      </c>
      <c r="N35" s="674">
        <v>0</v>
      </c>
      <c r="O35" s="674">
        <v>15</v>
      </c>
      <c r="P35" s="674">
        <v>2</v>
      </c>
      <c r="Q35" s="519"/>
      <c r="R35" s="536"/>
      <c r="S35" s="519"/>
      <c r="T35" s="519"/>
      <c r="U35" s="519"/>
      <c r="V35" s="519"/>
      <c r="W35" s="519"/>
      <c r="X35" s="519"/>
      <c r="AV35" s="519"/>
      <c r="AW35" s="519"/>
      <c r="AX35" s="519"/>
      <c r="AY35" s="519"/>
      <c r="AZ35" s="519"/>
    </row>
    <row r="36" spans="2:52" ht="9">
      <c r="B36" s="633"/>
      <c r="C36" s="633"/>
      <c r="D36" s="633"/>
      <c r="E36" s="633"/>
      <c r="F36" s="633"/>
      <c r="G36" s="633"/>
      <c r="H36" s="633"/>
      <c r="I36" s="633"/>
      <c r="K36" s="676" t="s">
        <v>921</v>
      </c>
      <c r="L36" s="676">
        <v>1235</v>
      </c>
      <c r="M36" s="676">
        <v>1247</v>
      </c>
      <c r="N36" s="676">
        <v>0</v>
      </c>
      <c r="O36" s="676">
        <v>16</v>
      </c>
      <c r="P36" s="676">
        <v>5</v>
      </c>
      <c r="Q36" s="519"/>
      <c r="R36" s="536"/>
      <c r="S36" s="519"/>
      <c r="T36" s="519"/>
      <c r="U36" s="519"/>
      <c r="V36" s="519"/>
      <c r="W36" s="519"/>
      <c r="X36" s="519"/>
      <c r="AV36" s="519"/>
      <c r="AW36" s="519"/>
      <c r="AX36" s="519"/>
      <c r="AY36" s="519"/>
      <c r="AZ36" s="519"/>
    </row>
    <row r="37" spans="2:52" ht="9">
      <c r="B37" s="516" t="s">
        <v>922</v>
      </c>
      <c r="K37" s="674"/>
      <c r="L37" s="674"/>
      <c r="M37" s="674"/>
      <c r="N37" s="674"/>
      <c r="O37" s="674"/>
      <c r="P37" s="674"/>
      <c r="Q37" s="519"/>
      <c r="R37" s="536"/>
      <c r="S37" s="519"/>
      <c r="T37" s="519"/>
      <c r="U37" s="519"/>
      <c r="V37" s="519"/>
      <c r="W37" s="519"/>
      <c r="X37" s="519"/>
      <c r="AV37" s="519"/>
      <c r="AW37" s="519"/>
      <c r="AX37" s="519"/>
      <c r="AY37" s="519"/>
      <c r="AZ37" s="519"/>
    </row>
    <row r="38" spans="2:52" ht="9">
      <c r="B38" s="516" t="s">
        <v>923</v>
      </c>
      <c r="K38" s="674"/>
      <c r="L38" s="674"/>
      <c r="M38" s="674"/>
      <c r="N38" s="674"/>
      <c r="O38" s="674"/>
      <c r="P38" s="674"/>
      <c r="Q38" s="519"/>
      <c r="R38" s="536"/>
      <c r="S38" s="519"/>
      <c r="T38" s="519"/>
      <c r="U38" s="519"/>
      <c r="V38" s="519"/>
      <c r="W38" s="519"/>
      <c r="X38" s="519"/>
      <c r="AV38" s="519"/>
      <c r="AW38" s="519"/>
      <c r="AX38" s="519"/>
      <c r="AY38" s="519"/>
      <c r="AZ38" s="519"/>
    </row>
    <row r="39" spans="4:52" ht="9">
      <c r="D39" s="519"/>
      <c r="E39" s="519"/>
      <c r="F39" s="519"/>
      <c r="G39" s="519"/>
      <c r="H39" s="519"/>
      <c r="I39" s="519"/>
      <c r="J39" s="519"/>
      <c r="K39" s="674"/>
      <c r="L39" s="674"/>
      <c r="M39" s="674"/>
      <c r="N39" s="674"/>
      <c r="O39" s="674"/>
      <c r="P39" s="674"/>
      <c r="Q39" s="519"/>
      <c r="R39" s="536"/>
      <c r="S39" s="519"/>
      <c r="T39" s="519"/>
      <c r="U39" s="519"/>
      <c r="V39" s="519"/>
      <c r="W39" s="519"/>
      <c r="X39" s="519"/>
      <c r="AV39" s="519"/>
      <c r="AW39" s="519"/>
      <c r="AX39" s="519"/>
      <c r="AY39" s="519"/>
      <c r="AZ39" s="519"/>
    </row>
    <row r="40" spans="4:52" ht="9">
      <c r="D40" s="686"/>
      <c r="E40" s="686"/>
      <c r="F40" s="686"/>
      <c r="G40" s="686"/>
      <c r="H40" s="687"/>
      <c r="I40" s="671"/>
      <c r="J40" s="519"/>
      <c r="K40" s="674"/>
      <c r="L40" s="674"/>
      <c r="M40" s="674"/>
      <c r="N40" s="674"/>
      <c r="O40" s="674"/>
      <c r="P40" s="674"/>
      <c r="Q40" s="519"/>
      <c r="R40" s="536"/>
      <c r="S40" s="536"/>
      <c r="T40" s="536"/>
      <c r="U40" s="536"/>
      <c r="V40" s="536"/>
      <c r="W40" s="536"/>
      <c r="X40" s="670"/>
      <c r="Y40" s="670"/>
      <c r="Z40" s="670"/>
      <c r="AA40" s="670"/>
      <c r="AB40" s="670"/>
      <c r="AC40" s="670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</row>
    <row r="41" spans="2:52" ht="9">
      <c r="B41" s="653"/>
      <c r="C41" s="653"/>
      <c r="D41" s="653"/>
      <c r="E41" s="653"/>
      <c r="F41" s="653"/>
      <c r="G41" s="653"/>
      <c r="H41" s="653"/>
      <c r="I41" s="653"/>
      <c r="J41" s="520"/>
      <c r="K41" s="674"/>
      <c r="L41" s="674"/>
      <c r="M41" s="674"/>
      <c r="N41" s="674"/>
      <c r="O41" s="674"/>
      <c r="P41" s="674"/>
      <c r="Q41" s="519"/>
      <c r="R41" s="536"/>
      <c r="S41" s="536"/>
      <c r="T41" s="536"/>
      <c r="U41" s="536"/>
      <c r="V41" s="536"/>
      <c r="W41" s="536"/>
      <c r="X41" s="670"/>
      <c r="Y41" s="670"/>
      <c r="Z41" s="670"/>
      <c r="AA41" s="670"/>
      <c r="AB41" s="670"/>
      <c r="AC41" s="670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19"/>
      <c r="AR41" s="519"/>
      <c r="AS41" s="519"/>
      <c r="AT41" s="519"/>
      <c r="AU41" s="519"/>
      <c r="AV41" s="519"/>
      <c r="AW41" s="519"/>
      <c r="AX41" s="519"/>
      <c r="AY41" s="519"/>
      <c r="AZ41" s="519"/>
    </row>
    <row r="42" spans="10:52" ht="9">
      <c r="J42" s="653"/>
      <c r="K42" s="674"/>
      <c r="L42" s="674"/>
      <c r="M42" s="674"/>
      <c r="N42" s="674"/>
      <c r="O42" s="674"/>
      <c r="P42" s="674"/>
      <c r="Q42" s="688"/>
      <c r="R42" s="536"/>
      <c r="S42" s="536"/>
      <c r="T42" s="536"/>
      <c r="U42" s="536"/>
      <c r="V42" s="536"/>
      <c r="W42" s="536"/>
      <c r="X42" s="670"/>
      <c r="Y42" s="670"/>
      <c r="Z42" s="670"/>
      <c r="AA42" s="670"/>
      <c r="AB42" s="670"/>
      <c r="AC42" s="670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  <c r="AQ42" s="519"/>
      <c r="AR42" s="519"/>
      <c r="AS42" s="519"/>
      <c r="AT42" s="519"/>
      <c r="AU42" s="519"/>
      <c r="AV42" s="519"/>
      <c r="AW42" s="519"/>
      <c r="AX42" s="519"/>
      <c r="AY42" s="519"/>
      <c r="AZ42" s="519"/>
    </row>
    <row r="43" spans="11:52" ht="9">
      <c r="K43" s="674"/>
      <c r="L43" s="674"/>
      <c r="M43" s="674"/>
      <c r="N43" s="674"/>
      <c r="O43" s="674"/>
      <c r="P43" s="674"/>
      <c r="Q43" s="518"/>
      <c r="R43" s="670"/>
      <c r="S43" s="670"/>
      <c r="T43" s="670"/>
      <c r="U43" s="670"/>
      <c r="V43" s="670"/>
      <c r="W43" s="670"/>
      <c r="X43" s="670"/>
      <c r="Y43" s="689"/>
      <c r="Z43" s="689"/>
      <c r="AA43" s="689"/>
      <c r="AB43" s="689"/>
      <c r="AC43" s="689"/>
      <c r="AD43" s="689"/>
      <c r="AE43" s="689"/>
      <c r="AF43" s="689"/>
      <c r="AG43" s="689"/>
      <c r="AH43" s="689"/>
      <c r="AI43" s="689"/>
      <c r="AJ43" s="689"/>
      <c r="AK43" s="689"/>
      <c r="AL43" s="689"/>
      <c r="AM43" s="689"/>
      <c r="AN43" s="689"/>
      <c r="AO43" s="689"/>
      <c r="AP43" s="689"/>
      <c r="AQ43" s="653"/>
      <c r="AR43" s="653"/>
      <c r="AS43" s="653"/>
      <c r="AT43" s="653"/>
      <c r="AU43" s="653"/>
      <c r="AV43" s="653"/>
      <c r="AW43" s="519"/>
      <c r="AX43" s="519"/>
      <c r="AY43" s="519"/>
      <c r="AZ43" s="519"/>
    </row>
    <row r="44" spans="11:52" ht="9">
      <c r="K44" s="674"/>
      <c r="L44" s="674"/>
      <c r="M44" s="674"/>
      <c r="N44" s="674"/>
      <c r="O44" s="674"/>
      <c r="P44" s="674"/>
      <c r="R44" s="535"/>
      <c r="S44" s="535"/>
      <c r="T44" s="535"/>
      <c r="U44" s="535"/>
      <c r="V44" s="535"/>
      <c r="W44" s="535"/>
      <c r="X44" s="670"/>
      <c r="Y44" s="670"/>
      <c r="Z44" s="670"/>
      <c r="AA44" s="670"/>
      <c r="AB44" s="670"/>
      <c r="AC44" s="670"/>
      <c r="AD44" s="536"/>
      <c r="AE44" s="536"/>
      <c r="AF44" s="536"/>
      <c r="AG44" s="536"/>
      <c r="AH44" s="536"/>
      <c r="AI44" s="536"/>
      <c r="AJ44" s="536"/>
      <c r="AK44" s="536"/>
      <c r="AL44" s="536"/>
      <c r="AM44" s="536"/>
      <c r="AN44" s="536"/>
      <c r="AO44" s="536"/>
      <c r="AP44" s="536"/>
      <c r="AQ44" s="519"/>
      <c r="AR44" s="519"/>
      <c r="AS44" s="519"/>
      <c r="AT44" s="519"/>
      <c r="AU44" s="519"/>
      <c r="AV44" s="519"/>
      <c r="AW44" s="519"/>
      <c r="AX44" s="519"/>
      <c r="AY44" s="519"/>
      <c r="AZ44" s="519"/>
    </row>
    <row r="45" spans="11:52" ht="9">
      <c r="K45" s="674"/>
      <c r="L45" s="674"/>
      <c r="M45" s="674"/>
      <c r="N45" s="674"/>
      <c r="O45" s="674"/>
      <c r="P45" s="674"/>
      <c r="R45" s="535"/>
      <c r="S45" s="535"/>
      <c r="T45" s="535"/>
      <c r="U45" s="535"/>
      <c r="V45" s="535"/>
      <c r="W45" s="535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</row>
    <row r="46" spans="2:52" ht="9">
      <c r="B46" s="653"/>
      <c r="C46" s="653"/>
      <c r="D46" s="653"/>
      <c r="E46" s="653"/>
      <c r="F46" s="653"/>
      <c r="G46" s="653"/>
      <c r="H46" s="653"/>
      <c r="I46" s="653"/>
      <c r="K46" s="674"/>
      <c r="L46" s="674"/>
      <c r="M46" s="674"/>
      <c r="N46" s="674"/>
      <c r="O46" s="674"/>
      <c r="P46" s="674"/>
      <c r="R46" s="535"/>
      <c r="S46" s="535"/>
      <c r="T46" s="535"/>
      <c r="U46" s="535"/>
      <c r="V46" s="535"/>
      <c r="W46" s="689"/>
      <c r="X46" s="689"/>
      <c r="Y46" s="689"/>
      <c r="Z46" s="689"/>
      <c r="AA46" s="689"/>
      <c r="AB46" s="689"/>
      <c r="AC46" s="689"/>
      <c r="AD46" s="689"/>
      <c r="AE46" s="689"/>
      <c r="AF46" s="689"/>
      <c r="AG46" s="689"/>
      <c r="AH46" s="689"/>
      <c r="AI46" s="689"/>
      <c r="AJ46" s="689"/>
      <c r="AK46" s="689"/>
      <c r="AL46" s="689"/>
      <c r="AM46" s="689"/>
      <c r="AN46" s="689"/>
      <c r="AO46" s="689"/>
      <c r="AP46" s="689"/>
      <c r="AQ46" s="653"/>
      <c r="AR46" s="653"/>
      <c r="AS46" s="653"/>
      <c r="AT46" s="653"/>
      <c r="AU46" s="653"/>
      <c r="AV46" s="653"/>
      <c r="AW46" s="519"/>
      <c r="AX46" s="519"/>
      <c r="AY46" s="519"/>
      <c r="AZ46" s="519"/>
    </row>
    <row r="47" spans="1:52" ht="9.75" customHeight="1">
      <c r="A47" s="653"/>
      <c r="J47" s="653"/>
      <c r="K47" s="653"/>
      <c r="L47" s="653"/>
      <c r="M47" s="653"/>
      <c r="N47" s="653"/>
      <c r="O47" s="653"/>
      <c r="P47" s="653"/>
      <c r="Q47" s="653"/>
      <c r="R47" s="1064">
        <v>51</v>
      </c>
      <c r="S47" s="1064"/>
      <c r="T47" s="1064"/>
      <c r="U47" s="1064"/>
      <c r="V47" s="1064"/>
      <c r="W47" s="1064"/>
      <c r="X47" s="1064"/>
      <c r="Y47" s="1064"/>
      <c r="Z47" s="1064"/>
      <c r="AA47" s="1064"/>
      <c r="AB47" s="1064"/>
      <c r="AC47" s="1064"/>
      <c r="AD47" s="1064"/>
      <c r="AE47" s="1064"/>
      <c r="AF47" s="1064"/>
      <c r="AG47" s="1064"/>
      <c r="AH47" s="1064"/>
      <c r="AI47" s="1064"/>
      <c r="AJ47" s="1064"/>
      <c r="AK47" s="1064"/>
      <c r="AL47" s="1064"/>
      <c r="AM47" s="1064"/>
      <c r="AN47" s="1064"/>
      <c r="AO47" s="1064"/>
      <c r="AP47" s="1064"/>
      <c r="AQ47" s="653"/>
      <c r="AR47" s="653"/>
      <c r="AS47" s="653"/>
      <c r="AT47" s="653"/>
      <c r="AU47" s="653"/>
      <c r="AV47" s="653"/>
      <c r="AW47" s="653"/>
      <c r="AX47" s="653"/>
      <c r="AY47" s="519"/>
      <c r="AZ47" s="519"/>
    </row>
    <row r="48" spans="24:52" ht="9">
      <c r="X48" s="519"/>
      <c r="Y48" s="519"/>
      <c r="Z48" s="519"/>
      <c r="AA48" s="519"/>
      <c r="AB48" s="519"/>
      <c r="AC48" s="519"/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19"/>
      <c r="AV48" s="519"/>
      <c r="AW48" s="519"/>
      <c r="AX48" s="519"/>
      <c r="AY48" s="519"/>
      <c r="AZ48" s="519"/>
    </row>
    <row r="49" spans="24:52" ht="9"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</row>
    <row r="50" spans="30:52" ht="9"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</row>
    <row r="51" spans="24:52" ht="9">
      <c r="X51" s="1065"/>
      <c r="Y51" s="1065"/>
      <c r="Z51" s="1065"/>
      <c r="AA51" s="1065"/>
      <c r="AB51" s="1065"/>
      <c r="AC51" s="1066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</row>
    <row r="52" ht="9">
      <c r="AN52" s="516" t="s">
        <v>1</v>
      </c>
    </row>
    <row r="53" spans="48:52" ht="9">
      <c r="AV53" s="516" t="s">
        <v>1</v>
      </c>
      <c r="AX53" s="516" t="s">
        <v>1</v>
      </c>
      <c r="AZ53" s="516" t="s">
        <v>1</v>
      </c>
    </row>
    <row r="76" ht="9">
      <c r="E76" s="643"/>
    </row>
    <row r="79" ht="9">
      <c r="E79" s="516" t="s">
        <v>924</v>
      </c>
    </row>
    <row r="80" ht="9">
      <c r="E80" s="516" t="s">
        <v>923</v>
      </c>
    </row>
    <row r="89" ht="9">
      <c r="G89" s="653"/>
    </row>
    <row r="95" spans="2:9" ht="9">
      <c r="B95" s="653"/>
      <c r="C95" s="653"/>
      <c r="D95" s="653"/>
      <c r="E95" s="653"/>
      <c r="F95" s="653"/>
      <c r="G95" s="653"/>
      <c r="H95" s="653"/>
      <c r="I95" s="653"/>
    </row>
    <row r="96" spans="1:17" ht="9">
      <c r="A96" s="653">
        <v>49</v>
      </c>
      <c r="J96" s="653"/>
      <c r="K96" s="653"/>
      <c r="L96" s="653"/>
      <c r="M96" s="653"/>
      <c r="N96" s="653"/>
      <c r="O96" s="653"/>
      <c r="P96" s="653"/>
      <c r="Q96" s="653"/>
    </row>
  </sheetData>
  <sheetProtection/>
  <mergeCells count="4">
    <mergeCell ref="F2:H2"/>
    <mergeCell ref="F3:G3"/>
    <mergeCell ref="R47:AP47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140625" defaultRowHeight="12.75"/>
  <cols>
    <col min="1" max="1" width="0.9921875" style="494" customWidth="1"/>
    <col min="2" max="2" width="6.28125" style="494" customWidth="1"/>
    <col min="3" max="4" width="6.8515625" style="494" customWidth="1"/>
    <col min="5" max="5" width="5.7109375" style="494" customWidth="1"/>
    <col min="6" max="6" width="6.421875" style="494" customWidth="1"/>
    <col min="7" max="7" width="6.00390625" style="494" customWidth="1"/>
    <col min="8" max="8" width="5.8515625" style="494" customWidth="1"/>
    <col min="9" max="9" width="6.140625" style="494" customWidth="1"/>
    <col min="10" max="10" width="5.7109375" style="494" customWidth="1"/>
    <col min="11" max="11" width="5.28125" style="494" customWidth="1"/>
    <col min="12" max="13" width="6.140625" style="494" customWidth="1"/>
    <col min="14" max="14" width="5.28125" style="494" customWidth="1"/>
    <col min="15" max="15" width="5.7109375" style="494" customWidth="1"/>
    <col min="16" max="16" width="5.421875" style="494" customWidth="1"/>
    <col min="17" max="17" width="5.8515625" style="494" customWidth="1"/>
    <col min="18" max="18" width="5.140625" style="494" customWidth="1"/>
    <col min="19" max="19" width="6.28125" style="494" customWidth="1"/>
    <col min="20" max="20" width="6.421875" style="494" customWidth="1"/>
    <col min="21" max="22" width="5.8515625" style="494" customWidth="1"/>
    <col min="23" max="23" width="4.7109375" style="494" customWidth="1"/>
    <col min="24" max="24" width="5.8515625" style="494" customWidth="1"/>
    <col min="25" max="16384" width="9.140625" style="494" customWidth="1"/>
  </cols>
  <sheetData>
    <row r="1" spans="1:21" ht="9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</row>
    <row r="2" spans="1:21" ht="12">
      <c r="A2" s="516"/>
      <c r="B2" s="516"/>
      <c r="C2" s="516"/>
      <c r="D2" s="516"/>
      <c r="E2" s="516"/>
      <c r="F2" s="656" t="s">
        <v>925</v>
      </c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</row>
    <row r="3" spans="1:21" ht="12">
      <c r="A3" s="516"/>
      <c r="B3" s="516"/>
      <c r="C3" s="516"/>
      <c r="D3" s="516"/>
      <c r="E3" s="516"/>
      <c r="F3" s="656" t="s">
        <v>926</v>
      </c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</row>
    <row r="4" spans="1:21" ht="9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</row>
    <row r="5" spans="1:21" ht="9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</row>
    <row r="6" spans="1:24" ht="18" customHeight="1">
      <c r="A6" s="516"/>
      <c r="B6" s="1067" t="s">
        <v>884</v>
      </c>
      <c r="C6" s="1070" t="s">
        <v>927</v>
      </c>
      <c r="D6" s="1073" t="s">
        <v>928</v>
      </c>
      <c r="E6" s="1074"/>
      <c r="F6" s="1074"/>
      <c r="G6" s="1075" t="s">
        <v>929</v>
      </c>
      <c r="H6" s="1076"/>
      <c r="I6" s="1076"/>
      <c r="J6" s="1076"/>
      <c r="K6" s="1076"/>
      <c r="L6" s="1076"/>
      <c r="M6" s="1076"/>
      <c r="N6" s="1076"/>
      <c r="O6" s="1076"/>
      <c r="P6" s="1076"/>
      <c r="Q6" s="1076"/>
      <c r="R6" s="1076"/>
      <c r="S6" s="1076"/>
      <c r="T6" s="1076"/>
      <c r="U6" s="1076"/>
      <c r="V6" s="1076"/>
      <c r="W6" s="1076"/>
      <c r="X6" s="1076"/>
    </row>
    <row r="7" spans="1:29" ht="31.5" customHeight="1">
      <c r="A7" s="516"/>
      <c r="B7" s="1068"/>
      <c r="C7" s="1071"/>
      <c r="D7" s="1077" t="s">
        <v>930</v>
      </c>
      <c r="E7" s="1078"/>
      <c r="F7" s="1079"/>
      <c r="G7" s="1075" t="s">
        <v>931</v>
      </c>
      <c r="H7" s="1076"/>
      <c r="I7" s="1080"/>
      <c r="J7" s="1081" t="s">
        <v>932</v>
      </c>
      <c r="K7" s="1082"/>
      <c r="L7" s="1083"/>
      <c r="M7" s="1084" t="s">
        <v>933</v>
      </c>
      <c r="N7" s="1085"/>
      <c r="O7" s="1086"/>
      <c r="P7" s="1084" t="s">
        <v>934</v>
      </c>
      <c r="Q7" s="1085"/>
      <c r="R7" s="1086"/>
      <c r="S7" s="1075" t="s">
        <v>935</v>
      </c>
      <c r="T7" s="1076"/>
      <c r="U7" s="1087"/>
      <c r="V7" s="1075" t="s">
        <v>936</v>
      </c>
      <c r="W7" s="1076"/>
      <c r="X7" s="1087"/>
      <c r="AA7" s="1081"/>
      <c r="AB7" s="1082"/>
      <c r="AC7" s="1083"/>
    </row>
    <row r="8" spans="1:32" ht="68.25" customHeight="1">
      <c r="A8" s="516"/>
      <c r="B8" s="1069"/>
      <c r="C8" s="1072"/>
      <c r="D8" s="664" t="s">
        <v>937</v>
      </c>
      <c r="E8" s="664" t="s">
        <v>938</v>
      </c>
      <c r="F8" s="664" t="s">
        <v>939</v>
      </c>
      <c r="G8" s="664" t="s">
        <v>937</v>
      </c>
      <c r="H8" s="664" t="s">
        <v>938</v>
      </c>
      <c r="I8" s="664" t="s">
        <v>939</v>
      </c>
      <c r="J8" s="664" t="s">
        <v>937</v>
      </c>
      <c r="K8" s="664" t="s">
        <v>938</v>
      </c>
      <c r="L8" s="664" t="s">
        <v>939</v>
      </c>
      <c r="M8" s="664" t="s">
        <v>937</v>
      </c>
      <c r="N8" s="664" t="s">
        <v>938</v>
      </c>
      <c r="O8" s="664" t="s">
        <v>939</v>
      </c>
      <c r="P8" s="664" t="s">
        <v>937</v>
      </c>
      <c r="Q8" s="664" t="s">
        <v>938</v>
      </c>
      <c r="R8" s="664" t="s">
        <v>939</v>
      </c>
      <c r="S8" s="692" t="s">
        <v>937</v>
      </c>
      <c r="T8" s="693" t="s">
        <v>938</v>
      </c>
      <c r="U8" s="694" t="s">
        <v>939</v>
      </c>
      <c r="V8" s="692" t="s">
        <v>937</v>
      </c>
      <c r="W8" s="693" t="s">
        <v>938</v>
      </c>
      <c r="X8" s="694" t="s">
        <v>939</v>
      </c>
      <c r="Y8" s="695"/>
      <c r="Z8" s="695"/>
      <c r="AA8" s="695"/>
      <c r="AB8" s="695"/>
      <c r="AC8" s="695"/>
      <c r="AD8" s="695"/>
      <c r="AE8" s="695"/>
      <c r="AF8" s="695"/>
    </row>
    <row r="9" spans="1:24" ht="10.5">
      <c r="A9" s="516"/>
      <c r="B9" s="484" t="s">
        <v>168</v>
      </c>
      <c r="C9" s="595" t="s">
        <v>169</v>
      </c>
      <c r="D9" s="484">
        <f>G9+J9+M9+P9+S9+V9</f>
        <v>315</v>
      </c>
      <c r="E9" s="484">
        <f>H9+K9+N9+Q9+T9+W9</f>
        <v>313</v>
      </c>
      <c r="F9" s="604">
        <f>E9/D9*100</f>
        <v>99.36507936507937</v>
      </c>
      <c r="G9" s="484">
        <v>65</v>
      </c>
      <c r="H9" s="484">
        <v>65</v>
      </c>
      <c r="I9" s="604">
        <f>H9/G9*100</f>
        <v>100</v>
      </c>
      <c r="J9" s="484">
        <v>8</v>
      </c>
      <c r="K9" s="484">
        <v>8</v>
      </c>
      <c r="L9" s="604">
        <f>K9/J9*100</f>
        <v>100</v>
      </c>
      <c r="M9" s="484">
        <v>54</v>
      </c>
      <c r="N9" s="484">
        <v>54</v>
      </c>
      <c r="O9" s="604">
        <f>N9/M9*100</f>
        <v>100</v>
      </c>
      <c r="P9" s="484">
        <v>57</v>
      </c>
      <c r="Q9" s="484">
        <v>55</v>
      </c>
      <c r="R9" s="604">
        <f>Q9/P9*100</f>
        <v>96.49122807017544</v>
      </c>
      <c r="S9" s="484">
        <v>66</v>
      </c>
      <c r="T9" s="484">
        <v>66</v>
      </c>
      <c r="U9" s="604">
        <f>T9/S9*100</f>
        <v>100</v>
      </c>
      <c r="V9" s="484">
        <v>65</v>
      </c>
      <c r="W9" s="484">
        <v>65</v>
      </c>
      <c r="X9" s="604">
        <f>W9/V9*100</f>
        <v>100</v>
      </c>
    </row>
    <row r="10" spans="1:24" ht="10.5">
      <c r="A10" s="516"/>
      <c r="B10" s="484" t="s">
        <v>170</v>
      </c>
      <c r="C10" s="595" t="s">
        <v>171</v>
      </c>
      <c r="D10" s="484">
        <f aca="true" t="shared" si="0" ref="D10:E31">G10+J10+M10+P10+S10+V10</f>
        <v>288</v>
      </c>
      <c r="E10" s="484">
        <f t="shared" si="0"/>
        <v>288</v>
      </c>
      <c r="F10" s="534">
        <f>E10/D10*100</f>
        <v>100</v>
      </c>
      <c r="G10" s="484">
        <v>58</v>
      </c>
      <c r="H10" s="484">
        <v>58</v>
      </c>
      <c r="I10" s="534">
        <f>H10/G10*100</f>
        <v>100</v>
      </c>
      <c r="J10" s="484">
        <v>11</v>
      </c>
      <c r="K10" s="484">
        <v>11</v>
      </c>
      <c r="L10" s="534">
        <f>K11/J11*100</f>
        <v>100</v>
      </c>
      <c r="M10" s="484">
        <v>52</v>
      </c>
      <c r="N10" s="484">
        <v>52</v>
      </c>
      <c r="O10" s="534">
        <f>N10/M10*100</f>
        <v>100</v>
      </c>
      <c r="P10" s="484">
        <v>51</v>
      </c>
      <c r="Q10" s="484">
        <v>51</v>
      </c>
      <c r="R10" s="534">
        <f>Q10/P10*100</f>
        <v>100</v>
      </c>
      <c r="S10" s="484">
        <v>58</v>
      </c>
      <c r="T10" s="484">
        <v>58</v>
      </c>
      <c r="U10" s="534">
        <f>T10/S10*100</f>
        <v>100</v>
      </c>
      <c r="V10" s="484">
        <v>58</v>
      </c>
      <c r="W10" s="484">
        <v>58</v>
      </c>
      <c r="X10" s="534">
        <f>W10/V10*100</f>
        <v>100</v>
      </c>
    </row>
    <row r="11" spans="1:24" ht="10.5">
      <c r="A11" s="516"/>
      <c r="B11" s="484" t="s">
        <v>172</v>
      </c>
      <c r="C11" s="595" t="s">
        <v>173</v>
      </c>
      <c r="D11" s="484">
        <f t="shared" si="0"/>
        <v>237</v>
      </c>
      <c r="E11" s="484">
        <f t="shared" si="0"/>
        <v>237</v>
      </c>
      <c r="F11" s="534">
        <f>E11/D11*100</f>
        <v>100</v>
      </c>
      <c r="G11" s="484">
        <v>41</v>
      </c>
      <c r="H11" s="484">
        <v>41</v>
      </c>
      <c r="I11" s="534">
        <f>H11/G11*100</f>
        <v>100</v>
      </c>
      <c r="J11" s="484">
        <v>17</v>
      </c>
      <c r="K11" s="484">
        <v>17</v>
      </c>
      <c r="L11" s="534">
        <f>K12/J12*100</f>
        <v>100</v>
      </c>
      <c r="M11" s="484">
        <v>37</v>
      </c>
      <c r="N11" s="484">
        <v>37</v>
      </c>
      <c r="O11" s="534">
        <f>N11/M11*100</f>
        <v>100</v>
      </c>
      <c r="P11" s="484">
        <v>57</v>
      </c>
      <c r="Q11" s="484">
        <v>57</v>
      </c>
      <c r="R11" s="534">
        <f>Q11/P11*100</f>
        <v>100</v>
      </c>
      <c r="S11" s="484">
        <v>44</v>
      </c>
      <c r="T11" s="484">
        <v>44</v>
      </c>
      <c r="U11" s="534">
        <f>T11/S11*100</f>
        <v>100</v>
      </c>
      <c r="V11" s="484">
        <v>41</v>
      </c>
      <c r="W11" s="484">
        <v>41</v>
      </c>
      <c r="X11" s="534">
        <f>W11/V11*100</f>
        <v>100</v>
      </c>
    </row>
    <row r="12" spans="1:24" ht="10.5">
      <c r="A12" s="516"/>
      <c r="B12" s="484" t="s">
        <v>174</v>
      </c>
      <c r="C12" s="595" t="s">
        <v>175</v>
      </c>
      <c r="D12" s="484">
        <f t="shared" si="0"/>
        <v>400</v>
      </c>
      <c r="E12" s="484">
        <f t="shared" si="0"/>
        <v>398</v>
      </c>
      <c r="F12" s="534">
        <f>E12/D12*100</f>
        <v>99.5</v>
      </c>
      <c r="G12" s="484">
        <v>73</v>
      </c>
      <c r="H12" s="484">
        <v>73</v>
      </c>
      <c r="I12" s="534">
        <f>H12/G12*100</f>
        <v>100</v>
      </c>
      <c r="J12" s="484">
        <v>48</v>
      </c>
      <c r="K12" s="484">
        <v>48</v>
      </c>
      <c r="L12" s="534">
        <f>K12/J12*100</f>
        <v>100</v>
      </c>
      <c r="M12" s="484">
        <v>66</v>
      </c>
      <c r="N12" s="484">
        <v>66</v>
      </c>
      <c r="O12" s="534">
        <f>N12/M12*100</f>
        <v>100</v>
      </c>
      <c r="P12" s="484">
        <v>68</v>
      </c>
      <c r="Q12" s="484">
        <v>66</v>
      </c>
      <c r="R12" s="534">
        <f>Q12/P12*100</f>
        <v>97.05882352941177</v>
      </c>
      <c r="S12" s="484">
        <v>72</v>
      </c>
      <c r="T12" s="484">
        <v>72</v>
      </c>
      <c r="U12" s="534">
        <f>T12/S12*100</f>
        <v>100</v>
      </c>
      <c r="V12" s="484">
        <v>73</v>
      </c>
      <c r="W12" s="484">
        <v>73</v>
      </c>
      <c r="X12" s="534">
        <f>W12/V12*100</f>
        <v>100</v>
      </c>
    </row>
    <row r="13" spans="1:24" ht="10.5">
      <c r="A13" s="516"/>
      <c r="B13" s="484"/>
      <c r="C13" s="595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527"/>
      <c r="V13" s="484"/>
      <c r="W13" s="484"/>
      <c r="X13" s="527"/>
    </row>
    <row r="14" spans="1:24" ht="10.5">
      <c r="A14" s="516"/>
      <c r="B14" s="484" t="s">
        <v>176</v>
      </c>
      <c r="C14" s="595" t="s">
        <v>177</v>
      </c>
      <c r="D14" s="484">
        <f t="shared" si="0"/>
        <v>458</v>
      </c>
      <c r="E14" s="484">
        <f t="shared" si="0"/>
        <v>454</v>
      </c>
      <c r="F14" s="534">
        <f>E14/D14*100</f>
        <v>99.12663755458514</v>
      </c>
      <c r="G14" s="484">
        <v>89</v>
      </c>
      <c r="H14" s="484">
        <v>88</v>
      </c>
      <c r="I14" s="534">
        <f>H14/G14*100</f>
        <v>98.87640449438202</v>
      </c>
      <c r="J14" s="484">
        <v>19</v>
      </c>
      <c r="K14" s="484">
        <v>18</v>
      </c>
      <c r="L14" s="534">
        <f>K14/J14*100</f>
        <v>94.73684210526315</v>
      </c>
      <c r="M14" s="484">
        <v>84</v>
      </c>
      <c r="N14" s="484">
        <v>84</v>
      </c>
      <c r="O14" s="534">
        <f>N14/M14*100</f>
        <v>100</v>
      </c>
      <c r="P14" s="484">
        <v>87</v>
      </c>
      <c r="Q14" s="484">
        <v>87</v>
      </c>
      <c r="R14" s="534">
        <f>Q14/P14*100</f>
        <v>100</v>
      </c>
      <c r="S14" s="484">
        <v>90</v>
      </c>
      <c r="T14" s="484">
        <v>89</v>
      </c>
      <c r="U14" s="534">
        <f>T14/S14*100</f>
        <v>98.88888888888889</v>
      </c>
      <c r="V14" s="484">
        <v>89</v>
      </c>
      <c r="W14" s="484">
        <v>88</v>
      </c>
      <c r="X14" s="534">
        <f>W14/V14*100</f>
        <v>98.87640449438202</v>
      </c>
    </row>
    <row r="15" spans="1:24" ht="10.5">
      <c r="A15" s="516"/>
      <c r="B15" s="484" t="s">
        <v>0</v>
      </c>
      <c r="C15" s="595" t="s">
        <v>178</v>
      </c>
      <c r="D15" s="484">
        <f t="shared" si="0"/>
        <v>433</v>
      </c>
      <c r="E15" s="484">
        <f t="shared" si="0"/>
        <v>432</v>
      </c>
      <c r="F15" s="534">
        <f>E15/D15*100</f>
        <v>99.76905311778292</v>
      </c>
      <c r="G15" s="484">
        <v>78</v>
      </c>
      <c r="H15" s="484">
        <v>78</v>
      </c>
      <c r="I15" s="534">
        <f>H15/G15*100</f>
        <v>100</v>
      </c>
      <c r="J15" s="484">
        <v>39</v>
      </c>
      <c r="K15" s="484">
        <v>39</v>
      </c>
      <c r="L15" s="534">
        <f>K15/J15*100</f>
        <v>100</v>
      </c>
      <c r="M15" s="484">
        <v>90</v>
      </c>
      <c r="N15" s="484">
        <v>90</v>
      </c>
      <c r="O15" s="534">
        <f>N15/M15*100</f>
        <v>100</v>
      </c>
      <c r="P15" s="484">
        <v>77</v>
      </c>
      <c r="Q15" s="484">
        <v>76</v>
      </c>
      <c r="R15" s="534">
        <f>Q15/P15*100</f>
        <v>98.7012987012987</v>
      </c>
      <c r="S15" s="484">
        <v>71</v>
      </c>
      <c r="T15" s="484">
        <v>71</v>
      </c>
      <c r="U15" s="534">
        <f>T15/S15*100</f>
        <v>100</v>
      </c>
      <c r="V15" s="484">
        <v>78</v>
      </c>
      <c r="W15" s="484">
        <v>78</v>
      </c>
      <c r="X15" s="534">
        <f>W15/V15*100</f>
        <v>100</v>
      </c>
    </row>
    <row r="16" spans="1:24" ht="10.5">
      <c r="A16" s="516"/>
      <c r="B16" s="484" t="s">
        <v>179</v>
      </c>
      <c r="C16" s="595" t="s">
        <v>180</v>
      </c>
      <c r="D16" s="484">
        <f t="shared" si="0"/>
        <v>351</v>
      </c>
      <c r="E16" s="484">
        <f t="shared" si="0"/>
        <v>351</v>
      </c>
      <c r="F16" s="534">
        <f>E16/D16*100</f>
        <v>100</v>
      </c>
      <c r="G16" s="484">
        <v>71</v>
      </c>
      <c r="H16" s="484">
        <v>71</v>
      </c>
      <c r="I16" s="534">
        <f>H16/G16*100</f>
        <v>100</v>
      </c>
      <c r="J16" s="484">
        <v>24</v>
      </c>
      <c r="K16" s="484">
        <v>24</v>
      </c>
      <c r="L16" s="534">
        <f>K16/J16*100</f>
        <v>100</v>
      </c>
      <c r="M16" s="484">
        <v>66</v>
      </c>
      <c r="N16" s="484">
        <v>66</v>
      </c>
      <c r="O16" s="534">
        <f>N16/M16*100</f>
        <v>100</v>
      </c>
      <c r="P16" s="484">
        <v>55</v>
      </c>
      <c r="Q16" s="484">
        <v>55</v>
      </c>
      <c r="R16" s="534">
        <f>Q16/P16*100</f>
        <v>100</v>
      </c>
      <c r="S16" s="484">
        <v>64</v>
      </c>
      <c r="T16" s="484">
        <v>64</v>
      </c>
      <c r="U16" s="534">
        <f>T16/S16*100</f>
        <v>100</v>
      </c>
      <c r="V16" s="484">
        <v>71</v>
      </c>
      <c r="W16" s="484">
        <v>71</v>
      </c>
      <c r="X16" s="534">
        <f>W16/V16*100</f>
        <v>100</v>
      </c>
    </row>
    <row r="17" spans="1:24" ht="10.5">
      <c r="A17" s="516"/>
      <c r="B17" s="484" t="s">
        <v>181</v>
      </c>
      <c r="C17" s="595" t="s">
        <v>182</v>
      </c>
      <c r="D17" s="484">
        <f t="shared" si="0"/>
        <v>296</v>
      </c>
      <c r="E17" s="484">
        <f t="shared" si="0"/>
        <v>295</v>
      </c>
      <c r="F17" s="534">
        <f>E17/D17*100</f>
        <v>99.66216216216216</v>
      </c>
      <c r="G17" s="484">
        <v>56</v>
      </c>
      <c r="H17" s="484">
        <v>56</v>
      </c>
      <c r="I17" s="534">
        <f>H17/G17*100</f>
        <v>100</v>
      </c>
      <c r="J17" s="484">
        <v>17</v>
      </c>
      <c r="K17" s="484">
        <v>16</v>
      </c>
      <c r="L17" s="534">
        <f>K17/J17*100</f>
        <v>94.11764705882352</v>
      </c>
      <c r="M17" s="484">
        <v>51</v>
      </c>
      <c r="N17" s="484">
        <v>51</v>
      </c>
      <c r="O17" s="534">
        <f>N17/M17*100</f>
        <v>100</v>
      </c>
      <c r="P17" s="484">
        <v>57</v>
      </c>
      <c r="Q17" s="484">
        <v>57</v>
      </c>
      <c r="R17" s="534">
        <f>Q17/P17*100</f>
        <v>100</v>
      </c>
      <c r="S17" s="484">
        <v>59</v>
      </c>
      <c r="T17" s="484">
        <v>59</v>
      </c>
      <c r="U17" s="534">
        <f>T17/S17*100</f>
        <v>100</v>
      </c>
      <c r="V17" s="484">
        <v>56</v>
      </c>
      <c r="W17" s="484">
        <v>56</v>
      </c>
      <c r="X17" s="534">
        <f>W17/V17*100</f>
        <v>100</v>
      </c>
    </row>
    <row r="18" spans="1:24" ht="10.5">
      <c r="A18" s="516"/>
      <c r="B18" s="484"/>
      <c r="C18" s="595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527"/>
      <c r="V18" s="484"/>
      <c r="W18" s="484"/>
      <c r="X18" s="527"/>
    </row>
    <row r="19" spans="1:24" ht="10.5">
      <c r="A19" s="516"/>
      <c r="B19" s="484" t="s">
        <v>183</v>
      </c>
      <c r="C19" s="595" t="s">
        <v>184</v>
      </c>
      <c r="D19" s="484">
        <f t="shared" si="0"/>
        <v>302</v>
      </c>
      <c r="E19" s="484">
        <f t="shared" si="0"/>
        <v>302</v>
      </c>
      <c r="F19" s="534">
        <f>E19/D19*100</f>
        <v>100</v>
      </c>
      <c r="G19" s="484">
        <v>58</v>
      </c>
      <c r="H19" s="484">
        <v>58</v>
      </c>
      <c r="I19" s="534">
        <f>H19/G19*100</f>
        <v>100</v>
      </c>
      <c r="J19" s="484">
        <v>21</v>
      </c>
      <c r="K19" s="484">
        <v>21</v>
      </c>
      <c r="L19" s="534">
        <f>K19/J19*100</f>
        <v>100</v>
      </c>
      <c r="M19" s="484">
        <v>52</v>
      </c>
      <c r="N19" s="484">
        <v>52</v>
      </c>
      <c r="O19" s="534">
        <f>N19/M19*100</f>
        <v>100</v>
      </c>
      <c r="P19" s="484">
        <v>56</v>
      </c>
      <c r="Q19" s="484">
        <v>56</v>
      </c>
      <c r="R19" s="534">
        <f>Q19/P19*100</f>
        <v>100</v>
      </c>
      <c r="S19" s="484">
        <v>57</v>
      </c>
      <c r="T19" s="484">
        <v>57</v>
      </c>
      <c r="U19" s="534">
        <f>T19/S19*100</f>
        <v>100</v>
      </c>
      <c r="V19" s="484">
        <v>58</v>
      </c>
      <c r="W19" s="484">
        <v>58</v>
      </c>
      <c r="X19" s="534">
        <f>W19/V19*100</f>
        <v>100</v>
      </c>
    </row>
    <row r="20" spans="1:24" ht="10.5">
      <c r="A20" s="516"/>
      <c r="B20" s="484" t="s">
        <v>185</v>
      </c>
      <c r="C20" s="595" t="s">
        <v>186</v>
      </c>
      <c r="D20" s="484">
        <f t="shared" si="0"/>
        <v>281</v>
      </c>
      <c r="E20" s="484">
        <f t="shared" si="0"/>
        <v>281</v>
      </c>
      <c r="F20" s="534">
        <f>E20/D20*100</f>
        <v>100</v>
      </c>
      <c r="G20" s="484">
        <v>53</v>
      </c>
      <c r="H20" s="484">
        <v>53</v>
      </c>
      <c r="I20" s="534">
        <f>H20/G20*100</f>
        <v>100</v>
      </c>
      <c r="J20" s="484">
        <v>13</v>
      </c>
      <c r="K20" s="484">
        <v>13</v>
      </c>
      <c r="L20" s="534">
        <f>K20/J20*100</f>
        <v>100</v>
      </c>
      <c r="M20" s="484">
        <v>57</v>
      </c>
      <c r="N20" s="484">
        <v>57</v>
      </c>
      <c r="O20" s="534">
        <f>N20/M20*100</f>
        <v>100</v>
      </c>
      <c r="P20" s="484">
        <v>58</v>
      </c>
      <c r="Q20" s="484">
        <v>58</v>
      </c>
      <c r="R20" s="534">
        <f>Q20/P20*100</f>
        <v>100</v>
      </c>
      <c r="S20" s="484">
        <v>47</v>
      </c>
      <c r="T20" s="484">
        <v>47</v>
      </c>
      <c r="U20" s="534">
        <f>T20/S20*100</f>
        <v>100</v>
      </c>
      <c r="V20" s="484">
        <v>53</v>
      </c>
      <c r="W20" s="484">
        <v>53</v>
      </c>
      <c r="X20" s="534">
        <f>W20/V20*100</f>
        <v>100</v>
      </c>
    </row>
    <row r="21" spans="1:24" ht="10.5">
      <c r="A21" s="516"/>
      <c r="B21" s="484" t="s">
        <v>187</v>
      </c>
      <c r="C21" s="595" t="s">
        <v>188</v>
      </c>
      <c r="D21" s="484">
        <f t="shared" si="0"/>
        <v>308</v>
      </c>
      <c r="E21" s="484">
        <f t="shared" si="0"/>
        <v>308</v>
      </c>
      <c r="F21" s="534">
        <f>E21/D21*100</f>
        <v>100</v>
      </c>
      <c r="G21" s="484">
        <v>61</v>
      </c>
      <c r="H21" s="484">
        <v>61</v>
      </c>
      <c r="I21" s="534">
        <f>H21/G21*100</f>
        <v>100</v>
      </c>
      <c r="J21" s="484">
        <v>23</v>
      </c>
      <c r="K21" s="484">
        <v>23</v>
      </c>
      <c r="L21" s="534">
        <f>K21/J21*100</f>
        <v>100</v>
      </c>
      <c r="M21" s="484">
        <v>61</v>
      </c>
      <c r="N21" s="484">
        <v>61</v>
      </c>
      <c r="O21" s="534">
        <f>N21/M21*100</f>
        <v>100</v>
      </c>
      <c r="P21" s="484">
        <v>39</v>
      </c>
      <c r="Q21" s="484">
        <v>39</v>
      </c>
      <c r="R21" s="534">
        <f>Q21/P21*100</f>
        <v>100</v>
      </c>
      <c r="S21" s="484">
        <v>63</v>
      </c>
      <c r="T21" s="484">
        <v>63</v>
      </c>
      <c r="U21" s="534">
        <f>T21/S21*100</f>
        <v>100</v>
      </c>
      <c r="V21" s="484">
        <v>61</v>
      </c>
      <c r="W21" s="484">
        <v>61</v>
      </c>
      <c r="X21" s="534">
        <f>W21/V21*100</f>
        <v>100</v>
      </c>
    </row>
    <row r="22" spans="1:24" ht="10.5">
      <c r="A22" s="516"/>
      <c r="B22" s="484" t="s">
        <v>189</v>
      </c>
      <c r="C22" s="595" t="s">
        <v>190</v>
      </c>
      <c r="D22" s="484">
        <f t="shared" si="0"/>
        <v>216</v>
      </c>
      <c r="E22" s="484">
        <f t="shared" si="0"/>
        <v>215</v>
      </c>
      <c r="F22" s="534">
        <f>E22/D22*100</f>
        <v>99.53703703703704</v>
      </c>
      <c r="G22" s="484">
        <v>46</v>
      </c>
      <c r="H22" s="484">
        <v>46</v>
      </c>
      <c r="I22" s="534">
        <f>H22/G22*100</f>
        <v>100</v>
      </c>
      <c r="J22" s="484">
        <v>13</v>
      </c>
      <c r="K22" s="484">
        <v>12</v>
      </c>
      <c r="L22" s="534">
        <f>K22/J22*100</f>
        <v>92.3076923076923</v>
      </c>
      <c r="M22" s="484">
        <v>41</v>
      </c>
      <c r="N22" s="484">
        <v>41</v>
      </c>
      <c r="O22" s="534">
        <f>N22/M22*100</f>
        <v>100</v>
      </c>
      <c r="P22" s="484">
        <v>44</v>
      </c>
      <c r="Q22" s="484">
        <v>44</v>
      </c>
      <c r="R22" s="534">
        <f>Q22/P22*100</f>
        <v>100</v>
      </c>
      <c r="S22" s="484">
        <v>26</v>
      </c>
      <c r="T22" s="484">
        <v>26</v>
      </c>
      <c r="U22" s="534">
        <f>T22/S22*100</f>
        <v>100</v>
      </c>
      <c r="V22" s="484">
        <v>46</v>
      </c>
      <c r="W22" s="484">
        <v>46</v>
      </c>
      <c r="X22" s="534">
        <f>W22/V22*100</f>
        <v>100</v>
      </c>
    </row>
    <row r="23" spans="1:24" ht="10.5">
      <c r="A23" s="516"/>
      <c r="B23" s="484"/>
      <c r="C23" s="595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534"/>
      <c r="P23" s="484"/>
      <c r="Q23" s="484"/>
      <c r="R23" s="534"/>
      <c r="S23" s="484"/>
      <c r="T23" s="484"/>
      <c r="U23" s="527"/>
      <c r="V23" s="484"/>
      <c r="W23" s="484"/>
      <c r="X23" s="527"/>
    </row>
    <row r="24" spans="1:24" ht="10.5">
      <c r="A24" s="516"/>
      <c r="B24" s="484" t="s">
        <v>191</v>
      </c>
      <c r="C24" s="595" t="s">
        <v>192</v>
      </c>
      <c r="D24" s="484">
        <f t="shared" si="0"/>
        <v>227</v>
      </c>
      <c r="E24" s="484">
        <f t="shared" si="0"/>
        <v>227</v>
      </c>
      <c r="F24" s="534">
        <f>E24/D24*100</f>
        <v>100</v>
      </c>
      <c r="G24" s="484">
        <v>52</v>
      </c>
      <c r="H24" s="484">
        <v>52</v>
      </c>
      <c r="I24" s="534">
        <f>H24/G24*100</f>
        <v>100</v>
      </c>
      <c r="J24" s="484">
        <v>6</v>
      </c>
      <c r="K24" s="484">
        <v>6</v>
      </c>
      <c r="L24" s="534">
        <f>K24/J24*100</f>
        <v>100</v>
      </c>
      <c r="M24" s="484">
        <v>37</v>
      </c>
      <c r="N24" s="484">
        <v>37</v>
      </c>
      <c r="O24" s="534">
        <f>N24/M24*100</f>
        <v>100</v>
      </c>
      <c r="P24" s="484">
        <v>33</v>
      </c>
      <c r="Q24" s="484">
        <v>33</v>
      </c>
      <c r="R24" s="534">
        <f>Q24/P24*100</f>
        <v>100</v>
      </c>
      <c r="S24" s="484">
        <v>47</v>
      </c>
      <c r="T24" s="484">
        <v>47</v>
      </c>
      <c r="U24" s="534">
        <f>T24/S24*100</f>
        <v>100</v>
      </c>
      <c r="V24" s="484">
        <v>52</v>
      </c>
      <c r="W24" s="484">
        <v>52</v>
      </c>
      <c r="X24" s="534">
        <f>W24/V24*100</f>
        <v>100</v>
      </c>
    </row>
    <row r="25" spans="1:24" ht="10.5">
      <c r="A25" s="516"/>
      <c r="B25" s="484" t="s">
        <v>193</v>
      </c>
      <c r="C25" s="595" t="s">
        <v>194</v>
      </c>
      <c r="D25" s="484">
        <f t="shared" si="0"/>
        <v>293</v>
      </c>
      <c r="E25" s="484">
        <f t="shared" si="0"/>
        <v>292</v>
      </c>
      <c r="F25" s="534">
        <f>E25/D25*100</f>
        <v>99.65870307167235</v>
      </c>
      <c r="G25" s="484">
        <v>52</v>
      </c>
      <c r="H25" s="484">
        <v>52</v>
      </c>
      <c r="I25" s="534">
        <f>H25/G25*100</f>
        <v>100</v>
      </c>
      <c r="J25" s="484">
        <v>17</v>
      </c>
      <c r="K25" s="484">
        <v>17</v>
      </c>
      <c r="L25" s="534">
        <f>K25/J25*100</f>
        <v>100</v>
      </c>
      <c r="M25" s="484">
        <v>58</v>
      </c>
      <c r="N25" s="484">
        <v>58</v>
      </c>
      <c r="O25" s="534">
        <f>N25/M25*100</f>
        <v>100</v>
      </c>
      <c r="P25" s="484">
        <v>64</v>
      </c>
      <c r="Q25" s="484">
        <v>63</v>
      </c>
      <c r="R25" s="534">
        <f>Q25/P25*100</f>
        <v>98.4375</v>
      </c>
      <c r="S25" s="484">
        <v>50</v>
      </c>
      <c r="T25" s="484">
        <v>50</v>
      </c>
      <c r="U25" s="534">
        <f>T25/S25*100</f>
        <v>100</v>
      </c>
      <c r="V25" s="484">
        <v>52</v>
      </c>
      <c r="W25" s="484">
        <v>52</v>
      </c>
      <c r="X25" s="534">
        <f>W25/V25*100</f>
        <v>100</v>
      </c>
    </row>
    <row r="26" spans="1:24" ht="10.5">
      <c r="A26" s="516"/>
      <c r="B26" s="484" t="s">
        <v>195</v>
      </c>
      <c r="C26" s="595" t="s">
        <v>196</v>
      </c>
      <c r="D26" s="484">
        <f t="shared" si="0"/>
        <v>464</v>
      </c>
      <c r="E26" s="484">
        <f t="shared" si="0"/>
        <v>464</v>
      </c>
      <c r="F26" s="534">
        <f>E26/D26*100</f>
        <v>100</v>
      </c>
      <c r="G26" s="484">
        <v>90</v>
      </c>
      <c r="H26" s="484">
        <v>90</v>
      </c>
      <c r="I26" s="534">
        <f>H26/G26*100</f>
        <v>100</v>
      </c>
      <c r="J26" s="484">
        <v>13</v>
      </c>
      <c r="K26" s="484">
        <v>13</v>
      </c>
      <c r="L26" s="534">
        <f>K26/J26*100</f>
        <v>100</v>
      </c>
      <c r="M26" s="484">
        <v>92</v>
      </c>
      <c r="N26" s="484">
        <v>92</v>
      </c>
      <c r="O26" s="534">
        <f>N26/M26*100</f>
        <v>100</v>
      </c>
      <c r="P26" s="484">
        <v>101</v>
      </c>
      <c r="Q26" s="484">
        <v>101</v>
      </c>
      <c r="R26" s="534">
        <f>Q26/P26*100</f>
        <v>100</v>
      </c>
      <c r="S26" s="484">
        <v>78</v>
      </c>
      <c r="T26" s="484">
        <v>78</v>
      </c>
      <c r="U26" s="534">
        <f>T26/S26*100</f>
        <v>100</v>
      </c>
      <c r="V26" s="484">
        <v>90</v>
      </c>
      <c r="W26" s="484">
        <v>90</v>
      </c>
      <c r="X26" s="534">
        <f>W26/V26*100</f>
        <v>100</v>
      </c>
    </row>
    <row r="27" spans="1:24" ht="10.5">
      <c r="A27" s="516"/>
      <c r="B27" s="484" t="s">
        <v>197</v>
      </c>
      <c r="C27" s="595" t="s">
        <v>198</v>
      </c>
      <c r="D27" s="484">
        <f t="shared" si="0"/>
        <v>229</v>
      </c>
      <c r="E27" s="484">
        <f t="shared" si="0"/>
        <v>223</v>
      </c>
      <c r="F27" s="534">
        <f>E27/D27*100</f>
        <v>97.37991266375546</v>
      </c>
      <c r="G27" s="484">
        <v>48</v>
      </c>
      <c r="H27" s="484">
        <v>48</v>
      </c>
      <c r="I27" s="534">
        <f>H27/G27*100</f>
        <v>100</v>
      </c>
      <c r="J27" s="484">
        <v>19</v>
      </c>
      <c r="K27" s="484">
        <v>19</v>
      </c>
      <c r="L27" s="534">
        <f>K27/J27*100</f>
        <v>100</v>
      </c>
      <c r="M27" s="484">
        <v>37</v>
      </c>
      <c r="N27" s="484">
        <v>37</v>
      </c>
      <c r="O27" s="534">
        <f>N27/M27*100</f>
        <v>100</v>
      </c>
      <c r="P27" s="484">
        <v>39</v>
      </c>
      <c r="Q27" s="484">
        <v>34</v>
      </c>
      <c r="R27" s="534">
        <f>Q27/P27*100</f>
        <v>87.17948717948718</v>
      </c>
      <c r="S27" s="484">
        <v>38</v>
      </c>
      <c r="T27" s="484">
        <v>37</v>
      </c>
      <c r="U27" s="534">
        <f>T27/S27*100</f>
        <v>97.36842105263158</v>
      </c>
      <c r="V27" s="484">
        <v>48</v>
      </c>
      <c r="W27" s="484">
        <v>48</v>
      </c>
      <c r="X27" s="534">
        <f>W27/V27*100</f>
        <v>100</v>
      </c>
    </row>
    <row r="28" spans="1:24" ht="10.5">
      <c r="A28" s="516"/>
      <c r="B28" s="484"/>
      <c r="C28" s="595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534"/>
      <c r="P28" s="484"/>
      <c r="Q28" s="484"/>
      <c r="R28" s="534"/>
      <c r="S28" s="484"/>
      <c r="T28" s="484"/>
      <c r="U28" s="527"/>
      <c r="V28" s="484"/>
      <c r="W28" s="484"/>
      <c r="X28" s="527"/>
    </row>
    <row r="29" spans="1:24" ht="10.5">
      <c r="A29" s="516"/>
      <c r="B29" s="484" t="s">
        <v>199</v>
      </c>
      <c r="C29" s="595" t="s">
        <v>200</v>
      </c>
      <c r="D29" s="484">
        <f t="shared" si="0"/>
        <v>122</v>
      </c>
      <c r="E29" s="484">
        <f t="shared" si="0"/>
        <v>119</v>
      </c>
      <c r="F29" s="534">
        <f>E29/D29*100</f>
        <v>97.54098360655738</v>
      </c>
      <c r="G29" s="484">
        <v>21</v>
      </c>
      <c r="H29" s="484">
        <v>20</v>
      </c>
      <c r="I29" s="534">
        <f>H29/G29*100</f>
        <v>95.23809523809523</v>
      </c>
      <c r="J29" s="484">
        <v>7</v>
      </c>
      <c r="K29" s="484">
        <v>7</v>
      </c>
      <c r="L29" s="534">
        <f>K29/J29*100</f>
        <v>100</v>
      </c>
      <c r="M29" s="484">
        <v>18</v>
      </c>
      <c r="N29" s="484">
        <v>18</v>
      </c>
      <c r="O29" s="534">
        <f>N29/M29*100</f>
        <v>100</v>
      </c>
      <c r="P29" s="484">
        <v>29</v>
      </c>
      <c r="Q29" s="484">
        <v>28</v>
      </c>
      <c r="R29" s="534">
        <f>Q29/P29*100</f>
        <v>96.55172413793103</v>
      </c>
      <c r="S29" s="484">
        <v>26</v>
      </c>
      <c r="T29" s="484">
        <v>26</v>
      </c>
      <c r="U29" s="534">
        <f>T29/S29*100</f>
        <v>100</v>
      </c>
      <c r="V29" s="484">
        <v>21</v>
      </c>
      <c r="W29" s="484">
        <v>20</v>
      </c>
      <c r="X29" s="534">
        <f>W29/V29*100</f>
        <v>95.23809523809523</v>
      </c>
    </row>
    <row r="30" spans="1:24" ht="10.5">
      <c r="A30" s="516"/>
      <c r="B30" s="484" t="s">
        <v>910</v>
      </c>
      <c r="C30" s="595" t="s">
        <v>911</v>
      </c>
      <c r="D30" s="484">
        <f t="shared" si="0"/>
        <v>2539</v>
      </c>
      <c r="E30" s="484">
        <f t="shared" si="0"/>
        <v>2508</v>
      </c>
      <c r="F30" s="534">
        <f>E30/D30*100</f>
        <v>98.779046868846</v>
      </c>
      <c r="G30" s="484">
        <v>332</v>
      </c>
      <c r="H30" s="484">
        <v>327</v>
      </c>
      <c r="I30" s="534">
        <f>H30/G30*100</f>
        <v>98.49397590361446</v>
      </c>
      <c r="J30" s="484">
        <v>928</v>
      </c>
      <c r="K30" s="484">
        <v>920</v>
      </c>
      <c r="L30" s="534">
        <f>K30/J30*100</f>
        <v>99.13793103448276</v>
      </c>
      <c r="M30" s="484">
        <v>326</v>
      </c>
      <c r="N30" s="484">
        <v>323</v>
      </c>
      <c r="O30" s="534">
        <f>N30/M30*100</f>
        <v>99.079754601227</v>
      </c>
      <c r="P30" s="484">
        <v>244</v>
      </c>
      <c r="Q30" s="484">
        <v>238</v>
      </c>
      <c r="R30" s="534">
        <f>Q30/P30*100</f>
        <v>97.54098360655738</v>
      </c>
      <c r="S30" s="484">
        <v>377</v>
      </c>
      <c r="T30" s="484">
        <v>373</v>
      </c>
      <c r="U30" s="534">
        <f>T30/S30*100</f>
        <v>98.93899204244032</v>
      </c>
      <c r="V30" s="484">
        <v>332</v>
      </c>
      <c r="W30" s="484">
        <v>327</v>
      </c>
      <c r="X30" s="534">
        <f>W30/V30*100</f>
        <v>98.49397590361446</v>
      </c>
    </row>
    <row r="31" spans="1:24" ht="10.5">
      <c r="A31" s="516"/>
      <c r="B31" s="484" t="s">
        <v>203</v>
      </c>
      <c r="C31" s="595" t="s">
        <v>204</v>
      </c>
      <c r="D31" s="484">
        <f t="shared" si="0"/>
        <v>182</v>
      </c>
      <c r="E31" s="484">
        <f t="shared" si="0"/>
        <v>182</v>
      </c>
      <c r="F31" s="534">
        <f>E31/D31*100</f>
        <v>100</v>
      </c>
      <c r="G31" s="484">
        <v>38</v>
      </c>
      <c r="H31" s="484">
        <v>38</v>
      </c>
      <c r="I31" s="534">
        <f>H31/G31*100</f>
        <v>100</v>
      </c>
      <c r="J31" s="484">
        <v>5</v>
      </c>
      <c r="K31" s="484">
        <v>5</v>
      </c>
      <c r="L31" s="534">
        <f>K31/J31*100</f>
        <v>100</v>
      </c>
      <c r="M31" s="484">
        <v>30</v>
      </c>
      <c r="N31" s="484">
        <v>30</v>
      </c>
      <c r="O31" s="534">
        <f>N31/M31*100</f>
        <v>100</v>
      </c>
      <c r="P31" s="484">
        <v>37</v>
      </c>
      <c r="Q31" s="484">
        <v>37</v>
      </c>
      <c r="R31" s="534">
        <f>Q31/P31*100</f>
        <v>100</v>
      </c>
      <c r="S31" s="484">
        <v>34</v>
      </c>
      <c r="T31" s="484">
        <v>34</v>
      </c>
      <c r="U31" s="534">
        <f>T31/S31*100</f>
        <v>100</v>
      </c>
      <c r="V31" s="484">
        <v>38</v>
      </c>
      <c r="W31" s="484">
        <v>38</v>
      </c>
      <c r="X31" s="534">
        <f>W31/V31*100</f>
        <v>100</v>
      </c>
    </row>
    <row r="32" spans="1:47" ht="10.5">
      <c r="A32" s="516"/>
      <c r="B32" s="611" t="s">
        <v>207</v>
      </c>
      <c r="C32" s="696" t="s">
        <v>2</v>
      </c>
      <c r="D32" s="611">
        <f>SUM(D9:D31)</f>
        <v>7941</v>
      </c>
      <c r="E32" s="611">
        <f>SUM(E9:E31)</f>
        <v>7889</v>
      </c>
      <c r="F32" s="697">
        <f>E32/D32*100</f>
        <v>99.34517063342149</v>
      </c>
      <c r="G32" s="611">
        <f>SUM(G9:G31)</f>
        <v>1382</v>
      </c>
      <c r="H32" s="611">
        <f>SUM(H9:H31)</f>
        <v>1375</v>
      </c>
      <c r="I32" s="537">
        <f>H32/G32*100</f>
        <v>99.49348769898697</v>
      </c>
      <c r="J32" s="611">
        <f>SUM(J9:J31)</f>
        <v>1248</v>
      </c>
      <c r="K32" s="611">
        <f>SUM(K9:K31)</f>
        <v>1237</v>
      </c>
      <c r="L32" s="697">
        <f>K32/J32*100</f>
        <v>99.11858974358975</v>
      </c>
      <c r="M32" s="611">
        <f>SUM(M9:M31)</f>
        <v>1309</v>
      </c>
      <c r="N32" s="611">
        <f>SUM(N9:N31)</f>
        <v>1306</v>
      </c>
      <c r="O32" s="697">
        <f>N32/M32*100</f>
        <v>99.77081741787624</v>
      </c>
      <c r="P32" s="611">
        <f>SUM(P9:P31)</f>
        <v>1253</v>
      </c>
      <c r="Q32" s="611">
        <f>SUM(Q9:Q31)</f>
        <v>1235</v>
      </c>
      <c r="R32" s="537">
        <f>Q32/P32*100</f>
        <v>98.5634477254589</v>
      </c>
      <c r="S32" s="611">
        <f>SUM(S9:S31)</f>
        <v>1367</v>
      </c>
      <c r="T32" s="611">
        <f>SUM(T9:T31)</f>
        <v>1361</v>
      </c>
      <c r="U32" s="697">
        <f>T32/S32*100</f>
        <v>99.56108266276517</v>
      </c>
      <c r="V32" s="611">
        <f>SUM(V9:V31)</f>
        <v>1382</v>
      </c>
      <c r="W32" s="611">
        <f>SUM(W9:W31)</f>
        <v>1375</v>
      </c>
      <c r="X32" s="697">
        <f>W32/V32*100</f>
        <v>99.49348769898697</v>
      </c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8"/>
      <c r="AM32" s="698"/>
      <c r="AN32" s="698"/>
      <c r="AO32" s="698"/>
      <c r="AP32" s="698"/>
      <c r="AQ32" s="698"/>
      <c r="AR32" s="698"/>
      <c r="AS32" s="698"/>
      <c r="AT32" s="698"/>
      <c r="AU32" s="698"/>
    </row>
    <row r="33" spans="1:21" ht="9">
      <c r="A33" s="516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</row>
    <row r="34" spans="1:21" ht="9">
      <c r="A34" s="516"/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</row>
    <row r="35" spans="1:21" ht="9">
      <c r="A35" s="516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</row>
    <row r="40" spans="1:22" ht="9.75" customHeight="1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</row>
  </sheetData>
  <sheetProtection/>
  <mergeCells count="12">
    <mergeCell ref="V7:X7"/>
    <mergeCell ref="AA7:AC7"/>
    <mergeCell ref="B6:B8"/>
    <mergeCell ref="C6:C8"/>
    <mergeCell ref="D6:F6"/>
    <mergeCell ref="G6:X6"/>
    <mergeCell ref="D7:F7"/>
    <mergeCell ref="G7:I7"/>
    <mergeCell ref="J7:L7"/>
    <mergeCell ref="M7:O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97"/>
  <sheetViews>
    <sheetView zoomScalePageLayoutView="0" workbookViewId="0" topLeftCell="A1">
      <selection activeCell="A1" sqref="A1:Z27"/>
    </sheetView>
  </sheetViews>
  <sheetFormatPr defaultColWidth="9.140625" defaultRowHeight="12.75"/>
  <cols>
    <col min="1" max="1" width="1.28515625" style="700" customWidth="1"/>
    <col min="2" max="2" width="4.8515625" style="700" customWidth="1"/>
    <col min="3" max="3" width="6.00390625" style="700" customWidth="1"/>
    <col min="4" max="5" width="6.28125" style="700" customWidth="1"/>
    <col min="6" max="6" width="6.8515625" style="700" customWidth="1"/>
    <col min="7" max="7" width="6.28125" style="700" customWidth="1"/>
    <col min="8" max="8" width="6.421875" style="700" customWidth="1"/>
    <col min="9" max="9" width="6.140625" style="700" customWidth="1"/>
    <col min="10" max="10" width="6.28125" style="700" customWidth="1"/>
    <col min="11" max="11" width="6.140625" style="700" customWidth="1"/>
    <col min="12" max="12" width="4.8515625" style="700" customWidth="1"/>
    <col min="13" max="13" width="4.421875" style="700" customWidth="1"/>
    <col min="14" max="14" width="5.00390625" style="700" customWidth="1"/>
    <col min="15" max="16" width="5.140625" style="700" customWidth="1"/>
    <col min="17" max="17" width="5.00390625" style="700" customWidth="1"/>
    <col min="18" max="18" width="4.7109375" style="700" customWidth="1"/>
    <col min="19" max="19" width="4.00390625" style="700" customWidth="1"/>
    <col min="20" max="22" width="5.00390625" style="700" customWidth="1"/>
    <col min="23" max="23" width="5.140625" style="700" customWidth="1"/>
    <col min="24" max="24" width="4.28125" style="700" customWidth="1"/>
    <col min="25" max="25" width="6.8515625" style="700" customWidth="1"/>
    <col min="26" max="26" width="6.28125" style="700" customWidth="1"/>
    <col min="27" max="28" width="10.00390625" style="700" customWidth="1"/>
    <col min="29" max="29" width="10.421875" style="700" customWidth="1"/>
    <col min="30" max="30" width="9.8515625" style="700" customWidth="1"/>
    <col min="31" max="34" width="9.140625" style="700" customWidth="1"/>
    <col min="35" max="35" width="12.421875" style="700" bestFit="1" customWidth="1"/>
    <col min="36" max="36" width="7.421875" style="700" customWidth="1"/>
    <col min="37" max="37" width="10.421875" style="700" customWidth="1"/>
    <col min="38" max="38" width="17.421875" style="700" bestFit="1" customWidth="1"/>
    <col min="39" max="39" width="10.421875" style="700" customWidth="1"/>
    <col min="40" max="40" width="11.140625" style="700" customWidth="1"/>
    <col min="41" max="41" width="9.140625" style="700" customWidth="1"/>
    <col min="42" max="42" width="13.00390625" style="700" customWidth="1"/>
    <col min="43" max="16384" width="9.140625" style="700" customWidth="1"/>
  </cols>
  <sheetData>
    <row r="1" spans="1:28" ht="15.75" customHeight="1">
      <c r="A1" s="652"/>
      <c r="B1" s="516"/>
      <c r="C1" s="516"/>
      <c r="D1" s="516"/>
      <c r="E1" s="516"/>
      <c r="F1" s="516"/>
      <c r="G1" s="516"/>
      <c r="H1" s="516"/>
      <c r="I1" s="516"/>
      <c r="J1" s="656" t="s">
        <v>940</v>
      </c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699"/>
      <c r="AB1" s="699"/>
    </row>
    <row r="2" spans="1:28" ht="12">
      <c r="A2" s="516"/>
      <c r="B2" s="516"/>
      <c r="C2" s="516"/>
      <c r="D2" s="516"/>
      <c r="E2" s="516"/>
      <c r="F2" s="516"/>
      <c r="G2" s="516"/>
      <c r="H2" s="701"/>
      <c r="I2" s="516"/>
      <c r="J2" s="657" t="s">
        <v>941</v>
      </c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699"/>
      <c r="AB2" s="699"/>
    </row>
    <row r="3" spans="1:28" ht="12" customHeight="1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699"/>
      <c r="AB3" s="699"/>
    </row>
    <row r="4" spans="1:28" ht="12.75" customHeight="1">
      <c r="A4" s="516"/>
      <c r="B4" s="516"/>
      <c r="C4" s="702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699"/>
      <c r="AB4" s="699"/>
    </row>
    <row r="5" spans="1:27" s="614" customFormat="1" ht="20.25" customHeight="1">
      <c r="A5" s="527"/>
      <c r="B5" s="1088" t="s">
        <v>884</v>
      </c>
      <c r="C5" s="1091" t="s">
        <v>927</v>
      </c>
      <c r="D5" s="1094" t="s">
        <v>942</v>
      </c>
      <c r="E5" s="1067"/>
      <c r="F5" s="1075" t="s">
        <v>943</v>
      </c>
      <c r="G5" s="1076"/>
      <c r="H5" s="1076"/>
      <c r="I5" s="1080"/>
      <c r="J5" s="1075" t="s">
        <v>944</v>
      </c>
      <c r="K5" s="1080"/>
      <c r="L5" s="1075" t="s">
        <v>945</v>
      </c>
      <c r="M5" s="1096"/>
      <c r="N5" s="1096"/>
      <c r="O5" s="1096"/>
      <c r="P5" s="1097"/>
      <c r="Q5" s="1075" t="s">
        <v>946</v>
      </c>
      <c r="R5" s="1076"/>
      <c r="S5" s="1076"/>
      <c r="T5" s="1076"/>
      <c r="U5" s="1080"/>
      <c r="V5" s="1075" t="s">
        <v>947</v>
      </c>
      <c r="W5" s="1076"/>
      <c r="X5" s="1076"/>
      <c r="Y5" s="1087"/>
      <c r="Z5" s="1087"/>
      <c r="AA5" s="615"/>
    </row>
    <row r="6" spans="1:27" s="614" customFormat="1" ht="51" customHeight="1">
      <c r="A6" s="527"/>
      <c r="B6" s="1089"/>
      <c r="C6" s="1092"/>
      <c r="D6" s="1095"/>
      <c r="E6" s="1069"/>
      <c r="F6" s="1094" t="s">
        <v>948</v>
      </c>
      <c r="G6" s="1067"/>
      <c r="H6" s="1098" t="s">
        <v>949</v>
      </c>
      <c r="I6" s="1099"/>
      <c r="J6" s="1098" t="s">
        <v>950</v>
      </c>
      <c r="K6" s="1100"/>
      <c r="L6" s="1070">
        <v>2012</v>
      </c>
      <c r="M6" s="1070">
        <v>2013</v>
      </c>
      <c r="N6" s="1070">
        <v>2014</v>
      </c>
      <c r="O6" s="1101" t="s">
        <v>951</v>
      </c>
      <c r="P6" s="1099"/>
      <c r="Q6" s="1070">
        <v>2012</v>
      </c>
      <c r="R6" s="1070">
        <v>2013</v>
      </c>
      <c r="S6" s="1070">
        <v>2014</v>
      </c>
      <c r="T6" s="1101" t="s">
        <v>951</v>
      </c>
      <c r="U6" s="1099"/>
      <c r="V6" s="1070">
        <v>2012</v>
      </c>
      <c r="W6" s="1070">
        <v>2013</v>
      </c>
      <c r="X6" s="1070">
        <v>2014</v>
      </c>
      <c r="Y6" s="1101" t="s">
        <v>951</v>
      </c>
      <c r="Z6" s="1099"/>
      <c r="AA6" s="615"/>
    </row>
    <row r="7" spans="1:28" s="614" customFormat="1" ht="12" customHeight="1">
      <c r="A7" s="527"/>
      <c r="B7" s="1090"/>
      <c r="C7" s="1093"/>
      <c r="D7" s="600" t="s">
        <v>771</v>
      </c>
      <c r="E7" s="600" t="s">
        <v>454</v>
      </c>
      <c r="F7" s="600" t="s">
        <v>771</v>
      </c>
      <c r="G7" s="600" t="s">
        <v>454</v>
      </c>
      <c r="H7" s="600" t="s">
        <v>771</v>
      </c>
      <c r="I7" s="600" t="s">
        <v>454</v>
      </c>
      <c r="J7" s="600" t="s">
        <v>771</v>
      </c>
      <c r="K7" s="600" t="s">
        <v>454</v>
      </c>
      <c r="L7" s="1072"/>
      <c r="M7" s="1072"/>
      <c r="N7" s="1072"/>
      <c r="O7" s="600">
        <v>2014</v>
      </c>
      <c r="P7" s="600">
        <v>2015</v>
      </c>
      <c r="Q7" s="1072"/>
      <c r="R7" s="1072"/>
      <c r="S7" s="1072"/>
      <c r="T7" s="600">
        <v>2014</v>
      </c>
      <c r="U7" s="600">
        <v>2015</v>
      </c>
      <c r="V7" s="1072"/>
      <c r="W7" s="1072"/>
      <c r="X7" s="1072"/>
      <c r="Y7" s="600">
        <v>2014</v>
      </c>
      <c r="Z7" s="600">
        <v>2015</v>
      </c>
      <c r="AA7" s="615"/>
      <c r="AB7" s="615"/>
    </row>
    <row r="8" spans="1:28" s="614" customFormat="1" ht="9.75" customHeight="1">
      <c r="A8" s="484"/>
      <c r="B8" s="484" t="s">
        <v>168</v>
      </c>
      <c r="C8" s="595" t="s">
        <v>169</v>
      </c>
      <c r="D8" s="703">
        <v>9</v>
      </c>
      <c r="E8" s="703">
        <v>8</v>
      </c>
      <c r="F8" s="703">
        <v>9</v>
      </c>
      <c r="G8" s="703">
        <v>8</v>
      </c>
      <c r="H8" s="566"/>
      <c r="I8" s="566"/>
      <c r="J8" s="527"/>
      <c r="K8" s="527">
        <v>1</v>
      </c>
      <c r="L8" s="484">
        <v>34</v>
      </c>
      <c r="M8" s="484">
        <v>34</v>
      </c>
      <c r="N8" s="484">
        <v>38</v>
      </c>
      <c r="O8" s="484">
        <v>20</v>
      </c>
      <c r="P8" s="484">
        <v>15</v>
      </c>
      <c r="Q8" s="484"/>
      <c r="R8" s="484"/>
      <c r="S8" s="484">
        <v>2</v>
      </c>
      <c r="T8" s="484">
        <v>2</v>
      </c>
      <c r="U8" s="484"/>
      <c r="V8" s="704">
        <v>0</v>
      </c>
      <c r="W8" s="597">
        <v>0</v>
      </c>
      <c r="X8" s="597">
        <v>133</v>
      </c>
      <c r="Y8" s="597">
        <f aca="true" t="shared" si="0" ref="Y8:Z27">T8/F8*1000</f>
        <v>222.2222222222222</v>
      </c>
      <c r="Z8" s="597">
        <f>U8/G8*1000</f>
        <v>0</v>
      </c>
      <c r="AA8" s="615"/>
      <c r="AB8" s="615"/>
    </row>
    <row r="9" spans="1:28" s="614" customFormat="1" ht="9.75" customHeight="1">
      <c r="A9" s="484"/>
      <c r="B9" s="484" t="s">
        <v>170</v>
      </c>
      <c r="C9" s="595" t="s">
        <v>171</v>
      </c>
      <c r="D9" s="703">
        <v>26</v>
      </c>
      <c r="E9" s="703">
        <v>11</v>
      </c>
      <c r="F9" s="703">
        <v>26</v>
      </c>
      <c r="G9" s="703">
        <v>11</v>
      </c>
      <c r="H9" s="566"/>
      <c r="I9" s="566"/>
      <c r="J9" s="527"/>
      <c r="K9" s="527"/>
      <c r="L9" s="484">
        <v>22</v>
      </c>
      <c r="M9" s="484">
        <v>23</v>
      </c>
      <c r="N9" s="484">
        <v>24</v>
      </c>
      <c r="O9" s="484">
        <v>10</v>
      </c>
      <c r="P9" s="484">
        <v>13</v>
      </c>
      <c r="Q9" s="484"/>
      <c r="R9" s="484">
        <v>1</v>
      </c>
      <c r="S9" s="484"/>
      <c r="T9" s="484"/>
      <c r="U9" s="484"/>
      <c r="V9" s="615"/>
      <c r="W9" s="597">
        <v>53</v>
      </c>
      <c r="X9" s="597">
        <v>0</v>
      </c>
      <c r="Y9" s="597">
        <f>T9/F9*1000</f>
        <v>0</v>
      </c>
      <c r="Z9" s="597">
        <f>U9/G9*1000</f>
        <v>0</v>
      </c>
      <c r="AA9" s="615"/>
      <c r="AB9" s="615"/>
    </row>
    <row r="10" spans="1:28" s="614" customFormat="1" ht="9.75" customHeight="1">
      <c r="A10" s="484"/>
      <c r="B10" s="484" t="s">
        <v>172</v>
      </c>
      <c r="C10" s="595" t="s">
        <v>173</v>
      </c>
      <c r="D10" s="703">
        <v>14</v>
      </c>
      <c r="E10" s="703">
        <v>17</v>
      </c>
      <c r="F10" s="703">
        <v>14</v>
      </c>
      <c r="G10" s="703">
        <v>17</v>
      </c>
      <c r="H10" s="566"/>
      <c r="I10" s="566"/>
      <c r="J10" s="527"/>
      <c r="K10" s="527"/>
      <c r="L10" s="484">
        <v>23</v>
      </c>
      <c r="M10" s="484">
        <v>19</v>
      </c>
      <c r="N10" s="484">
        <v>15</v>
      </c>
      <c r="O10" s="484">
        <v>7</v>
      </c>
      <c r="P10" s="484">
        <v>15</v>
      </c>
      <c r="Q10" s="484"/>
      <c r="R10" s="484">
        <v>1</v>
      </c>
      <c r="S10" s="484"/>
      <c r="T10" s="484"/>
      <c r="U10" s="484">
        <v>2</v>
      </c>
      <c r="V10" s="615">
        <v>0</v>
      </c>
      <c r="W10" s="597">
        <v>23</v>
      </c>
      <c r="X10" s="597">
        <v>0</v>
      </c>
      <c r="Y10" s="597">
        <f>T10/F10*1000</f>
        <v>0</v>
      </c>
      <c r="Z10" s="597">
        <f>U10/G10*1000</f>
        <v>117.6470588235294</v>
      </c>
      <c r="AA10" s="615"/>
      <c r="AB10" s="615"/>
    </row>
    <row r="11" spans="1:28" s="614" customFormat="1" ht="9.75" customHeight="1">
      <c r="A11" s="484"/>
      <c r="B11" s="484" t="s">
        <v>174</v>
      </c>
      <c r="C11" s="595" t="s">
        <v>175</v>
      </c>
      <c r="D11" s="703">
        <v>41</v>
      </c>
      <c r="E11" s="703">
        <v>48</v>
      </c>
      <c r="F11" s="703">
        <v>41</v>
      </c>
      <c r="G11" s="703">
        <v>48</v>
      </c>
      <c r="H11" s="566"/>
      <c r="I11" s="566"/>
      <c r="J11" s="527"/>
      <c r="K11" s="527"/>
      <c r="L11" s="484">
        <v>36</v>
      </c>
      <c r="M11" s="484">
        <v>18</v>
      </c>
      <c r="N11" s="484">
        <v>34</v>
      </c>
      <c r="O11" s="484">
        <v>21</v>
      </c>
      <c r="P11" s="484">
        <v>12</v>
      </c>
      <c r="Q11" s="484">
        <v>2</v>
      </c>
      <c r="R11" s="484">
        <v>1</v>
      </c>
      <c r="S11" s="484"/>
      <c r="T11" s="484"/>
      <c r="U11" s="484"/>
      <c r="V11" s="705">
        <v>41.666666666666664</v>
      </c>
      <c r="W11" s="597">
        <v>15</v>
      </c>
      <c r="X11" s="597">
        <v>0</v>
      </c>
      <c r="Y11" s="597">
        <f t="shared" si="0"/>
        <v>0</v>
      </c>
      <c r="Z11" s="597">
        <f t="shared" si="0"/>
        <v>0</v>
      </c>
      <c r="AA11" s="615"/>
      <c r="AB11" s="615"/>
    </row>
    <row r="12" spans="1:28" s="614" customFormat="1" ht="9.75" customHeight="1">
      <c r="A12" s="484"/>
      <c r="B12" s="484" t="s">
        <v>176</v>
      </c>
      <c r="C12" s="595" t="s">
        <v>177</v>
      </c>
      <c r="D12" s="703">
        <v>23</v>
      </c>
      <c r="E12" s="703">
        <v>20</v>
      </c>
      <c r="F12" s="703">
        <v>23</v>
      </c>
      <c r="G12" s="703">
        <v>19</v>
      </c>
      <c r="H12" s="566"/>
      <c r="I12" s="566">
        <v>1</v>
      </c>
      <c r="J12" s="527"/>
      <c r="K12" s="527">
        <v>1</v>
      </c>
      <c r="L12" s="484">
        <v>31</v>
      </c>
      <c r="M12" s="484">
        <v>22</v>
      </c>
      <c r="N12" s="484">
        <v>21</v>
      </c>
      <c r="O12" s="484">
        <v>15</v>
      </c>
      <c r="P12" s="484">
        <v>20</v>
      </c>
      <c r="Q12" s="484">
        <v>1</v>
      </c>
      <c r="R12" s="484"/>
      <c r="S12" s="484"/>
      <c r="T12" s="484"/>
      <c r="U12" s="484"/>
      <c r="V12" s="705">
        <v>22.22222222222222</v>
      </c>
      <c r="W12" s="597">
        <v>0</v>
      </c>
      <c r="X12" s="597">
        <v>0</v>
      </c>
      <c r="Y12" s="597">
        <f t="shared" si="0"/>
        <v>0</v>
      </c>
      <c r="Z12" s="597">
        <f t="shared" si="0"/>
        <v>0</v>
      </c>
      <c r="AA12" s="615"/>
      <c r="AB12" s="615"/>
    </row>
    <row r="13" spans="1:28" s="614" customFormat="1" ht="9.75" customHeight="1">
      <c r="A13" s="484"/>
      <c r="B13" s="484" t="s">
        <v>0</v>
      </c>
      <c r="C13" s="595" t="s">
        <v>178</v>
      </c>
      <c r="D13" s="703">
        <v>47</v>
      </c>
      <c r="E13" s="703">
        <v>39</v>
      </c>
      <c r="F13" s="703">
        <v>47</v>
      </c>
      <c r="G13" s="703">
        <v>39</v>
      </c>
      <c r="H13" s="566"/>
      <c r="I13" s="566"/>
      <c r="J13" s="527"/>
      <c r="K13" s="527"/>
      <c r="L13" s="484">
        <v>27</v>
      </c>
      <c r="M13" s="484">
        <v>33</v>
      </c>
      <c r="N13" s="484">
        <v>26</v>
      </c>
      <c r="O13" s="484">
        <v>14</v>
      </c>
      <c r="P13" s="484">
        <v>23</v>
      </c>
      <c r="Q13" s="484"/>
      <c r="R13" s="484"/>
      <c r="S13" s="484">
        <v>2</v>
      </c>
      <c r="T13" s="484"/>
      <c r="U13" s="484"/>
      <c r="V13" s="705">
        <v>0</v>
      </c>
      <c r="W13" s="597">
        <v>0</v>
      </c>
      <c r="X13" s="597">
        <v>20</v>
      </c>
      <c r="Y13" s="597">
        <f t="shared" si="0"/>
        <v>0</v>
      </c>
      <c r="Z13" s="597">
        <f t="shared" si="0"/>
        <v>0</v>
      </c>
      <c r="AA13" s="615"/>
      <c r="AB13" s="615"/>
    </row>
    <row r="14" spans="1:28" s="614" customFormat="1" ht="9.75" customHeight="1">
      <c r="A14" s="484"/>
      <c r="B14" s="484" t="s">
        <v>179</v>
      </c>
      <c r="C14" s="595" t="s">
        <v>180</v>
      </c>
      <c r="D14" s="703">
        <v>28</v>
      </c>
      <c r="E14" s="703">
        <v>24</v>
      </c>
      <c r="F14" s="703">
        <v>28</v>
      </c>
      <c r="G14" s="703">
        <v>24</v>
      </c>
      <c r="H14" s="566"/>
      <c r="I14" s="566"/>
      <c r="J14" s="527"/>
      <c r="K14" s="527"/>
      <c r="L14" s="484">
        <v>32</v>
      </c>
      <c r="M14" s="484">
        <v>30</v>
      </c>
      <c r="N14" s="484">
        <v>25</v>
      </c>
      <c r="O14" s="484">
        <v>15</v>
      </c>
      <c r="P14" s="484">
        <v>14</v>
      </c>
      <c r="Q14" s="484">
        <v>4</v>
      </c>
      <c r="R14" s="484">
        <v>2</v>
      </c>
      <c r="S14" s="484">
        <v>1</v>
      </c>
      <c r="T14" s="484">
        <v>1</v>
      </c>
      <c r="U14" s="484">
        <v>1</v>
      </c>
      <c r="V14" s="705">
        <v>61.53846153846154</v>
      </c>
      <c r="W14" s="597">
        <v>38</v>
      </c>
      <c r="X14" s="597">
        <v>19</v>
      </c>
      <c r="Y14" s="597">
        <f t="shared" si="0"/>
        <v>35.714285714285715</v>
      </c>
      <c r="Z14" s="597">
        <f t="shared" si="0"/>
        <v>41.666666666666664</v>
      </c>
      <c r="AA14" s="615"/>
      <c r="AB14" s="615"/>
    </row>
    <row r="15" spans="1:28" s="614" customFormat="1" ht="9.75" customHeight="1">
      <c r="A15" s="484"/>
      <c r="B15" s="484" t="s">
        <v>181</v>
      </c>
      <c r="C15" s="595" t="s">
        <v>182</v>
      </c>
      <c r="D15" s="703">
        <v>11</v>
      </c>
      <c r="E15" s="703">
        <v>17</v>
      </c>
      <c r="F15" s="703">
        <v>11</v>
      </c>
      <c r="G15" s="703">
        <v>17</v>
      </c>
      <c r="H15" s="566"/>
      <c r="I15" s="566"/>
      <c r="J15" s="527"/>
      <c r="K15" s="527"/>
      <c r="L15" s="484">
        <v>22</v>
      </c>
      <c r="M15" s="484">
        <v>15</v>
      </c>
      <c r="N15" s="484">
        <v>17</v>
      </c>
      <c r="O15" s="484">
        <v>7</v>
      </c>
      <c r="P15" s="484">
        <v>12</v>
      </c>
      <c r="Q15" s="484">
        <v>1</v>
      </c>
      <c r="R15" s="484"/>
      <c r="S15" s="484"/>
      <c r="T15" s="484"/>
      <c r="U15" s="484">
        <v>1</v>
      </c>
      <c r="V15" s="705">
        <v>41.666666666666664</v>
      </c>
      <c r="W15" s="597">
        <v>0</v>
      </c>
      <c r="X15" s="597">
        <v>24</v>
      </c>
      <c r="Y15" s="597">
        <f t="shared" si="0"/>
        <v>0</v>
      </c>
      <c r="Z15" s="597">
        <f t="shared" si="0"/>
        <v>58.8235294117647</v>
      </c>
      <c r="AA15" s="615"/>
      <c r="AB15" s="615"/>
    </row>
    <row r="16" spans="1:28" s="614" customFormat="1" ht="9.75" customHeight="1">
      <c r="A16" s="484"/>
      <c r="B16" s="484" t="s">
        <v>183</v>
      </c>
      <c r="C16" s="595" t="s">
        <v>184</v>
      </c>
      <c r="D16" s="703">
        <v>27</v>
      </c>
      <c r="E16" s="703">
        <v>21</v>
      </c>
      <c r="F16" s="703">
        <v>27</v>
      </c>
      <c r="G16" s="703">
        <v>21</v>
      </c>
      <c r="H16" s="566"/>
      <c r="I16" s="566"/>
      <c r="J16" s="527"/>
      <c r="K16" s="527"/>
      <c r="L16" s="484">
        <v>19</v>
      </c>
      <c r="M16" s="484">
        <v>15</v>
      </c>
      <c r="N16" s="484">
        <v>15</v>
      </c>
      <c r="O16" s="484">
        <v>8</v>
      </c>
      <c r="P16" s="484">
        <v>11</v>
      </c>
      <c r="Q16" s="484">
        <v>1</v>
      </c>
      <c r="R16" s="484">
        <v>1</v>
      </c>
      <c r="S16" s="484">
        <v>1</v>
      </c>
      <c r="T16" s="484"/>
      <c r="U16" s="484"/>
      <c r="V16" s="705">
        <v>33.333333333333336</v>
      </c>
      <c r="W16" s="597">
        <v>45</v>
      </c>
      <c r="X16" s="597">
        <v>61</v>
      </c>
      <c r="Y16" s="597">
        <f t="shared" si="0"/>
        <v>0</v>
      </c>
      <c r="Z16" s="597">
        <f t="shared" si="0"/>
        <v>0</v>
      </c>
      <c r="AA16" s="615"/>
      <c r="AB16" s="615"/>
    </row>
    <row r="17" spans="1:28" s="614" customFormat="1" ht="9.75" customHeight="1">
      <c r="A17" s="484"/>
      <c r="B17" s="484" t="s">
        <v>185</v>
      </c>
      <c r="C17" s="595" t="s">
        <v>186</v>
      </c>
      <c r="D17" s="703">
        <v>23</v>
      </c>
      <c r="E17" s="703">
        <v>13</v>
      </c>
      <c r="F17" s="703">
        <v>24</v>
      </c>
      <c r="G17" s="703">
        <v>13</v>
      </c>
      <c r="H17" s="566"/>
      <c r="I17" s="566"/>
      <c r="J17" s="527"/>
      <c r="K17" s="527"/>
      <c r="L17" s="484">
        <v>23</v>
      </c>
      <c r="M17" s="484">
        <v>15</v>
      </c>
      <c r="N17" s="484">
        <v>19</v>
      </c>
      <c r="O17" s="484">
        <v>11</v>
      </c>
      <c r="P17" s="484">
        <v>11</v>
      </c>
      <c r="Q17" s="484"/>
      <c r="R17" s="484">
        <v>1</v>
      </c>
      <c r="S17" s="484">
        <v>3</v>
      </c>
      <c r="T17" s="484"/>
      <c r="U17" s="484"/>
      <c r="V17" s="705">
        <v>0</v>
      </c>
      <c r="W17" s="597">
        <v>26</v>
      </c>
      <c r="X17" s="597">
        <v>65</v>
      </c>
      <c r="Y17" s="597">
        <f t="shared" si="0"/>
        <v>0</v>
      </c>
      <c r="Z17" s="597">
        <f t="shared" si="0"/>
        <v>0</v>
      </c>
      <c r="AA17" s="615"/>
      <c r="AB17" s="615"/>
    </row>
    <row r="18" spans="1:28" s="614" customFormat="1" ht="9.75" customHeight="1">
      <c r="A18" s="484"/>
      <c r="B18" s="484" t="s">
        <v>187</v>
      </c>
      <c r="C18" s="595" t="s">
        <v>188</v>
      </c>
      <c r="D18" s="703">
        <v>16</v>
      </c>
      <c r="E18" s="703">
        <v>21</v>
      </c>
      <c r="F18" s="703">
        <v>16</v>
      </c>
      <c r="G18" s="703">
        <v>22</v>
      </c>
      <c r="H18" s="566"/>
      <c r="I18" s="566"/>
      <c r="J18" s="527"/>
      <c r="K18" s="527">
        <v>1</v>
      </c>
      <c r="L18" s="484">
        <v>14</v>
      </c>
      <c r="M18" s="484">
        <v>15</v>
      </c>
      <c r="N18" s="484">
        <v>13</v>
      </c>
      <c r="O18" s="484">
        <v>6</v>
      </c>
      <c r="P18" s="484">
        <v>9</v>
      </c>
      <c r="Q18" s="484">
        <v>1</v>
      </c>
      <c r="R18" s="484">
        <v>2</v>
      </c>
      <c r="S18" s="484">
        <v>2</v>
      </c>
      <c r="T18" s="484"/>
      <c r="U18" s="484"/>
      <c r="V18" s="705">
        <v>55.55555555555555</v>
      </c>
      <c r="W18" s="597">
        <v>111</v>
      </c>
      <c r="X18" s="597">
        <v>0</v>
      </c>
      <c r="Y18" s="597"/>
      <c r="Z18" s="597">
        <f t="shared" si="0"/>
        <v>0</v>
      </c>
      <c r="AA18" s="615"/>
      <c r="AB18" s="615"/>
    </row>
    <row r="19" spans="1:28" s="614" customFormat="1" ht="9.75" customHeight="1">
      <c r="A19" s="484"/>
      <c r="B19" s="484" t="s">
        <v>189</v>
      </c>
      <c r="C19" s="595" t="s">
        <v>190</v>
      </c>
      <c r="D19" s="703">
        <v>18</v>
      </c>
      <c r="E19" s="703">
        <v>13</v>
      </c>
      <c r="F19" s="703">
        <v>18</v>
      </c>
      <c r="G19" s="703">
        <v>13</v>
      </c>
      <c r="H19" s="566"/>
      <c r="I19" s="566"/>
      <c r="J19" s="527"/>
      <c r="K19" s="527"/>
      <c r="L19" s="484">
        <v>11</v>
      </c>
      <c r="M19" s="484">
        <v>21</v>
      </c>
      <c r="N19" s="484">
        <v>10</v>
      </c>
      <c r="O19" s="484">
        <v>4</v>
      </c>
      <c r="P19" s="484">
        <v>7</v>
      </c>
      <c r="Q19" s="484"/>
      <c r="R19" s="484"/>
      <c r="S19" s="484"/>
      <c r="T19" s="484"/>
      <c r="U19" s="484"/>
      <c r="V19" s="705">
        <v>0</v>
      </c>
      <c r="W19" s="597">
        <v>0</v>
      </c>
      <c r="X19" s="597">
        <v>0</v>
      </c>
      <c r="Y19" s="597"/>
      <c r="Z19" s="597">
        <f t="shared" si="0"/>
        <v>0</v>
      </c>
      <c r="AA19" s="615"/>
      <c r="AB19" s="615"/>
    </row>
    <row r="20" spans="1:28" s="614" customFormat="1" ht="9.75" customHeight="1">
      <c r="A20" s="484"/>
      <c r="B20" s="484" t="s">
        <v>191</v>
      </c>
      <c r="C20" s="595" t="s">
        <v>192</v>
      </c>
      <c r="D20" s="703">
        <v>8</v>
      </c>
      <c r="E20" s="703">
        <v>6</v>
      </c>
      <c r="F20" s="703">
        <v>8</v>
      </c>
      <c r="G20" s="703">
        <v>6</v>
      </c>
      <c r="H20" s="566"/>
      <c r="I20" s="566"/>
      <c r="J20" s="527"/>
      <c r="K20" s="527"/>
      <c r="L20" s="484">
        <v>15</v>
      </c>
      <c r="M20" s="484">
        <v>10</v>
      </c>
      <c r="N20" s="484">
        <v>10</v>
      </c>
      <c r="O20" s="484">
        <v>5</v>
      </c>
      <c r="P20" s="484">
        <v>11</v>
      </c>
      <c r="Q20" s="484"/>
      <c r="R20" s="484"/>
      <c r="S20" s="484"/>
      <c r="T20" s="484"/>
      <c r="U20" s="484"/>
      <c r="V20" s="705">
        <v>0</v>
      </c>
      <c r="W20" s="597">
        <v>0</v>
      </c>
      <c r="X20" s="597">
        <v>0</v>
      </c>
      <c r="Y20" s="597">
        <f t="shared" si="0"/>
        <v>0</v>
      </c>
      <c r="Z20" s="597">
        <v>0</v>
      </c>
      <c r="AA20" s="615"/>
      <c r="AB20" s="615"/>
    </row>
    <row r="21" spans="1:28" s="614" customFormat="1" ht="9.75" customHeight="1">
      <c r="A21" s="484"/>
      <c r="B21" s="484" t="s">
        <v>193</v>
      </c>
      <c r="C21" s="595" t="s">
        <v>194</v>
      </c>
      <c r="D21" s="703">
        <v>24</v>
      </c>
      <c r="E21" s="703">
        <v>17</v>
      </c>
      <c r="F21" s="703">
        <v>24</v>
      </c>
      <c r="G21" s="703">
        <v>17</v>
      </c>
      <c r="H21" s="566"/>
      <c r="I21" s="566"/>
      <c r="J21" s="527"/>
      <c r="K21" s="527"/>
      <c r="L21" s="484">
        <v>20</v>
      </c>
      <c r="M21" s="484">
        <v>22</v>
      </c>
      <c r="N21" s="484">
        <v>24</v>
      </c>
      <c r="O21" s="484">
        <v>14</v>
      </c>
      <c r="P21" s="484">
        <v>9</v>
      </c>
      <c r="Q21" s="484">
        <v>2</v>
      </c>
      <c r="R21" s="484">
        <v>1</v>
      </c>
      <c r="S21" s="484"/>
      <c r="T21" s="484"/>
      <c r="U21" s="484"/>
      <c r="V21" s="705">
        <v>46.51162790697674</v>
      </c>
      <c r="W21" s="597">
        <v>28</v>
      </c>
      <c r="X21" s="597">
        <v>0</v>
      </c>
      <c r="Y21" s="597">
        <f t="shared" si="0"/>
        <v>0</v>
      </c>
      <c r="Z21" s="597">
        <f t="shared" si="0"/>
        <v>0</v>
      </c>
      <c r="AA21" s="615"/>
      <c r="AB21" s="615"/>
    </row>
    <row r="22" spans="1:28" s="614" customFormat="1" ht="9.75" customHeight="1">
      <c r="A22" s="484"/>
      <c r="B22" s="484" t="s">
        <v>195</v>
      </c>
      <c r="C22" s="595" t="s">
        <v>196</v>
      </c>
      <c r="D22" s="703">
        <v>23</v>
      </c>
      <c r="E22" s="703">
        <v>13</v>
      </c>
      <c r="F22" s="703">
        <v>23</v>
      </c>
      <c r="G22" s="703">
        <v>13</v>
      </c>
      <c r="H22" s="566"/>
      <c r="I22" s="566"/>
      <c r="J22" s="527">
        <v>1</v>
      </c>
      <c r="K22" s="527"/>
      <c r="L22" s="484">
        <v>29</v>
      </c>
      <c r="M22" s="484">
        <v>25</v>
      </c>
      <c r="N22" s="484">
        <v>23</v>
      </c>
      <c r="O22" s="484">
        <v>11</v>
      </c>
      <c r="P22" s="484">
        <v>16</v>
      </c>
      <c r="Q22" s="484"/>
      <c r="R22" s="484"/>
      <c r="S22" s="484"/>
      <c r="T22" s="484"/>
      <c r="U22" s="484">
        <v>2</v>
      </c>
      <c r="V22" s="705">
        <v>0</v>
      </c>
      <c r="W22" s="597">
        <v>0</v>
      </c>
      <c r="X22" s="597">
        <v>0</v>
      </c>
      <c r="Y22" s="597">
        <f t="shared" si="0"/>
        <v>0</v>
      </c>
      <c r="Z22" s="597">
        <f t="shared" si="0"/>
        <v>153.84615384615387</v>
      </c>
      <c r="AA22" s="615"/>
      <c r="AB22" s="615"/>
    </row>
    <row r="23" spans="1:28" s="614" customFormat="1" ht="9.75" customHeight="1">
      <c r="A23" s="484"/>
      <c r="B23" s="484" t="s">
        <v>197</v>
      </c>
      <c r="C23" s="595" t="s">
        <v>198</v>
      </c>
      <c r="D23" s="703">
        <v>28</v>
      </c>
      <c r="E23" s="703">
        <v>19</v>
      </c>
      <c r="F23" s="703">
        <v>27</v>
      </c>
      <c r="G23" s="703">
        <v>19</v>
      </c>
      <c r="H23" s="566">
        <v>1</v>
      </c>
      <c r="I23" s="566"/>
      <c r="J23" s="527"/>
      <c r="K23" s="527">
        <v>1</v>
      </c>
      <c r="L23" s="484">
        <v>19</v>
      </c>
      <c r="M23" s="484">
        <v>15</v>
      </c>
      <c r="N23" s="484">
        <v>9</v>
      </c>
      <c r="O23" s="484">
        <v>4</v>
      </c>
      <c r="P23" s="484">
        <v>8</v>
      </c>
      <c r="Q23" s="484"/>
      <c r="R23" s="484"/>
      <c r="S23" s="484"/>
      <c r="T23" s="484"/>
      <c r="U23" s="484"/>
      <c r="V23" s="705">
        <v>0</v>
      </c>
      <c r="W23" s="597">
        <v>0</v>
      </c>
      <c r="X23" s="597">
        <v>0</v>
      </c>
      <c r="Y23" s="597">
        <f t="shared" si="0"/>
        <v>0</v>
      </c>
      <c r="Z23" s="597">
        <f t="shared" si="0"/>
        <v>0</v>
      </c>
      <c r="AA23" s="615"/>
      <c r="AB23" s="615"/>
    </row>
    <row r="24" spans="1:28" s="614" customFormat="1" ht="9.75" customHeight="1">
      <c r="A24" s="484"/>
      <c r="B24" s="484" t="s">
        <v>199</v>
      </c>
      <c r="C24" s="595" t="s">
        <v>200</v>
      </c>
      <c r="D24" s="703">
        <v>5</v>
      </c>
      <c r="E24" s="703">
        <v>7</v>
      </c>
      <c r="F24" s="703">
        <v>5</v>
      </c>
      <c r="G24" s="703">
        <v>7</v>
      </c>
      <c r="H24" s="566"/>
      <c r="I24" s="566"/>
      <c r="J24" s="527"/>
      <c r="K24" s="527"/>
      <c r="L24" s="484">
        <v>12</v>
      </c>
      <c r="M24" s="484">
        <v>8</v>
      </c>
      <c r="N24" s="484">
        <v>11</v>
      </c>
      <c r="O24" s="484">
        <v>7</v>
      </c>
      <c r="P24" s="484">
        <v>11</v>
      </c>
      <c r="Q24" s="484"/>
      <c r="R24" s="484"/>
      <c r="S24" s="484"/>
      <c r="T24" s="484"/>
      <c r="U24" s="484">
        <v>1</v>
      </c>
      <c r="V24" s="705">
        <v>0</v>
      </c>
      <c r="W24" s="597">
        <v>0</v>
      </c>
      <c r="X24" s="597">
        <v>0</v>
      </c>
      <c r="Y24" s="597"/>
      <c r="Z24" s="597">
        <f t="shared" si="0"/>
        <v>142.85714285714286</v>
      </c>
      <c r="AA24" s="615"/>
      <c r="AB24" s="615"/>
    </row>
    <row r="25" spans="1:28" s="614" customFormat="1" ht="9.75" customHeight="1">
      <c r="A25" s="484"/>
      <c r="B25" s="484" t="s">
        <v>201</v>
      </c>
      <c r="C25" s="595" t="s">
        <v>202</v>
      </c>
      <c r="D25" s="703">
        <v>896</v>
      </c>
      <c r="E25" s="703">
        <v>916</v>
      </c>
      <c r="F25" s="703">
        <v>901</v>
      </c>
      <c r="G25" s="703">
        <v>928</v>
      </c>
      <c r="H25" s="566">
        <v>6</v>
      </c>
      <c r="I25" s="566">
        <v>3</v>
      </c>
      <c r="J25" s="527">
        <v>1</v>
      </c>
      <c r="K25" s="527">
        <v>2</v>
      </c>
      <c r="L25" s="484">
        <v>96</v>
      </c>
      <c r="M25" s="484">
        <v>103</v>
      </c>
      <c r="N25" s="484">
        <v>95</v>
      </c>
      <c r="O25" s="484">
        <v>48</v>
      </c>
      <c r="P25" s="484">
        <v>50</v>
      </c>
      <c r="Q25" s="484">
        <v>24</v>
      </c>
      <c r="R25" s="484">
        <v>25</v>
      </c>
      <c r="S25" s="484">
        <v>18</v>
      </c>
      <c r="T25" s="484">
        <v>11</v>
      </c>
      <c r="U25" s="484">
        <v>9</v>
      </c>
      <c r="V25" s="705">
        <v>16.72473867595819</v>
      </c>
      <c r="W25" s="597">
        <v>16</v>
      </c>
      <c r="X25" s="597">
        <v>12</v>
      </c>
      <c r="Y25" s="597">
        <f t="shared" si="0"/>
        <v>12.208657047724751</v>
      </c>
      <c r="Z25" s="597">
        <f>U25/G25*1000</f>
        <v>9.698275862068966</v>
      </c>
      <c r="AA25" s="615"/>
      <c r="AB25" s="615"/>
    </row>
    <row r="26" spans="1:28" s="614" customFormat="1" ht="9.75" customHeight="1">
      <c r="A26" s="484"/>
      <c r="B26" s="484" t="s">
        <v>203</v>
      </c>
      <c r="C26" s="595" t="s">
        <v>204</v>
      </c>
      <c r="D26" s="703">
        <v>6</v>
      </c>
      <c r="E26" s="703">
        <v>5</v>
      </c>
      <c r="F26" s="703">
        <v>6</v>
      </c>
      <c r="G26" s="703">
        <v>5</v>
      </c>
      <c r="H26" s="566"/>
      <c r="I26" s="566"/>
      <c r="J26" s="527"/>
      <c r="K26" s="527"/>
      <c r="L26" s="484">
        <v>16</v>
      </c>
      <c r="M26" s="484">
        <v>20</v>
      </c>
      <c r="N26" s="484">
        <v>20</v>
      </c>
      <c r="O26" s="484">
        <v>10</v>
      </c>
      <c r="P26" s="484">
        <v>3</v>
      </c>
      <c r="Q26" s="484">
        <v>3</v>
      </c>
      <c r="R26" s="484">
        <v>4</v>
      </c>
      <c r="S26" s="484"/>
      <c r="T26" s="484"/>
      <c r="U26" s="484"/>
      <c r="V26" s="705">
        <v>100</v>
      </c>
      <c r="W26" s="597">
        <v>129</v>
      </c>
      <c r="X26" s="597">
        <v>0</v>
      </c>
      <c r="Y26" s="597">
        <f t="shared" si="0"/>
        <v>0</v>
      </c>
      <c r="Z26" s="597">
        <f>U26/G26*1000</f>
        <v>0</v>
      </c>
      <c r="AA26" s="615"/>
      <c r="AB26" s="615"/>
    </row>
    <row r="27" spans="1:28" s="614" customFormat="1" ht="9.75" customHeight="1">
      <c r="A27" s="484"/>
      <c r="B27" s="611" t="s">
        <v>952</v>
      </c>
      <c r="C27" s="696" t="s">
        <v>2</v>
      </c>
      <c r="D27" s="706">
        <f>SUM(D8:D26)</f>
        <v>1273</v>
      </c>
      <c r="E27" s="706">
        <f aca="true" t="shared" si="1" ref="E27:P27">SUM(E8:E26)</f>
        <v>1235</v>
      </c>
      <c r="F27" s="611">
        <f t="shared" si="1"/>
        <v>1278</v>
      </c>
      <c r="G27" s="611">
        <f t="shared" si="1"/>
        <v>1247</v>
      </c>
      <c r="H27" s="706">
        <f t="shared" si="1"/>
        <v>7</v>
      </c>
      <c r="I27" s="706">
        <f t="shared" si="1"/>
        <v>4</v>
      </c>
      <c r="J27" s="706">
        <f t="shared" si="1"/>
        <v>2</v>
      </c>
      <c r="K27" s="706">
        <f t="shared" si="1"/>
        <v>6</v>
      </c>
      <c r="L27" s="611">
        <f>SUM(L8:L26)</f>
        <v>501</v>
      </c>
      <c r="M27" s="611">
        <f>SUM(M8:M26)</f>
        <v>463</v>
      </c>
      <c r="N27" s="611">
        <f>SUM(N8:N26)</f>
        <v>449</v>
      </c>
      <c r="O27" s="611">
        <f>SUM(O8:O26)</f>
        <v>237</v>
      </c>
      <c r="P27" s="611">
        <f t="shared" si="1"/>
        <v>270</v>
      </c>
      <c r="Q27" s="611">
        <f>SUM(Q8:Q26)</f>
        <v>39</v>
      </c>
      <c r="R27" s="611">
        <f>SUM(R8:R26)</f>
        <v>39</v>
      </c>
      <c r="S27" s="611">
        <f>SUM(S8:S26)</f>
        <v>29</v>
      </c>
      <c r="T27" s="611">
        <f>SUM(T8:T26)</f>
        <v>14</v>
      </c>
      <c r="U27" s="611">
        <f>SUM(U8:U26)</f>
        <v>16</v>
      </c>
      <c r="V27" s="707">
        <v>19.64735516372796</v>
      </c>
      <c r="W27" s="706">
        <v>18</v>
      </c>
      <c r="X27" s="706">
        <v>13</v>
      </c>
      <c r="Y27" s="706">
        <f t="shared" si="0"/>
        <v>10.954616588419405</v>
      </c>
      <c r="Z27" s="706">
        <f>U27/G27*1000</f>
        <v>12.830793905372895</v>
      </c>
      <c r="AA27" s="615"/>
      <c r="AB27" s="615"/>
    </row>
    <row r="34" ht="8.25">
      <c r="R34" s="708"/>
    </row>
    <row r="36" ht="8.25">
      <c r="N36" s="709"/>
    </row>
    <row r="53" spans="5:36" ht="8.25">
      <c r="E53" s="700" t="s">
        <v>953</v>
      </c>
      <c r="I53" s="700" t="s">
        <v>954</v>
      </c>
      <c r="V53" s="710"/>
      <c r="W53" s="710"/>
      <c r="X53" s="710"/>
      <c r="Y53" s="710"/>
      <c r="Z53" s="710"/>
      <c r="AA53" s="710"/>
      <c r="AB53" s="710"/>
      <c r="AC53" s="710"/>
      <c r="AD53" s="710"/>
      <c r="AJ53" s="700" t="s">
        <v>955</v>
      </c>
    </row>
    <row r="54" spans="4:36" ht="8.25">
      <c r="D54" s="700" t="s">
        <v>956</v>
      </c>
      <c r="I54" s="700" t="s">
        <v>957</v>
      </c>
      <c r="V54" s="710"/>
      <c r="W54" s="710"/>
      <c r="X54" s="710"/>
      <c r="Y54" s="710"/>
      <c r="Z54" s="710"/>
      <c r="AA54" s="710"/>
      <c r="AB54" s="710"/>
      <c r="AC54" s="710"/>
      <c r="AD54" s="710"/>
      <c r="AJ54" s="700" t="s">
        <v>958</v>
      </c>
    </row>
    <row r="55" spans="22:30" ht="8.25">
      <c r="V55" s="710"/>
      <c r="W55" s="710"/>
      <c r="X55" s="710"/>
      <c r="Y55" s="710"/>
      <c r="Z55" s="710"/>
      <c r="AA55" s="710"/>
      <c r="AB55" s="710"/>
      <c r="AC55" s="710"/>
      <c r="AD55" s="711"/>
    </row>
    <row r="56" spans="18:42" ht="8.25">
      <c r="R56" s="712" t="s">
        <v>959</v>
      </c>
      <c r="V56" s="710"/>
      <c r="W56" s="713"/>
      <c r="X56" s="713"/>
      <c r="Y56" s="713"/>
      <c r="Z56" s="713"/>
      <c r="AA56" s="713"/>
      <c r="AB56" s="713"/>
      <c r="AC56" s="710"/>
      <c r="AD56" s="710"/>
      <c r="AH56" s="714"/>
      <c r="AI56" s="714" t="s">
        <v>960</v>
      </c>
      <c r="AJ56" s="1102" t="s">
        <v>961</v>
      </c>
      <c r="AK56" s="1102"/>
      <c r="AL56" s="1103"/>
      <c r="AM56" s="1102"/>
      <c r="AN56" s="1102"/>
      <c r="AO56" s="1102"/>
      <c r="AP56" s="1104"/>
    </row>
    <row r="57" spans="2:42" ht="8.25">
      <c r="B57" s="714" t="s">
        <v>962</v>
      </c>
      <c r="C57" s="715"/>
      <c r="D57" s="1105" t="s">
        <v>963</v>
      </c>
      <c r="E57" s="1102"/>
      <c r="F57" s="1102"/>
      <c r="G57" s="1102"/>
      <c r="H57" s="1104"/>
      <c r="I57" s="716" t="s">
        <v>964</v>
      </c>
      <c r="J57" s="717"/>
      <c r="K57" s="717"/>
      <c r="L57" s="717"/>
      <c r="M57" s="718"/>
      <c r="N57" s="716" t="s">
        <v>965</v>
      </c>
      <c r="O57" s="717"/>
      <c r="P57" s="717"/>
      <c r="Q57" s="717"/>
      <c r="R57" s="718"/>
      <c r="V57" s="719"/>
      <c r="W57" s="713"/>
      <c r="X57" s="713"/>
      <c r="Y57" s="713"/>
      <c r="Z57" s="713"/>
      <c r="AA57" s="713"/>
      <c r="AB57" s="713"/>
      <c r="AC57" s="713"/>
      <c r="AD57" s="713"/>
      <c r="AH57" s="720" t="s">
        <v>884</v>
      </c>
      <c r="AI57" s="721" t="s">
        <v>966</v>
      </c>
      <c r="AJ57" s="714" t="s">
        <v>967</v>
      </c>
      <c r="AK57" s="715" t="s">
        <v>968</v>
      </c>
      <c r="AL57" s="714" t="s">
        <v>969</v>
      </c>
      <c r="AM57" s="714" t="s">
        <v>970</v>
      </c>
      <c r="AN57" s="714" t="s">
        <v>971</v>
      </c>
      <c r="AO57" s="714" t="s">
        <v>972</v>
      </c>
      <c r="AP57" s="714" t="s">
        <v>973</v>
      </c>
    </row>
    <row r="58" spans="2:42" ht="8.25">
      <c r="B58" s="721" t="s">
        <v>974</v>
      </c>
      <c r="C58" s="721"/>
      <c r="D58" s="714">
        <v>1998</v>
      </c>
      <c r="E58" s="722">
        <v>1999</v>
      </c>
      <c r="F58" s="710">
        <v>2000</v>
      </c>
      <c r="G58" s="723" t="s">
        <v>975</v>
      </c>
      <c r="H58" s="724"/>
      <c r="I58" s="714">
        <v>1998</v>
      </c>
      <c r="J58" s="722">
        <v>1999</v>
      </c>
      <c r="K58" s="710">
        <v>2000</v>
      </c>
      <c r="L58" s="723" t="s">
        <v>975</v>
      </c>
      <c r="M58" s="724"/>
      <c r="N58" s="714">
        <v>1998</v>
      </c>
      <c r="O58" s="722">
        <v>1999</v>
      </c>
      <c r="P58" s="710">
        <v>2000</v>
      </c>
      <c r="Q58" s="723" t="s">
        <v>975</v>
      </c>
      <c r="R58" s="724"/>
      <c r="V58" s="710"/>
      <c r="W58" s="710"/>
      <c r="X58" s="710"/>
      <c r="Y58" s="713"/>
      <c r="Z58" s="713"/>
      <c r="AA58" s="713"/>
      <c r="AB58" s="713"/>
      <c r="AC58" s="713"/>
      <c r="AD58" s="713"/>
      <c r="AH58" s="721" t="s">
        <v>976</v>
      </c>
      <c r="AI58" s="721" t="s">
        <v>977</v>
      </c>
      <c r="AJ58" s="721" t="s">
        <v>978</v>
      </c>
      <c r="AK58" s="723" t="s">
        <v>979</v>
      </c>
      <c r="AL58" s="721" t="s">
        <v>980</v>
      </c>
      <c r="AM58" s="721" t="s">
        <v>981</v>
      </c>
      <c r="AN58" s="721" t="s">
        <v>981</v>
      </c>
      <c r="AO58" s="721" t="s">
        <v>982</v>
      </c>
      <c r="AP58" s="721" t="s">
        <v>983</v>
      </c>
    </row>
    <row r="59" spans="2:42" ht="8.25">
      <c r="B59" s="721"/>
      <c r="C59" s="721"/>
      <c r="D59" s="721"/>
      <c r="E59" s="724"/>
      <c r="F59" s="710"/>
      <c r="G59" s="725" t="s">
        <v>984</v>
      </c>
      <c r="H59" s="726"/>
      <c r="I59" s="721"/>
      <c r="J59" s="724"/>
      <c r="K59" s="710"/>
      <c r="L59" s="725" t="s">
        <v>985</v>
      </c>
      <c r="M59" s="726"/>
      <c r="N59" s="721"/>
      <c r="O59" s="724"/>
      <c r="P59" s="710"/>
      <c r="Q59" s="725" t="s">
        <v>984</v>
      </c>
      <c r="R59" s="726"/>
      <c r="V59" s="710"/>
      <c r="W59" s="710"/>
      <c r="X59" s="727"/>
      <c r="Y59" s="710"/>
      <c r="Z59" s="727"/>
      <c r="AA59" s="710"/>
      <c r="AB59" s="727"/>
      <c r="AC59" s="710"/>
      <c r="AD59" s="727"/>
      <c r="AH59" s="728"/>
      <c r="AI59" s="728"/>
      <c r="AJ59" s="728"/>
      <c r="AK59" s="725" t="s">
        <v>986</v>
      </c>
      <c r="AL59" s="728"/>
      <c r="AM59" s="728" t="s">
        <v>987</v>
      </c>
      <c r="AN59" s="728" t="s">
        <v>988</v>
      </c>
      <c r="AO59" s="728"/>
      <c r="AP59" s="728"/>
    </row>
    <row r="60" spans="2:42" ht="8.25">
      <c r="B60" s="728"/>
      <c r="C60" s="728"/>
      <c r="D60" s="728"/>
      <c r="E60" s="726"/>
      <c r="F60" s="726"/>
      <c r="G60" s="729">
        <v>2000</v>
      </c>
      <c r="H60" s="729">
        <v>2001</v>
      </c>
      <c r="I60" s="728"/>
      <c r="J60" s="726"/>
      <c r="K60" s="726"/>
      <c r="L60" s="729">
        <v>2000</v>
      </c>
      <c r="M60" s="729">
        <v>2001</v>
      </c>
      <c r="N60" s="728"/>
      <c r="O60" s="726"/>
      <c r="P60" s="726"/>
      <c r="Q60" s="729">
        <v>2000</v>
      </c>
      <c r="R60" s="729">
        <v>2001</v>
      </c>
      <c r="V60" s="710"/>
      <c r="W60" s="730"/>
      <c r="X60" s="730"/>
      <c r="Y60" s="710"/>
      <c r="Z60" s="710"/>
      <c r="AA60" s="730"/>
      <c r="AB60" s="713"/>
      <c r="AC60" s="710"/>
      <c r="AD60" s="710"/>
      <c r="AH60" s="715" t="s">
        <v>989</v>
      </c>
      <c r="AI60" s="700">
        <f>SUM(AJ60:AP60)</f>
        <v>41</v>
      </c>
      <c r="AJ60" s="700">
        <v>2</v>
      </c>
      <c r="AK60" s="700">
        <v>1</v>
      </c>
      <c r="AM60" s="700">
        <v>2</v>
      </c>
      <c r="AN60" s="700">
        <v>27</v>
      </c>
      <c r="AO60" s="700">
        <v>8</v>
      </c>
      <c r="AP60" s="700">
        <v>1</v>
      </c>
    </row>
    <row r="61" spans="2:41" ht="8.25">
      <c r="B61" s="700" t="s">
        <v>989</v>
      </c>
      <c r="D61" s="700">
        <v>31</v>
      </c>
      <c r="E61" s="700">
        <v>31</v>
      </c>
      <c r="F61" s="700">
        <v>34</v>
      </c>
      <c r="G61" s="700">
        <v>29</v>
      </c>
      <c r="H61" s="700">
        <v>23</v>
      </c>
      <c r="I61" s="700">
        <v>5</v>
      </c>
      <c r="J61" s="700">
        <v>2</v>
      </c>
      <c r="K61" s="700">
        <v>1</v>
      </c>
      <c r="L61" s="700">
        <v>1</v>
      </c>
      <c r="M61" s="700">
        <v>1</v>
      </c>
      <c r="N61" s="700">
        <v>58.8</v>
      </c>
      <c r="O61" s="731">
        <v>40</v>
      </c>
      <c r="P61" s="731">
        <v>9.3</v>
      </c>
      <c r="Q61" s="731">
        <f aca="true" t="shared" si="2" ref="Q61:R78">L61/T61*1000</f>
        <v>12.048192771084338</v>
      </c>
      <c r="R61" s="731">
        <f t="shared" si="2"/>
        <v>20.833333333333332</v>
      </c>
      <c r="T61" s="732">
        <v>83</v>
      </c>
      <c r="U61" s="732">
        <v>48</v>
      </c>
      <c r="V61" s="710"/>
      <c r="W61" s="730"/>
      <c r="X61" s="730"/>
      <c r="Y61" s="710"/>
      <c r="Z61" s="710"/>
      <c r="AA61" s="730"/>
      <c r="AB61" s="713"/>
      <c r="AC61" s="710"/>
      <c r="AD61" s="710"/>
      <c r="AH61" s="723" t="s">
        <v>990</v>
      </c>
      <c r="AI61" s="700">
        <f aca="true" t="shared" si="3" ref="AI61:AI79">SUM(AJ61:AP61)</f>
        <v>20</v>
      </c>
      <c r="AN61" s="700">
        <v>8</v>
      </c>
      <c r="AO61" s="700">
        <v>12</v>
      </c>
    </row>
    <row r="62" spans="2:42" ht="8.25">
      <c r="B62" s="700" t="s">
        <v>990</v>
      </c>
      <c r="D62" s="700">
        <v>17</v>
      </c>
      <c r="E62" s="700">
        <v>21</v>
      </c>
      <c r="F62" s="700">
        <v>10</v>
      </c>
      <c r="G62" s="700">
        <v>8</v>
      </c>
      <c r="H62" s="700">
        <v>13</v>
      </c>
      <c r="I62" s="700">
        <v>4</v>
      </c>
      <c r="J62" s="700">
        <v>3</v>
      </c>
      <c r="K62" s="700">
        <v>1</v>
      </c>
      <c r="L62" s="700">
        <v>1</v>
      </c>
      <c r="M62" s="700">
        <v>0</v>
      </c>
      <c r="N62" s="700">
        <v>28.5</v>
      </c>
      <c r="O62" s="731">
        <v>37</v>
      </c>
      <c r="P62" s="731">
        <v>12.5</v>
      </c>
      <c r="Q62" s="731">
        <f t="shared" si="2"/>
        <v>15.625</v>
      </c>
      <c r="R62" s="731">
        <f t="shared" si="2"/>
        <v>0</v>
      </c>
      <c r="T62" s="710">
        <v>64</v>
      </c>
      <c r="U62" s="710">
        <v>55</v>
      </c>
      <c r="V62" s="710"/>
      <c r="W62" s="730"/>
      <c r="X62" s="730"/>
      <c r="Y62" s="710"/>
      <c r="Z62" s="710"/>
      <c r="AA62" s="730"/>
      <c r="AB62" s="713"/>
      <c r="AC62" s="710"/>
      <c r="AD62" s="710"/>
      <c r="AH62" s="723" t="s">
        <v>991</v>
      </c>
      <c r="AI62" s="700">
        <f t="shared" si="3"/>
        <v>21</v>
      </c>
      <c r="AK62" s="700">
        <v>1</v>
      </c>
      <c r="AL62" s="700">
        <v>2</v>
      </c>
      <c r="AM62" s="700">
        <v>3</v>
      </c>
      <c r="AN62" s="700">
        <v>10</v>
      </c>
      <c r="AO62" s="700">
        <v>2</v>
      </c>
      <c r="AP62" s="700">
        <v>3</v>
      </c>
    </row>
    <row r="63" spans="2:42" ht="8.25">
      <c r="B63" s="700" t="s">
        <v>991</v>
      </c>
      <c r="D63" s="700">
        <v>6</v>
      </c>
      <c r="E63" s="700">
        <v>6</v>
      </c>
      <c r="F63" s="700">
        <v>5</v>
      </c>
      <c r="G63" s="700">
        <v>4</v>
      </c>
      <c r="H63" s="700">
        <v>5</v>
      </c>
      <c r="I63" s="700">
        <v>3</v>
      </c>
      <c r="J63" s="700">
        <v>1</v>
      </c>
      <c r="K63" s="700">
        <v>2</v>
      </c>
      <c r="L63" s="700">
        <v>1</v>
      </c>
      <c r="M63" s="700">
        <v>1</v>
      </c>
      <c r="N63" s="700">
        <v>21.7</v>
      </c>
      <c r="O63" s="700">
        <v>28.6</v>
      </c>
      <c r="P63" s="731">
        <v>23.8</v>
      </c>
      <c r="Q63" s="731">
        <f t="shared" si="2"/>
        <v>14.705882352941176</v>
      </c>
      <c r="R63" s="731">
        <f t="shared" si="2"/>
        <v>21.27659574468085</v>
      </c>
      <c r="T63" s="710">
        <v>68</v>
      </c>
      <c r="U63" s="710">
        <v>47</v>
      </c>
      <c r="V63" s="710"/>
      <c r="W63" s="730"/>
      <c r="X63" s="730"/>
      <c r="Y63" s="710"/>
      <c r="Z63" s="710"/>
      <c r="AA63" s="730"/>
      <c r="AB63" s="713"/>
      <c r="AC63" s="710"/>
      <c r="AD63" s="710"/>
      <c r="AH63" s="723" t="s">
        <v>992</v>
      </c>
      <c r="AI63" s="700">
        <f t="shared" si="3"/>
        <v>46</v>
      </c>
      <c r="AJ63" s="700">
        <v>1</v>
      </c>
      <c r="AK63" s="700">
        <v>3</v>
      </c>
      <c r="AM63" s="700">
        <v>6</v>
      </c>
      <c r="AN63" s="700">
        <v>1</v>
      </c>
      <c r="AO63" s="700">
        <v>31</v>
      </c>
      <c r="AP63" s="700">
        <v>4</v>
      </c>
    </row>
    <row r="64" spans="2:42" ht="8.25">
      <c r="B64" s="700" t="s">
        <v>992</v>
      </c>
      <c r="D64" s="700">
        <v>41</v>
      </c>
      <c r="E64" s="700">
        <v>36</v>
      </c>
      <c r="F64" s="700">
        <v>25</v>
      </c>
      <c r="G64" s="700">
        <v>21</v>
      </c>
      <c r="H64" s="700">
        <v>25</v>
      </c>
      <c r="I64" s="700">
        <v>4</v>
      </c>
      <c r="J64" s="700">
        <v>6</v>
      </c>
      <c r="K64" s="700">
        <v>3</v>
      </c>
      <c r="L64" s="700">
        <v>2</v>
      </c>
      <c r="M64" s="700">
        <v>4</v>
      </c>
      <c r="N64" s="731">
        <v>40</v>
      </c>
      <c r="O64" s="700">
        <v>32.8</v>
      </c>
      <c r="P64" s="731">
        <v>19.6</v>
      </c>
      <c r="Q64" s="731">
        <f t="shared" si="2"/>
        <v>16.129032258064516</v>
      </c>
      <c r="R64" s="731">
        <f t="shared" si="2"/>
        <v>43.01075268817205</v>
      </c>
      <c r="T64" s="710">
        <v>124</v>
      </c>
      <c r="U64" s="710">
        <v>93</v>
      </c>
      <c r="V64" s="710"/>
      <c r="W64" s="730"/>
      <c r="X64" s="730"/>
      <c r="Y64" s="710"/>
      <c r="Z64" s="710"/>
      <c r="AA64" s="730"/>
      <c r="AB64" s="713"/>
      <c r="AC64" s="710"/>
      <c r="AD64" s="710"/>
      <c r="AH64" s="723" t="s">
        <v>993</v>
      </c>
      <c r="AI64" s="700">
        <f t="shared" si="3"/>
        <v>27</v>
      </c>
      <c r="AK64" s="700">
        <v>1</v>
      </c>
      <c r="AM64" s="700">
        <v>4</v>
      </c>
      <c r="AN64" s="700">
        <v>13</v>
      </c>
      <c r="AO64" s="700">
        <v>8</v>
      </c>
      <c r="AP64" s="700">
        <v>1</v>
      </c>
    </row>
    <row r="65" spans="2:42" ht="8.25">
      <c r="B65" s="700" t="s">
        <v>993</v>
      </c>
      <c r="D65" s="700">
        <v>26</v>
      </c>
      <c r="E65" s="700">
        <v>32</v>
      </c>
      <c r="F65" s="700">
        <v>20</v>
      </c>
      <c r="G65" s="700">
        <v>14</v>
      </c>
      <c r="H65" s="700">
        <v>23</v>
      </c>
      <c r="I65" s="700">
        <v>4</v>
      </c>
      <c r="J65" s="700">
        <v>1</v>
      </c>
      <c r="K65" s="700">
        <v>1</v>
      </c>
      <c r="L65" s="700">
        <v>1</v>
      </c>
      <c r="M65" s="700">
        <v>3</v>
      </c>
      <c r="N65" s="700" t="s">
        <v>1</v>
      </c>
      <c r="O65" s="700">
        <v>31.3</v>
      </c>
      <c r="P65" s="731">
        <v>8.5</v>
      </c>
      <c r="Q65" s="731">
        <f t="shared" si="2"/>
        <v>10.309278350515465</v>
      </c>
      <c r="R65" s="731">
        <f t="shared" si="2"/>
        <v>41.0958904109589</v>
      </c>
      <c r="T65" s="710">
        <v>97</v>
      </c>
      <c r="U65" s="710">
        <v>73</v>
      </c>
      <c r="V65" s="710"/>
      <c r="W65" s="730"/>
      <c r="X65" s="730"/>
      <c r="Y65" s="710"/>
      <c r="Z65" s="710"/>
      <c r="AA65" s="730"/>
      <c r="AB65" s="713"/>
      <c r="AC65" s="710"/>
      <c r="AD65" s="710"/>
      <c r="AH65" s="723" t="s">
        <v>994</v>
      </c>
      <c r="AI65" s="700">
        <f t="shared" si="3"/>
        <v>41</v>
      </c>
      <c r="AK65" s="700">
        <v>3</v>
      </c>
      <c r="AL65" s="700">
        <v>2</v>
      </c>
      <c r="AM65" s="700">
        <v>5</v>
      </c>
      <c r="AN65" s="700">
        <v>6</v>
      </c>
      <c r="AO65" s="700">
        <v>13</v>
      </c>
      <c r="AP65" s="700">
        <v>12</v>
      </c>
    </row>
    <row r="66" spans="2:42" ht="8.25">
      <c r="B66" s="700" t="s">
        <v>994</v>
      </c>
      <c r="D66" s="700">
        <v>41</v>
      </c>
      <c r="E66" s="700">
        <v>24</v>
      </c>
      <c r="F66" s="700">
        <v>31</v>
      </c>
      <c r="G66" s="700">
        <v>21</v>
      </c>
      <c r="H66" s="700">
        <v>33</v>
      </c>
      <c r="I66" s="700">
        <v>3</v>
      </c>
      <c r="J66" s="700">
        <v>3</v>
      </c>
      <c r="K66" s="700">
        <v>1</v>
      </c>
      <c r="L66" s="700">
        <v>1</v>
      </c>
      <c r="N66" s="700">
        <v>16.9</v>
      </c>
      <c r="O66" s="700">
        <v>19.9</v>
      </c>
      <c r="P66" s="731">
        <v>7.8</v>
      </c>
      <c r="Q66" s="731">
        <f t="shared" si="2"/>
        <v>8.928571428571429</v>
      </c>
      <c r="R66" s="731">
        <f t="shared" si="2"/>
        <v>0</v>
      </c>
      <c r="T66" s="710">
        <v>112</v>
      </c>
      <c r="U66" s="710">
        <v>72</v>
      </c>
      <c r="V66" s="710"/>
      <c r="W66" s="730"/>
      <c r="X66" s="730"/>
      <c r="Y66" s="710"/>
      <c r="Z66" s="710"/>
      <c r="AA66" s="730"/>
      <c r="AB66" s="713"/>
      <c r="AC66" s="710"/>
      <c r="AD66" s="710"/>
      <c r="AH66" s="723" t="s">
        <v>995</v>
      </c>
      <c r="AI66" s="700">
        <f t="shared" si="3"/>
        <v>40</v>
      </c>
      <c r="AJ66" s="700">
        <v>1</v>
      </c>
      <c r="AK66" s="700">
        <v>4</v>
      </c>
      <c r="AM66" s="700">
        <v>5</v>
      </c>
      <c r="AN66" s="700">
        <v>2</v>
      </c>
      <c r="AO66" s="700">
        <v>23</v>
      </c>
      <c r="AP66" s="700">
        <v>5</v>
      </c>
    </row>
    <row r="67" spans="2:42" ht="8.25">
      <c r="B67" s="700" t="s">
        <v>995</v>
      </c>
      <c r="D67" s="700">
        <v>30</v>
      </c>
      <c r="E67" s="700">
        <v>36</v>
      </c>
      <c r="F67" s="700">
        <v>38</v>
      </c>
      <c r="G67" s="700">
        <v>30</v>
      </c>
      <c r="H67" s="700">
        <v>18</v>
      </c>
      <c r="I67" s="700">
        <v>2</v>
      </c>
      <c r="J67" s="700">
        <v>2</v>
      </c>
      <c r="K67" s="700">
        <v>7</v>
      </c>
      <c r="L67" s="700">
        <v>6</v>
      </c>
      <c r="M67" s="700">
        <v>1</v>
      </c>
      <c r="N67" s="700">
        <v>28.6</v>
      </c>
      <c r="O67" s="700">
        <v>19.2</v>
      </c>
      <c r="P67" s="731">
        <v>61.4</v>
      </c>
      <c r="Q67" s="731">
        <f t="shared" si="2"/>
        <v>70.58823529411765</v>
      </c>
      <c r="R67" s="731">
        <f t="shared" si="2"/>
        <v>12.5</v>
      </c>
      <c r="T67" s="710">
        <v>85</v>
      </c>
      <c r="U67" s="710">
        <v>80</v>
      </c>
      <c r="V67" s="710"/>
      <c r="W67" s="730"/>
      <c r="X67" s="730"/>
      <c r="Y67" s="710"/>
      <c r="Z67" s="710"/>
      <c r="AA67" s="730"/>
      <c r="AB67" s="713"/>
      <c r="AC67" s="710"/>
      <c r="AD67" s="710"/>
      <c r="AH67" s="723" t="s">
        <v>996</v>
      </c>
      <c r="AI67" s="700">
        <f t="shared" si="3"/>
        <v>20</v>
      </c>
      <c r="AK67" s="700">
        <v>0</v>
      </c>
      <c r="AL67" s="700">
        <v>1</v>
      </c>
      <c r="AN67" s="700">
        <v>8</v>
      </c>
      <c r="AO67" s="700">
        <v>10</v>
      </c>
      <c r="AP67" s="700">
        <v>1</v>
      </c>
    </row>
    <row r="68" spans="2:42" ht="8.25">
      <c r="B68" s="700" t="s">
        <v>997</v>
      </c>
      <c r="D68" s="700">
        <v>5</v>
      </c>
      <c r="E68" s="700">
        <v>18</v>
      </c>
      <c r="F68" s="700">
        <v>19</v>
      </c>
      <c r="G68" s="700">
        <v>12</v>
      </c>
      <c r="H68" s="700">
        <v>12</v>
      </c>
      <c r="I68" s="700">
        <v>1</v>
      </c>
      <c r="K68" s="700">
        <v>2</v>
      </c>
      <c r="L68" s="700">
        <v>2</v>
      </c>
      <c r="N68" s="700">
        <v>10</v>
      </c>
      <c r="O68" s="700">
        <v>10</v>
      </c>
      <c r="P68" s="731">
        <v>25.3</v>
      </c>
      <c r="Q68" s="731">
        <f t="shared" si="2"/>
        <v>30.76923076923077</v>
      </c>
      <c r="R68" s="731">
        <f t="shared" si="2"/>
        <v>0</v>
      </c>
      <c r="T68" s="710">
        <v>65</v>
      </c>
      <c r="U68" s="710">
        <v>45</v>
      </c>
      <c r="V68" s="710"/>
      <c r="W68" s="730"/>
      <c r="X68" s="730"/>
      <c r="Y68" s="710"/>
      <c r="Z68" s="710"/>
      <c r="AA68" s="730"/>
      <c r="AB68" s="713"/>
      <c r="AC68" s="710"/>
      <c r="AD68" s="710"/>
      <c r="AH68" s="723" t="s">
        <v>998</v>
      </c>
      <c r="AI68" s="700">
        <f t="shared" si="3"/>
        <v>18</v>
      </c>
      <c r="AK68" s="700">
        <v>2</v>
      </c>
      <c r="AL68" s="700">
        <v>2</v>
      </c>
      <c r="AM68" s="700">
        <v>9</v>
      </c>
      <c r="AN68" s="700">
        <v>2</v>
      </c>
      <c r="AO68" s="700">
        <v>1</v>
      </c>
      <c r="AP68" s="700">
        <v>2</v>
      </c>
    </row>
    <row r="69" spans="2:42" ht="8.25">
      <c r="B69" s="700" t="s">
        <v>998</v>
      </c>
      <c r="D69" s="700">
        <v>28</v>
      </c>
      <c r="E69" s="700">
        <v>20</v>
      </c>
      <c r="F69" s="700">
        <v>13</v>
      </c>
      <c r="G69" s="700">
        <v>11</v>
      </c>
      <c r="H69" s="700">
        <v>11</v>
      </c>
      <c r="J69" s="700">
        <v>2</v>
      </c>
      <c r="K69" s="700">
        <v>1</v>
      </c>
      <c r="L69" s="700">
        <v>1</v>
      </c>
      <c r="N69" s="700">
        <v>11.1</v>
      </c>
      <c r="P69" s="731">
        <v>11.4</v>
      </c>
      <c r="Q69" s="731">
        <f t="shared" si="2"/>
        <v>14.925373134328359</v>
      </c>
      <c r="R69" s="731">
        <f t="shared" si="2"/>
        <v>0</v>
      </c>
      <c r="T69" s="710">
        <v>67</v>
      </c>
      <c r="U69" s="710">
        <v>37</v>
      </c>
      <c r="V69" s="710"/>
      <c r="W69" s="730"/>
      <c r="X69" s="730"/>
      <c r="Y69" s="710"/>
      <c r="Z69" s="710"/>
      <c r="AA69" s="730"/>
      <c r="AB69" s="713"/>
      <c r="AC69" s="710"/>
      <c r="AD69" s="710"/>
      <c r="AH69" s="723" t="s">
        <v>999</v>
      </c>
      <c r="AI69" s="700">
        <f t="shared" si="3"/>
        <v>22</v>
      </c>
      <c r="AK69" s="700">
        <v>1</v>
      </c>
      <c r="AL69" s="700">
        <v>1</v>
      </c>
      <c r="AN69" s="700">
        <v>5</v>
      </c>
      <c r="AO69" s="700">
        <v>13</v>
      </c>
      <c r="AP69" s="700">
        <v>2</v>
      </c>
    </row>
    <row r="70" spans="2:42" ht="8.25">
      <c r="B70" s="700" t="s">
        <v>999</v>
      </c>
      <c r="D70" s="700">
        <v>4</v>
      </c>
      <c r="E70" s="700">
        <v>8</v>
      </c>
      <c r="F70" s="700">
        <v>9</v>
      </c>
      <c r="G70" s="700">
        <v>0</v>
      </c>
      <c r="H70" s="700">
        <v>15</v>
      </c>
      <c r="J70" s="700">
        <v>2</v>
      </c>
      <c r="K70" s="700">
        <v>0</v>
      </c>
      <c r="M70" s="700">
        <v>3</v>
      </c>
      <c r="N70" s="700">
        <v>40</v>
      </c>
      <c r="P70" s="731">
        <v>0</v>
      </c>
      <c r="Q70" s="731">
        <f t="shared" si="2"/>
        <v>0</v>
      </c>
      <c r="R70" s="731">
        <f t="shared" si="2"/>
        <v>71.42857142857143</v>
      </c>
      <c r="T70" s="710">
        <v>46</v>
      </c>
      <c r="U70" s="710">
        <v>42</v>
      </c>
      <c r="V70" s="710"/>
      <c r="W70" s="730"/>
      <c r="X70" s="730"/>
      <c r="Y70" s="710"/>
      <c r="Z70" s="710"/>
      <c r="AA70" s="730"/>
      <c r="AB70" s="713"/>
      <c r="AC70" s="710"/>
      <c r="AD70" s="710"/>
      <c r="AH70" s="723" t="s">
        <v>1000</v>
      </c>
      <c r="AI70" s="700">
        <f t="shared" si="3"/>
        <v>19</v>
      </c>
      <c r="AJ70" s="700">
        <v>1</v>
      </c>
      <c r="AK70" s="700">
        <v>5</v>
      </c>
      <c r="AM70" s="700">
        <v>4</v>
      </c>
      <c r="AN70" s="700">
        <v>2</v>
      </c>
      <c r="AO70" s="700">
        <v>6</v>
      </c>
      <c r="AP70" s="700">
        <v>1</v>
      </c>
    </row>
    <row r="71" spans="2:42" ht="8.25">
      <c r="B71" s="700" t="s">
        <v>1000</v>
      </c>
      <c r="D71" s="700">
        <v>10</v>
      </c>
      <c r="E71" s="700">
        <v>16</v>
      </c>
      <c r="F71" s="700">
        <v>18</v>
      </c>
      <c r="G71" s="700">
        <v>13</v>
      </c>
      <c r="H71" s="700">
        <v>8</v>
      </c>
      <c r="K71" s="700">
        <v>0</v>
      </c>
      <c r="N71" s="700">
        <v>54.5</v>
      </c>
      <c r="P71" s="731">
        <v>0</v>
      </c>
      <c r="Q71" s="731">
        <f t="shared" si="2"/>
        <v>0</v>
      </c>
      <c r="R71" s="731">
        <f t="shared" si="2"/>
        <v>0</v>
      </c>
      <c r="T71" s="710">
        <v>43</v>
      </c>
      <c r="U71" s="710">
        <v>38</v>
      </c>
      <c r="V71" s="710"/>
      <c r="W71" s="730"/>
      <c r="X71" s="730"/>
      <c r="Y71" s="710"/>
      <c r="Z71" s="710"/>
      <c r="AA71" s="730"/>
      <c r="AB71" s="713"/>
      <c r="AC71" s="710"/>
      <c r="AD71" s="710"/>
      <c r="AH71" s="723" t="s">
        <v>1001</v>
      </c>
      <c r="AI71" s="700">
        <f t="shared" si="3"/>
        <v>18</v>
      </c>
      <c r="AK71" s="700">
        <v>1</v>
      </c>
      <c r="AM71" s="700">
        <v>4</v>
      </c>
      <c r="AN71" s="700">
        <v>7</v>
      </c>
      <c r="AO71" s="700">
        <v>4</v>
      </c>
      <c r="AP71" s="700">
        <v>2</v>
      </c>
    </row>
    <row r="72" spans="2:42" ht="8.25">
      <c r="B72" s="700" t="s">
        <v>1001</v>
      </c>
      <c r="D72" s="700">
        <v>17</v>
      </c>
      <c r="E72" s="700">
        <v>19</v>
      </c>
      <c r="F72" s="700">
        <v>22</v>
      </c>
      <c r="G72" s="700">
        <v>17</v>
      </c>
      <c r="H72" s="700">
        <v>16</v>
      </c>
      <c r="J72" s="700">
        <v>5</v>
      </c>
      <c r="K72" s="700">
        <v>2</v>
      </c>
      <c r="L72" s="700">
        <v>1</v>
      </c>
      <c r="N72" s="700">
        <v>50.6</v>
      </c>
      <c r="P72" s="731">
        <v>69.4</v>
      </c>
      <c r="Q72" s="731">
        <f t="shared" si="2"/>
        <v>17.857142857142858</v>
      </c>
      <c r="R72" s="731">
        <f t="shared" si="2"/>
        <v>0</v>
      </c>
      <c r="T72" s="710">
        <v>56</v>
      </c>
      <c r="U72" s="710">
        <v>64</v>
      </c>
      <c r="V72" s="710"/>
      <c r="W72" s="730"/>
      <c r="X72" s="730"/>
      <c r="Y72" s="710"/>
      <c r="Z72" s="710"/>
      <c r="AA72" s="730"/>
      <c r="AB72" s="713"/>
      <c r="AC72" s="710"/>
      <c r="AD72" s="710"/>
      <c r="AH72" s="723" t="s">
        <v>1002</v>
      </c>
      <c r="AI72" s="700">
        <f t="shared" si="3"/>
        <v>31</v>
      </c>
      <c r="AJ72" s="700">
        <v>1</v>
      </c>
      <c r="AK72" s="700">
        <v>0</v>
      </c>
      <c r="AL72" s="700">
        <v>4</v>
      </c>
      <c r="AN72" s="700">
        <v>7</v>
      </c>
      <c r="AO72" s="700">
        <v>6</v>
      </c>
      <c r="AP72" s="700">
        <v>13</v>
      </c>
    </row>
    <row r="73" spans="2:42" ht="8.25">
      <c r="B73" s="700" t="s">
        <v>1002</v>
      </c>
      <c r="D73" s="700">
        <v>7</v>
      </c>
      <c r="E73" s="700">
        <v>4</v>
      </c>
      <c r="F73" s="700">
        <v>26</v>
      </c>
      <c r="G73" s="700">
        <v>20</v>
      </c>
      <c r="H73" s="700">
        <v>15</v>
      </c>
      <c r="I73" s="700">
        <v>1</v>
      </c>
      <c r="J73" s="700">
        <v>1</v>
      </c>
      <c r="K73" s="700">
        <v>1</v>
      </c>
      <c r="L73" s="700">
        <v>1</v>
      </c>
      <c r="M73" s="700">
        <v>4</v>
      </c>
      <c r="O73" s="700">
        <v>11.6</v>
      </c>
      <c r="P73" s="731">
        <v>11</v>
      </c>
      <c r="Q73" s="731">
        <f t="shared" si="2"/>
        <v>12.82051282051282</v>
      </c>
      <c r="R73" s="731"/>
      <c r="T73" s="710">
        <v>78</v>
      </c>
      <c r="U73" s="710">
        <v>33</v>
      </c>
      <c r="V73" s="710"/>
      <c r="W73" s="730"/>
      <c r="X73" s="730"/>
      <c r="Y73" s="710"/>
      <c r="Z73" s="710"/>
      <c r="AA73" s="730"/>
      <c r="AB73" s="713"/>
      <c r="AC73" s="710"/>
      <c r="AD73" s="710"/>
      <c r="AH73" s="723" t="s">
        <v>1003</v>
      </c>
      <c r="AI73" s="700">
        <f t="shared" si="3"/>
        <v>20</v>
      </c>
      <c r="AJ73" s="700">
        <v>2</v>
      </c>
      <c r="AK73" s="700">
        <v>5</v>
      </c>
      <c r="AL73" s="700">
        <v>1</v>
      </c>
      <c r="AM73" s="700">
        <v>3</v>
      </c>
      <c r="AO73" s="700">
        <v>7</v>
      </c>
      <c r="AP73" s="700">
        <v>2</v>
      </c>
    </row>
    <row r="74" spans="2:41" ht="8.25">
      <c r="B74" s="700" t="s">
        <v>1003</v>
      </c>
      <c r="D74" s="700">
        <v>22</v>
      </c>
      <c r="E74" s="700">
        <v>14</v>
      </c>
      <c r="F74" s="700">
        <v>15</v>
      </c>
      <c r="G74" s="700">
        <v>8</v>
      </c>
      <c r="H74" s="700">
        <v>19</v>
      </c>
      <c r="I74" s="700">
        <v>2</v>
      </c>
      <c r="K74" s="700">
        <v>0</v>
      </c>
      <c r="M74" s="700">
        <v>1</v>
      </c>
      <c r="N74" s="700">
        <v>33.6</v>
      </c>
      <c r="O74" s="700">
        <v>16.3</v>
      </c>
      <c r="P74" s="731">
        <v>0</v>
      </c>
      <c r="Q74" s="731">
        <f t="shared" si="2"/>
        <v>0</v>
      </c>
      <c r="R74" s="731">
        <f t="shared" si="2"/>
        <v>20</v>
      </c>
      <c r="T74" s="710">
        <v>68</v>
      </c>
      <c r="U74" s="710">
        <v>50</v>
      </c>
      <c r="V74" s="710"/>
      <c r="W74" s="730"/>
      <c r="X74" s="730"/>
      <c r="Y74" s="710"/>
      <c r="Z74" s="710"/>
      <c r="AA74" s="730"/>
      <c r="AB74" s="713"/>
      <c r="AC74" s="710"/>
      <c r="AD74" s="710"/>
      <c r="AH74" s="723" t="s">
        <v>1004</v>
      </c>
      <c r="AI74" s="700">
        <f t="shared" si="3"/>
        <v>21</v>
      </c>
      <c r="AJ74" s="700">
        <v>1</v>
      </c>
      <c r="AK74" s="700">
        <v>1</v>
      </c>
      <c r="AN74" s="700">
        <v>6</v>
      </c>
      <c r="AO74" s="700">
        <v>13</v>
      </c>
    </row>
    <row r="75" spans="2:42" ht="8.25">
      <c r="B75" s="700" t="s">
        <v>1004</v>
      </c>
      <c r="D75" s="700">
        <v>25</v>
      </c>
      <c r="E75" s="700">
        <v>26</v>
      </c>
      <c r="F75" s="700">
        <v>27</v>
      </c>
      <c r="G75" s="700">
        <v>9</v>
      </c>
      <c r="H75" s="700">
        <v>21</v>
      </c>
      <c r="I75" s="700">
        <v>1</v>
      </c>
      <c r="J75" s="700">
        <v>1</v>
      </c>
      <c r="K75" s="700">
        <v>1</v>
      </c>
      <c r="L75" s="700">
        <v>1</v>
      </c>
      <c r="N75" s="700">
        <v>12.8</v>
      </c>
      <c r="O75" s="700">
        <v>10.8</v>
      </c>
      <c r="P75" s="731">
        <v>11.6</v>
      </c>
      <c r="Q75" s="731">
        <f t="shared" si="2"/>
        <v>14.925373134328359</v>
      </c>
      <c r="R75" s="731">
        <f t="shared" si="2"/>
        <v>0</v>
      </c>
      <c r="T75" s="710">
        <v>67</v>
      </c>
      <c r="U75" s="710">
        <v>66</v>
      </c>
      <c r="V75" s="710"/>
      <c r="W75" s="730"/>
      <c r="X75" s="730"/>
      <c r="Y75" s="710"/>
      <c r="Z75" s="710"/>
      <c r="AA75" s="730"/>
      <c r="AB75" s="713"/>
      <c r="AC75" s="710"/>
      <c r="AD75" s="710"/>
      <c r="AH75" s="723" t="s">
        <v>1005</v>
      </c>
      <c r="AI75" s="700">
        <f t="shared" si="3"/>
        <v>38</v>
      </c>
      <c r="AK75" s="700">
        <v>3</v>
      </c>
      <c r="AM75" s="700">
        <v>2</v>
      </c>
      <c r="AN75" s="700">
        <v>10</v>
      </c>
      <c r="AO75" s="700">
        <v>21</v>
      </c>
      <c r="AP75" s="700">
        <v>2</v>
      </c>
    </row>
    <row r="76" spans="2:42" ht="8.25">
      <c r="B76" s="700" t="s">
        <v>1005</v>
      </c>
      <c r="D76" s="700">
        <v>28</v>
      </c>
      <c r="E76" s="700">
        <v>14</v>
      </c>
      <c r="F76" s="700">
        <v>31</v>
      </c>
      <c r="G76" s="700">
        <v>23</v>
      </c>
      <c r="H76" s="700">
        <v>19</v>
      </c>
      <c r="I76" s="700">
        <v>1</v>
      </c>
      <c r="K76" s="700">
        <v>1</v>
      </c>
      <c r="L76" s="700">
        <v>1</v>
      </c>
      <c r="N76" s="700">
        <v>23</v>
      </c>
      <c r="O76" s="700">
        <v>9.9</v>
      </c>
      <c r="P76" s="731">
        <v>13.7</v>
      </c>
      <c r="Q76" s="731">
        <f t="shared" si="2"/>
        <v>18.867924528301884</v>
      </c>
      <c r="R76" s="731">
        <f t="shared" si="2"/>
        <v>0</v>
      </c>
      <c r="T76" s="710">
        <v>53</v>
      </c>
      <c r="U76" s="710">
        <v>54</v>
      </c>
      <c r="V76" s="710"/>
      <c r="W76" s="730"/>
      <c r="X76" s="730"/>
      <c r="Y76" s="710"/>
      <c r="Z76" s="710"/>
      <c r="AA76" s="730"/>
      <c r="AB76" s="713"/>
      <c r="AC76" s="710"/>
      <c r="AD76" s="710"/>
      <c r="AH76" s="723" t="s">
        <v>1006</v>
      </c>
      <c r="AI76" s="700">
        <f t="shared" si="3"/>
        <v>14</v>
      </c>
      <c r="AM76" s="700">
        <v>2</v>
      </c>
      <c r="AN76" s="700">
        <v>3</v>
      </c>
      <c r="AO76" s="700">
        <v>8</v>
      </c>
      <c r="AP76" s="700">
        <v>1</v>
      </c>
    </row>
    <row r="77" spans="2:42" ht="8.25">
      <c r="B77" s="700" t="s">
        <v>1006</v>
      </c>
      <c r="D77" s="700">
        <v>8</v>
      </c>
      <c r="E77" s="700">
        <v>11</v>
      </c>
      <c r="F77" s="700">
        <v>8</v>
      </c>
      <c r="G77" s="700">
        <v>4</v>
      </c>
      <c r="H77" s="700">
        <v>10</v>
      </c>
      <c r="I77" s="700">
        <v>2</v>
      </c>
      <c r="J77" s="700">
        <v>3</v>
      </c>
      <c r="K77" s="700">
        <v>1</v>
      </c>
      <c r="L77" s="700">
        <v>1</v>
      </c>
      <c r="M77" s="700">
        <v>1</v>
      </c>
      <c r="N77" s="700">
        <v>37.7</v>
      </c>
      <c r="O77" s="700">
        <v>40.8</v>
      </c>
      <c r="P77" s="731">
        <v>23.8</v>
      </c>
      <c r="Q77" s="731">
        <f t="shared" si="2"/>
        <v>28.57142857142857</v>
      </c>
      <c r="R77" s="731">
        <f t="shared" si="2"/>
        <v>40</v>
      </c>
      <c r="T77" s="710">
        <v>35</v>
      </c>
      <c r="U77" s="710">
        <v>25</v>
      </c>
      <c r="V77" s="710"/>
      <c r="W77" s="730"/>
      <c r="X77" s="730"/>
      <c r="Y77" s="710"/>
      <c r="Z77" s="710"/>
      <c r="AA77" s="730"/>
      <c r="AB77" s="713"/>
      <c r="AC77" s="710"/>
      <c r="AD77" s="710"/>
      <c r="AH77" s="723" t="s">
        <v>1007</v>
      </c>
      <c r="AI77" s="700">
        <f t="shared" si="3"/>
        <v>131</v>
      </c>
      <c r="AJ77" s="700">
        <v>11</v>
      </c>
      <c r="AK77" s="700">
        <v>8</v>
      </c>
      <c r="AM77" s="700">
        <v>11</v>
      </c>
      <c r="AN77" s="700">
        <v>43</v>
      </c>
      <c r="AO77" s="700">
        <v>32</v>
      </c>
      <c r="AP77" s="700">
        <v>26</v>
      </c>
    </row>
    <row r="78" spans="2:41" ht="8.25">
      <c r="B78" s="700" t="s">
        <v>1007</v>
      </c>
      <c r="D78" s="700">
        <v>118</v>
      </c>
      <c r="E78" s="700">
        <v>122</v>
      </c>
      <c r="F78" s="700">
        <v>115</v>
      </c>
      <c r="G78" s="700">
        <v>84</v>
      </c>
      <c r="H78" s="700">
        <v>85</v>
      </c>
      <c r="I78" s="700">
        <v>32</v>
      </c>
      <c r="J78" s="700">
        <v>26</v>
      </c>
      <c r="K78" s="700">
        <v>27</v>
      </c>
      <c r="L78" s="700">
        <v>19</v>
      </c>
      <c r="M78" s="700">
        <v>22</v>
      </c>
      <c r="N78" s="700">
        <v>24</v>
      </c>
      <c r="O78" s="700">
        <v>46.2</v>
      </c>
      <c r="P78" s="731">
        <v>40.4</v>
      </c>
      <c r="Q78" s="731">
        <f t="shared" si="2"/>
        <v>452.3809523809524</v>
      </c>
      <c r="R78" s="731">
        <f t="shared" si="2"/>
        <v>35.256410256410255</v>
      </c>
      <c r="T78" s="710">
        <v>42</v>
      </c>
      <c r="U78" s="710">
        <v>624</v>
      </c>
      <c r="V78" s="710"/>
      <c r="W78" s="730"/>
      <c r="X78" s="730"/>
      <c r="Y78" s="710"/>
      <c r="Z78" s="710"/>
      <c r="AA78" s="730"/>
      <c r="AB78" s="713"/>
      <c r="AC78" s="710"/>
      <c r="AD78" s="710"/>
      <c r="AH78" s="723" t="s">
        <v>1008</v>
      </c>
      <c r="AI78" s="700">
        <f t="shared" si="3"/>
        <v>12</v>
      </c>
      <c r="AN78" s="700">
        <v>1</v>
      </c>
      <c r="AO78" s="700">
        <v>11</v>
      </c>
    </row>
    <row r="79" spans="2:42" ht="8.25">
      <c r="B79" s="700" t="s">
        <v>1008</v>
      </c>
      <c r="D79" s="700">
        <v>13</v>
      </c>
      <c r="E79" s="700">
        <v>29</v>
      </c>
      <c r="F79" s="700">
        <v>12</v>
      </c>
      <c r="G79" s="700">
        <v>9</v>
      </c>
      <c r="H79" s="700">
        <v>17</v>
      </c>
      <c r="J79" s="700">
        <v>2</v>
      </c>
      <c r="K79" s="700">
        <v>1</v>
      </c>
      <c r="L79" s="700">
        <v>1</v>
      </c>
      <c r="M79" s="700">
        <v>1</v>
      </c>
      <c r="P79" s="731">
        <v>16.1</v>
      </c>
      <c r="Q79" s="731">
        <f>L79/T79*1000</f>
        <v>1.9011406844106464</v>
      </c>
      <c r="R79" s="731">
        <f>M79/U79*1000</f>
        <v>25</v>
      </c>
      <c r="T79" s="710">
        <v>526</v>
      </c>
      <c r="U79" s="710">
        <v>40</v>
      </c>
      <c r="V79" s="710"/>
      <c r="W79" s="730"/>
      <c r="X79" s="730"/>
      <c r="Y79" s="710"/>
      <c r="Z79" s="710"/>
      <c r="AA79" s="733"/>
      <c r="AB79" s="733"/>
      <c r="AC79" s="733"/>
      <c r="AD79" s="733"/>
      <c r="AH79" s="725" t="s">
        <v>1009</v>
      </c>
      <c r="AI79" s="734">
        <f t="shared" si="3"/>
        <v>600</v>
      </c>
      <c r="AJ79" s="734">
        <f aca="true" t="shared" si="4" ref="AJ79:AP79">SUM(AJ60:AJ78)</f>
        <v>20</v>
      </c>
      <c r="AK79" s="734">
        <f t="shared" si="4"/>
        <v>39</v>
      </c>
      <c r="AL79" s="734">
        <f t="shared" si="4"/>
        <v>13</v>
      </c>
      <c r="AM79" s="734">
        <f t="shared" si="4"/>
        <v>60</v>
      </c>
      <c r="AN79" s="734">
        <f t="shared" si="4"/>
        <v>161</v>
      </c>
      <c r="AO79" s="734">
        <f t="shared" si="4"/>
        <v>229</v>
      </c>
      <c r="AP79" s="734">
        <f t="shared" si="4"/>
        <v>78</v>
      </c>
    </row>
    <row r="80" spans="2:30" ht="11.25" customHeight="1">
      <c r="B80" s="734" t="s">
        <v>1010</v>
      </c>
      <c r="C80" s="734"/>
      <c r="D80" s="734">
        <f aca="true" t="shared" si="5" ref="D80:M80">SUM(D61:D79)</f>
        <v>477</v>
      </c>
      <c r="E80" s="734">
        <f t="shared" si="5"/>
        <v>487</v>
      </c>
      <c r="F80" s="734">
        <f t="shared" si="5"/>
        <v>478</v>
      </c>
      <c r="G80" s="734">
        <f t="shared" si="5"/>
        <v>337</v>
      </c>
      <c r="H80" s="734">
        <f t="shared" si="5"/>
        <v>388</v>
      </c>
      <c r="I80" s="734">
        <f t="shared" si="5"/>
        <v>65</v>
      </c>
      <c r="J80" s="734">
        <f t="shared" si="5"/>
        <v>60</v>
      </c>
      <c r="K80" s="734">
        <f t="shared" si="5"/>
        <v>53</v>
      </c>
      <c r="L80" s="734">
        <f t="shared" si="5"/>
        <v>41</v>
      </c>
      <c r="M80" s="734">
        <f t="shared" si="5"/>
        <v>42</v>
      </c>
      <c r="N80" s="734">
        <v>36.1</v>
      </c>
      <c r="O80" s="734">
        <v>26.2</v>
      </c>
      <c r="P80" s="735">
        <v>32</v>
      </c>
      <c r="Q80" s="735">
        <f>L80/T80*1000</f>
        <v>23.04665542439573</v>
      </c>
      <c r="R80" s="735">
        <f>M80/U80*1000</f>
        <v>26.481715006305173</v>
      </c>
      <c r="T80" s="734">
        <f>SUM(T61:T79)</f>
        <v>1779</v>
      </c>
      <c r="U80" s="734">
        <f>SUM(U61:U79)</f>
        <v>1586</v>
      </c>
      <c r="V80" s="710"/>
      <c r="W80" s="733"/>
      <c r="X80" s="710"/>
      <c r="Y80" s="710"/>
      <c r="Z80" s="710"/>
      <c r="AA80" s="710"/>
      <c r="AB80" s="710"/>
      <c r="AC80" s="710"/>
      <c r="AD80" s="710"/>
    </row>
    <row r="81" spans="17:35" ht="8.25">
      <c r="Q81" s="731" t="s">
        <v>1</v>
      </c>
      <c r="R81" s="731" t="s">
        <v>1</v>
      </c>
      <c r="V81" s="710"/>
      <c r="W81" s="710"/>
      <c r="X81" s="710"/>
      <c r="Y81" s="710"/>
      <c r="Z81" s="710"/>
      <c r="AA81" s="710"/>
      <c r="AB81" s="710"/>
      <c r="AC81" s="710"/>
      <c r="AD81" s="710"/>
      <c r="AI81" s="700" t="s">
        <v>1011</v>
      </c>
    </row>
    <row r="82" spans="22:35" ht="8.25">
      <c r="V82" s="710"/>
      <c r="W82" s="710"/>
      <c r="X82" s="710"/>
      <c r="Y82" s="710"/>
      <c r="Z82" s="710"/>
      <c r="AA82" s="710"/>
      <c r="AB82" s="710"/>
      <c r="AC82" s="710"/>
      <c r="AD82" s="710"/>
      <c r="AI82" s="700" t="s">
        <v>1012</v>
      </c>
    </row>
    <row r="83" spans="22:30" ht="8.25">
      <c r="V83" s="710"/>
      <c r="W83" s="710"/>
      <c r="X83" s="710"/>
      <c r="Y83" s="710"/>
      <c r="Z83" s="710"/>
      <c r="AA83" s="710"/>
      <c r="AB83" s="710"/>
      <c r="AC83" s="710"/>
      <c r="AD83" s="710"/>
    </row>
    <row r="84" spans="22:30" ht="8.25">
      <c r="V84" s="710"/>
      <c r="W84" s="710"/>
      <c r="X84" s="710"/>
      <c r="Y84" s="710"/>
      <c r="Z84" s="710"/>
      <c r="AA84" s="710"/>
      <c r="AB84" s="710"/>
      <c r="AC84" s="710"/>
      <c r="AD84" s="710"/>
    </row>
    <row r="88" ht="8.25">
      <c r="Z88" s="736">
        <v>43</v>
      </c>
    </row>
    <row r="89" spans="10:13" ht="8.25">
      <c r="J89" s="700" t="s">
        <v>1</v>
      </c>
      <c r="L89" s="736"/>
      <c r="M89" s="700" t="s">
        <v>1</v>
      </c>
    </row>
    <row r="97" spans="1:19" ht="8.25">
      <c r="A97" s="1106">
        <v>50</v>
      </c>
      <c r="B97" s="1106"/>
      <c r="C97" s="1106"/>
      <c r="D97" s="1106"/>
      <c r="E97" s="1106"/>
      <c r="F97" s="1106"/>
      <c r="G97" s="1106"/>
      <c r="H97" s="1106"/>
      <c r="I97" s="1106"/>
      <c r="J97" s="1106"/>
      <c r="K97" s="1106"/>
      <c r="L97" s="1106"/>
      <c r="M97" s="1106"/>
      <c r="N97" s="1106"/>
      <c r="O97" s="1106"/>
      <c r="P97" s="1106"/>
      <c r="Q97" s="1106"/>
      <c r="R97" s="1106"/>
      <c r="S97" s="1106"/>
    </row>
  </sheetData>
  <sheetProtection/>
  <mergeCells count="26">
    <mergeCell ref="Y6:Z6"/>
    <mergeCell ref="AJ56:AP56"/>
    <mergeCell ref="D57:H57"/>
    <mergeCell ref="A97:S97"/>
    <mergeCell ref="R6:R7"/>
    <mergeCell ref="S6:S7"/>
    <mergeCell ref="T6:U6"/>
    <mergeCell ref="V6:V7"/>
    <mergeCell ref="W6:W7"/>
    <mergeCell ref="X6:X7"/>
    <mergeCell ref="Q5:U5"/>
    <mergeCell ref="V5:Z5"/>
    <mergeCell ref="F6:G6"/>
    <mergeCell ref="H6:I6"/>
    <mergeCell ref="J6:K6"/>
    <mergeCell ref="L6:L7"/>
    <mergeCell ref="M6:M7"/>
    <mergeCell ref="N6:N7"/>
    <mergeCell ref="O6:P6"/>
    <mergeCell ref="Q6:Q7"/>
    <mergeCell ref="B5:B7"/>
    <mergeCell ref="C5:C7"/>
    <mergeCell ref="D5:E6"/>
    <mergeCell ref="F5:I5"/>
    <mergeCell ref="J5:K5"/>
    <mergeCell ref="L5:P5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X38" sqref="X38"/>
    </sheetView>
  </sheetViews>
  <sheetFormatPr defaultColWidth="9.140625" defaultRowHeight="12.75"/>
  <cols>
    <col min="1" max="1" width="9.00390625" style="516" customWidth="1"/>
    <col min="2" max="2" width="7.8515625" style="516" customWidth="1"/>
    <col min="3" max="3" width="5.8515625" style="516" customWidth="1"/>
    <col min="4" max="4" width="5.140625" style="516" customWidth="1"/>
    <col min="5" max="5" width="6.00390625" style="516" customWidth="1"/>
    <col min="6" max="6" width="5.140625" style="516" customWidth="1"/>
    <col min="7" max="7" width="5.28125" style="516" customWidth="1"/>
    <col min="8" max="8" width="5.7109375" style="516" customWidth="1"/>
    <col min="9" max="9" width="6.00390625" style="516" customWidth="1"/>
    <col min="10" max="10" width="4.421875" style="516" customWidth="1"/>
    <col min="11" max="11" width="4.8515625" style="516" customWidth="1"/>
    <col min="12" max="12" width="5.140625" style="516" customWidth="1"/>
    <col min="13" max="13" width="5.421875" style="516" customWidth="1"/>
    <col min="14" max="14" width="4.28125" style="516" customWidth="1"/>
    <col min="15" max="15" width="4.7109375" style="516" customWidth="1"/>
    <col min="16" max="17" width="4.421875" style="516" customWidth="1"/>
    <col min="18" max="18" width="3.421875" style="516" customWidth="1"/>
    <col min="19" max="19" width="3.8515625" style="516" customWidth="1"/>
    <col min="20" max="20" width="4.421875" style="516" customWidth="1"/>
    <col min="21" max="21" width="4.140625" style="516" customWidth="1"/>
    <col min="22" max="22" width="3.28125" style="516" customWidth="1"/>
    <col min="23" max="23" width="4.7109375" style="516" customWidth="1"/>
    <col min="24" max="24" width="4.28125" style="516" customWidth="1"/>
    <col min="25" max="26" width="3.8515625" style="516" customWidth="1"/>
    <col min="27" max="16384" width="9.140625" style="516" customWidth="1"/>
  </cols>
  <sheetData>
    <row r="1" spans="1:25" ht="12">
      <c r="A1" s="484"/>
      <c r="B1" s="587"/>
      <c r="C1" s="587"/>
      <c r="D1" s="587"/>
      <c r="E1" s="484"/>
      <c r="F1" s="587"/>
      <c r="G1" s="484"/>
      <c r="H1" s="737" t="s">
        <v>1013</v>
      </c>
      <c r="I1" s="737"/>
      <c r="J1" s="738"/>
      <c r="K1" s="738"/>
      <c r="L1" s="738"/>
      <c r="M1" s="738"/>
      <c r="N1" s="738"/>
      <c r="O1" s="738"/>
      <c r="P1" s="738"/>
      <c r="Q1" s="587"/>
      <c r="R1" s="587"/>
      <c r="S1" s="587"/>
      <c r="T1" s="587"/>
      <c r="U1" s="587"/>
      <c r="V1" s="587"/>
      <c r="W1" s="587"/>
      <c r="X1" s="587"/>
      <c r="Y1" s="587"/>
    </row>
    <row r="2" spans="1:25" ht="12">
      <c r="A2" s="484"/>
      <c r="B2" s="587" t="s">
        <v>1</v>
      </c>
      <c r="C2" s="587"/>
      <c r="D2" s="587"/>
      <c r="E2" s="484"/>
      <c r="F2" s="587"/>
      <c r="G2" s="484"/>
      <c r="H2" s="739" t="s">
        <v>1014</v>
      </c>
      <c r="I2" s="740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</row>
    <row r="3" spans="1:25" ht="3.75" customHeigh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534"/>
      <c r="U3" s="534"/>
      <c r="V3" s="534"/>
      <c r="W3" s="534"/>
      <c r="X3" s="534"/>
      <c r="Y3" s="534"/>
    </row>
    <row r="4" spans="1:26" ht="11.25" customHeight="1">
      <c r="A4" s="1107" t="s">
        <v>1015</v>
      </c>
      <c r="B4" s="1109" t="s">
        <v>1016</v>
      </c>
      <c r="C4" s="1111" t="s">
        <v>1017</v>
      </c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  <c r="X4" s="1112"/>
      <c r="Y4" s="569"/>
      <c r="Z4" s="741"/>
    </row>
    <row r="5" spans="1:26" ht="75" customHeight="1">
      <c r="A5" s="1108"/>
      <c r="B5" s="1110"/>
      <c r="C5" s="742" t="s">
        <v>1018</v>
      </c>
      <c r="D5" s="742" t="s">
        <v>1019</v>
      </c>
      <c r="E5" s="742" t="s">
        <v>1020</v>
      </c>
      <c r="F5" s="742" t="s">
        <v>1021</v>
      </c>
      <c r="G5" s="742" t="s">
        <v>1022</v>
      </c>
      <c r="H5" s="742" t="s">
        <v>1023</v>
      </c>
      <c r="I5" s="742" t="s">
        <v>1024</v>
      </c>
      <c r="J5" s="742" t="s">
        <v>1025</v>
      </c>
      <c r="K5" s="742" t="s">
        <v>1026</v>
      </c>
      <c r="L5" s="742" t="s">
        <v>1027</v>
      </c>
      <c r="M5" s="742" t="s">
        <v>1028</v>
      </c>
      <c r="N5" s="742" t="s">
        <v>1029</v>
      </c>
      <c r="O5" s="742" t="s">
        <v>1030</v>
      </c>
      <c r="P5" s="743" t="s">
        <v>1031</v>
      </c>
      <c r="Q5" s="743" t="s">
        <v>1032</v>
      </c>
      <c r="R5" s="742" t="s">
        <v>1033</v>
      </c>
      <c r="S5" s="742" t="s">
        <v>1034</v>
      </c>
      <c r="T5" s="742" t="s">
        <v>1035</v>
      </c>
      <c r="U5" s="742" t="s">
        <v>1036</v>
      </c>
      <c r="V5" s="742" t="s">
        <v>1037</v>
      </c>
      <c r="W5" s="742" t="s">
        <v>1038</v>
      </c>
      <c r="X5" s="742" t="s">
        <v>1039</v>
      </c>
      <c r="Y5" s="744" t="s">
        <v>1040</v>
      </c>
      <c r="Z5" s="745" t="s">
        <v>1041</v>
      </c>
    </row>
    <row r="6" spans="1:26" ht="10.5">
      <c r="A6" s="534" t="s">
        <v>566</v>
      </c>
      <c r="B6" s="703">
        <v>769</v>
      </c>
      <c r="C6" s="746">
        <v>185</v>
      </c>
      <c r="D6" s="746">
        <v>9</v>
      </c>
      <c r="E6" s="746">
        <v>14</v>
      </c>
      <c r="F6" s="746">
        <v>3</v>
      </c>
      <c r="G6" s="746">
        <v>6</v>
      </c>
      <c r="H6" s="746">
        <v>3</v>
      </c>
      <c r="I6" s="746">
        <v>182</v>
      </c>
      <c r="J6" s="746"/>
      <c r="K6" s="746">
        <v>49</v>
      </c>
      <c r="L6" s="746">
        <v>10</v>
      </c>
      <c r="M6" s="746">
        <v>20</v>
      </c>
      <c r="N6" s="746">
        <v>41</v>
      </c>
      <c r="O6" s="746">
        <v>57</v>
      </c>
      <c r="P6" s="746"/>
      <c r="Q6" s="746"/>
      <c r="R6" s="746">
        <v>75</v>
      </c>
      <c r="S6" s="746">
        <v>1</v>
      </c>
      <c r="T6" s="746">
        <v>2</v>
      </c>
      <c r="U6" s="746"/>
      <c r="V6" s="746">
        <v>5</v>
      </c>
      <c r="W6" s="746">
        <v>106</v>
      </c>
      <c r="X6" s="746"/>
      <c r="Y6" s="527"/>
      <c r="Z6" s="519"/>
    </row>
    <row r="7" spans="1:26" ht="10.5">
      <c r="A7" s="534" t="s">
        <v>567</v>
      </c>
      <c r="B7" s="746">
        <v>971</v>
      </c>
      <c r="C7" s="746">
        <v>310</v>
      </c>
      <c r="D7" s="746">
        <v>67</v>
      </c>
      <c r="E7" s="746">
        <v>4</v>
      </c>
      <c r="F7" s="746">
        <v>15</v>
      </c>
      <c r="G7" s="746">
        <v>14</v>
      </c>
      <c r="H7" s="746">
        <v>9</v>
      </c>
      <c r="I7" s="746">
        <v>124</v>
      </c>
      <c r="J7" s="746"/>
      <c r="K7" s="746">
        <v>49</v>
      </c>
      <c r="L7" s="746">
        <v>31</v>
      </c>
      <c r="M7" s="746">
        <v>19</v>
      </c>
      <c r="N7" s="746">
        <v>21</v>
      </c>
      <c r="O7" s="746">
        <v>31</v>
      </c>
      <c r="P7" s="746">
        <v>105</v>
      </c>
      <c r="Q7" s="746"/>
      <c r="R7" s="746"/>
      <c r="S7" s="746">
        <v>1</v>
      </c>
      <c r="T7" s="746"/>
      <c r="U7" s="746"/>
      <c r="V7" s="746">
        <v>1</v>
      </c>
      <c r="W7" s="746">
        <v>72</v>
      </c>
      <c r="X7" s="746"/>
      <c r="Y7" s="527"/>
      <c r="Z7" s="519"/>
    </row>
    <row r="8" spans="1:26" ht="10.5">
      <c r="A8" s="527" t="s">
        <v>568</v>
      </c>
      <c r="B8" s="527">
        <v>784</v>
      </c>
      <c r="C8" s="527">
        <v>293</v>
      </c>
      <c r="D8" s="527">
        <v>26</v>
      </c>
      <c r="E8" s="527">
        <v>5</v>
      </c>
      <c r="F8" s="527">
        <v>6</v>
      </c>
      <c r="G8" s="527">
        <v>6</v>
      </c>
      <c r="H8" s="527">
        <v>18</v>
      </c>
      <c r="I8" s="527">
        <v>116</v>
      </c>
      <c r="J8" s="527"/>
      <c r="K8" s="527">
        <v>46</v>
      </c>
      <c r="L8" s="527">
        <v>5</v>
      </c>
      <c r="M8" s="527">
        <v>30</v>
      </c>
      <c r="N8" s="527">
        <v>25</v>
      </c>
      <c r="O8" s="527">
        <v>36</v>
      </c>
      <c r="P8" s="527">
        <v>69</v>
      </c>
      <c r="Q8" s="527"/>
      <c r="R8" s="527">
        <v>2</v>
      </c>
      <c r="S8" s="527"/>
      <c r="T8" s="527">
        <v>2</v>
      </c>
      <c r="U8" s="527"/>
      <c r="V8" s="527"/>
      <c r="W8" s="527">
        <v>42</v>
      </c>
      <c r="X8" s="527"/>
      <c r="Y8" s="527"/>
      <c r="Z8" s="519"/>
    </row>
    <row r="9" spans="1:25" ht="10.5">
      <c r="A9" s="527" t="s">
        <v>569</v>
      </c>
      <c r="B9" s="746">
        <v>487</v>
      </c>
      <c r="C9" s="527">
        <v>142</v>
      </c>
      <c r="D9" s="527">
        <v>10</v>
      </c>
      <c r="E9" s="527">
        <v>1</v>
      </c>
      <c r="F9" s="527">
        <v>36</v>
      </c>
      <c r="G9" s="527">
        <v>2</v>
      </c>
      <c r="H9" s="527">
        <v>8</v>
      </c>
      <c r="I9" s="527">
        <v>102</v>
      </c>
      <c r="J9" s="527"/>
      <c r="K9" s="527">
        <v>42</v>
      </c>
      <c r="L9" s="527">
        <v>7</v>
      </c>
      <c r="M9" s="527">
        <v>24</v>
      </c>
      <c r="N9" s="527">
        <v>15</v>
      </c>
      <c r="O9" s="527">
        <v>37</v>
      </c>
      <c r="P9" s="527">
        <v>41</v>
      </c>
      <c r="Q9" s="527"/>
      <c r="R9" s="527"/>
      <c r="S9" s="527"/>
      <c r="T9" s="527"/>
      <c r="U9" s="527"/>
      <c r="V9" s="527"/>
      <c r="W9" s="527"/>
      <c r="X9" s="527"/>
      <c r="Y9" s="527">
        <v>12</v>
      </c>
    </row>
    <row r="10" spans="1:25" ht="10.5">
      <c r="A10" s="747" t="s">
        <v>596</v>
      </c>
      <c r="B10" s="746">
        <v>484</v>
      </c>
      <c r="C10" s="748">
        <v>102</v>
      </c>
      <c r="D10" s="748">
        <v>1</v>
      </c>
      <c r="E10" s="703">
        <v>4</v>
      </c>
      <c r="F10" s="703">
        <v>95</v>
      </c>
      <c r="G10" s="746">
        <v>6</v>
      </c>
      <c r="H10" s="746">
        <v>4</v>
      </c>
      <c r="I10" s="746">
        <v>29</v>
      </c>
      <c r="J10" s="746"/>
      <c r="K10" s="746">
        <v>65</v>
      </c>
      <c r="L10" s="746">
        <v>7</v>
      </c>
      <c r="M10" s="746">
        <v>36</v>
      </c>
      <c r="N10" s="746">
        <v>23</v>
      </c>
      <c r="O10" s="746">
        <v>27</v>
      </c>
      <c r="P10" s="746">
        <v>74</v>
      </c>
      <c r="Q10" s="746"/>
      <c r="R10" s="746">
        <v>1</v>
      </c>
      <c r="S10" s="746"/>
      <c r="T10" s="746"/>
      <c r="U10" s="746"/>
      <c r="V10" s="746">
        <v>2</v>
      </c>
      <c r="W10" s="746"/>
      <c r="X10" s="746"/>
      <c r="Y10" s="527">
        <v>4</v>
      </c>
    </row>
    <row r="11" spans="1:26" ht="10.5">
      <c r="A11" s="747" t="s">
        <v>597</v>
      </c>
      <c r="B11" s="527">
        <v>623</v>
      </c>
      <c r="C11" s="527">
        <v>171</v>
      </c>
      <c r="D11" s="527">
        <v>6</v>
      </c>
      <c r="E11" s="527"/>
      <c r="F11" s="527">
        <v>13</v>
      </c>
      <c r="G11" s="527">
        <v>17</v>
      </c>
      <c r="H11" s="527">
        <v>4</v>
      </c>
      <c r="I11" s="527">
        <v>133</v>
      </c>
      <c r="J11" s="527"/>
      <c r="K11" s="527">
        <v>53</v>
      </c>
      <c r="L11" s="527">
        <v>65</v>
      </c>
      <c r="M11" s="527">
        <v>38</v>
      </c>
      <c r="N11" s="527">
        <v>38</v>
      </c>
      <c r="O11" s="527">
        <v>21</v>
      </c>
      <c r="P11" s="527">
        <v>51</v>
      </c>
      <c r="Q11" s="527"/>
      <c r="R11" s="527"/>
      <c r="S11" s="527"/>
      <c r="T11" s="527">
        <v>1</v>
      </c>
      <c r="U11" s="527"/>
      <c r="V11" s="527">
        <v>2</v>
      </c>
      <c r="W11" s="527"/>
      <c r="X11" s="527"/>
      <c r="Y11" s="527">
        <v>14</v>
      </c>
      <c r="Z11" s="519"/>
    </row>
    <row r="12" spans="1:25" s="519" customFormat="1" ht="10.5">
      <c r="A12" s="527" t="s">
        <v>598</v>
      </c>
      <c r="B12" s="527">
        <v>618</v>
      </c>
      <c r="C12" s="527">
        <v>176</v>
      </c>
      <c r="D12" s="527">
        <v>120</v>
      </c>
      <c r="E12" s="527">
        <v>1</v>
      </c>
      <c r="F12" s="527">
        <v>40</v>
      </c>
      <c r="G12" s="527">
        <v>3</v>
      </c>
      <c r="H12" s="527">
        <v>6</v>
      </c>
      <c r="I12" s="527">
        <v>4</v>
      </c>
      <c r="J12" s="527"/>
      <c r="K12" s="527">
        <v>71</v>
      </c>
      <c r="L12" s="527">
        <v>18</v>
      </c>
      <c r="M12" s="527">
        <v>36</v>
      </c>
      <c r="N12" s="527">
        <v>63</v>
      </c>
      <c r="O12" s="527">
        <v>16</v>
      </c>
      <c r="P12" s="527">
        <v>33</v>
      </c>
      <c r="Q12" s="527"/>
      <c r="R12" s="527">
        <v>3</v>
      </c>
      <c r="S12" s="527">
        <v>1</v>
      </c>
      <c r="T12" s="527">
        <v>9</v>
      </c>
      <c r="U12" s="527"/>
      <c r="V12" s="527"/>
      <c r="W12" s="527"/>
      <c r="X12" s="527"/>
      <c r="Y12" s="527">
        <v>4</v>
      </c>
    </row>
    <row r="13" spans="1:25" s="519" customFormat="1" ht="10.5">
      <c r="A13" s="527" t="s">
        <v>599</v>
      </c>
      <c r="B13" s="527">
        <v>939</v>
      </c>
      <c r="C13" s="527">
        <v>221</v>
      </c>
      <c r="D13" s="527">
        <v>23</v>
      </c>
      <c r="E13" s="527"/>
      <c r="F13" s="527">
        <v>74</v>
      </c>
      <c r="G13" s="527">
        <v>3</v>
      </c>
      <c r="H13" s="527">
        <v>6</v>
      </c>
      <c r="I13" s="527">
        <v>140</v>
      </c>
      <c r="J13" s="527"/>
      <c r="K13" s="527">
        <v>70</v>
      </c>
      <c r="L13" s="527">
        <v>62</v>
      </c>
      <c r="M13" s="527">
        <v>26</v>
      </c>
      <c r="N13" s="527"/>
      <c r="O13" s="527"/>
      <c r="P13" s="527">
        <v>22</v>
      </c>
      <c r="Q13" s="527"/>
      <c r="R13" s="527">
        <v>4</v>
      </c>
      <c r="S13" s="527"/>
      <c r="T13" s="527">
        <v>7</v>
      </c>
      <c r="U13" s="527"/>
      <c r="V13" s="527">
        <v>2</v>
      </c>
      <c r="W13" s="527"/>
      <c r="X13" s="527"/>
      <c r="Y13" s="527">
        <v>1</v>
      </c>
    </row>
    <row r="14" spans="1:25" s="519" customFormat="1" ht="10.5">
      <c r="A14" s="527" t="s">
        <v>897</v>
      </c>
      <c r="B14" s="527">
        <v>825</v>
      </c>
      <c r="C14" s="527">
        <v>266</v>
      </c>
      <c r="D14" s="527">
        <v>1</v>
      </c>
      <c r="E14" s="527">
        <v>1</v>
      </c>
      <c r="F14" s="527">
        <v>34</v>
      </c>
      <c r="G14" s="527">
        <v>27</v>
      </c>
      <c r="H14" s="527">
        <v>3</v>
      </c>
      <c r="I14" s="527">
        <v>56</v>
      </c>
      <c r="J14" s="527"/>
      <c r="K14" s="527">
        <v>77</v>
      </c>
      <c r="L14" s="527">
        <v>182</v>
      </c>
      <c r="M14" s="527">
        <v>17</v>
      </c>
      <c r="N14" s="527">
        <v>27</v>
      </c>
      <c r="O14" s="527">
        <v>13</v>
      </c>
      <c r="P14" s="527">
        <v>39</v>
      </c>
      <c r="Q14" s="527">
        <v>49</v>
      </c>
      <c r="R14" s="527">
        <v>2</v>
      </c>
      <c r="S14" s="527">
        <v>3</v>
      </c>
      <c r="T14" s="527">
        <v>14</v>
      </c>
      <c r="U14" s="527">
        <v>3</v>
      </c>
      <c r="V14" s="527"/>
      <c r="W14" s="527"/>
      <c r="X14" s="527"/>
      <c r="Y14" s="527">
        <v>10</v>
      </c>
    </row>
    <row r="15" spans="1:26" ht="10.5">
      <c r="A15" s="527" t="s">
        <v>898</v>
      </c>
      <c r="B15" s="527">
        <v>564</v>
      </c>
      <c r="C15" s="527">
        <v>144</v>
      </c>
      <c r="D15" s="527">
        <v>12</v>
      </c>
      <c r="E15" s="527">
        <v>1</v>
      </c>
      <c r="F15" s="527">
        <v>6</v>
      </c>
      <c r="G15" s="527">
        <v>6</v>
      </c>
      <c r="H15" s="527">
        <v>68</v>
      </c>
      <c r="I15" s="527">
        <v>33</v>
      </c>
      <c r="J15" s="527"/>
      <c r="K15" s="527">
        <v>63</v>
      </c>
      <c r="L15" s="527">
        <v>65</v>
      </c>
      <c r="M15" s="527">
        <v>29</v>
      </c>
      <c r="N15" s="527">
        <v>69</v>
      </c>
      <c r="O15" s="527">
        <v>6</v>
      </c>
      <c r="P15" s="527">
        <v>25</v>
      </c>
      <c r="Q15" s="527">
        <v>1</v>
      </c>
      <c r="R15" s="527">
        <v>1</v>
      </c>
      <c r="S15" s="527"/>
      <c r="T15" s="527">
        <v>5</v>
      </c>
      <c r="U15" s="527">
        <v>8</v>
      </c>
      <c r="V15" s="527">
        <v>4</v>
      </c>
      <c r="W15" s="527">
        <v>1</v>
      </c>
      <c r="X15" s="527"/>
      <c r="Y15" s="527">
        <v>18</v>
      </c>
      <c r="Z15" s="519"/>
    </row>
    <row r="16" spans="1:26" ht="10.5">
      <c r="A16" s="527" t="s">
        <v>1042</v>
      </c>
      <c r="B16" s="527">
        <v>627</v>
      </c>
      <c r="C16" s="527">
        <v>303</v>
      </c>
      <c r="D16" s="527">
        <v>3</v>
      </c>
      <c r="E16" s="527"/>
      <c r="F16" s="527"/>
      <c r="G16" s="527">
        <v>5</v>
      </c>
      <c r="H16" s="527">
        <v>28</v>
      </c>
      <c r="I16" s="527"/>
      <c r="J16" s="527"/>
      <c r="K16" s="527">
        <v>53</v>
      </c>
      <c r="L16" s="527">
        <v>52</v>
      </c>
      <c r="M16" s="527">
        <v>27</v>
      </c>
      <c r="N16" s="527">
        <v>59</v>
      </c>
      <c r="O16" s="527">
        <v>10</v>
      </c>
      <c r="P16" s="527">
        <v>68</v>
      </c>
      <c r="Q16" s="527">
        <v>9</v>
      </c>
      <c r="R16" s="527"/>
      <c r="S16" s="527"/>
      <c r="T16" s="527">
        <v>1</v>
      </c>
      <c r="U16" s="527"/>
      <c r="V16" s="527">
        <v>12</v>
      </c>
      <c r="W16" s="527"/>
      <c r="X16" s="527"/>
      <c r="Y16" s="527"/>
      <c r="Z16" s="527">
        <v>7</v>
      </c>
    </row>
    <row r="17" spans="1:26" ht="10.5">
      <c r="A17" s="527" t="s">
        <v>1043</v>
      </c>
      <c r="B17" s="527">
        <v>1076</v>
      </c>
      <c r="C17" s="527">
        <v>529</v>
      </c>
      <c r="D17" s="527">
        <v>5</v>
      </c>
      <c r="E17" s="527"/>
      <c r="F17" s="527">
        <v>32</v>
      </c>
      <c r="G17" s="527">
        <v>1</v>
      </c>
      <c r="H17" s="527">
        <v>37</v>
      </c>
      <c r="I17" s="527">
        <v>21</v>
      </c>
      <c r="J17" s="527"/>
      <c r="K17" s="527">
        <v>59</v>
      </c>
      <c r="L17" s="527">
        <v>92</v>
      </c>
      <c r="M17" s="527">
        <v>41</v>
      </c>
      <c r="N17" s="527">
        <v>113</v>
      </c>
      <c r="O17" s="527">
        <v>35</v>
      </c>
      <c r="P17" s="527">
        <v>66</v>
      </c>
      <c r="Q17" s="527">
        <v>13</v>
      </c>
      <c r="R17" s="527"/>
      <c r="S17" s="527"/>
      <c r="T17" s="527">
        <v>4</v>
      </c>
      <c r="U17" s="527"/>
      <c r="V17" s="527">
        <v>3</v>
      </c>
      <c r="W17" s="527"/>
      <c r="X17" s="527">
        <v>5</v>
      </c>
      <c r="Y17" s="527"/>
      <c r="Z17" s="519">
        <v>20</v>
      </c>
    </row>
    <row r="18" spans="1:26" ht="10.5">
      <c r="A18" s="527" t="s">
        <v>1044</v>
      </c>
      <c r="B18" s="527">
        <v>760</v>
      </c>
      <c r="C18" s="527">
        <v>281</v>
      </c>
      <c r="D18" s="527">
        <v>24</v>
      </c>
      <c r="E18" s="527">
        <v>3</v>
      </c>
      <c r="F18" s="527">
        <v>45</v>
      </c>
      <c r="G18" s="527">
        <v>7</v>
      </c>
      <c r="H18" s="527">
        <v>36</v>
      </c>
      <c r="I18" s="527">
        <v>8</v>
      </c>
      <c r="J18" s="527"/>
      <c r="K18" s="527">
        <v>77</v>
      </c>
      <c r="L18" s="527">
        <v>89</v>
      </c>
      <c r="M18" s="527">
        <v>42</v>
      </c>
      <c r="N18" s="527">
        <v>17</v>
      </c>
      <c r="O18" s="527">
        <v>25</v>
      </c>
      <c r="P18" s="527">
        <v>86</v>
      </c>
      <c r="Q18" s="527">
        <v>1</v>
      </c>
      <c r="R18" s="527"/>
      <c r="S18" s="527"/>
      <c r="T18" s="527">
        <v>9</v>
      </c>
      <c r="U18" s="527"/>
      <c r="V18" s="527"/>
      <c r="W18" s="527"/>
      <c r="X18" s="527">
        <v>2</v>
      </c>
      <c r="Y18" s="527"/>
      <c r="Z18" s="519">
        <v>4</v>
      </c>
    </row>
    <row r="19" spans="1:26" ht="10.5">
      <c r="A19" s="527" t="s">
        <v>1045</v>
      </c>
      <c r="B19" s="527">
        <v>748</v>
      </c>
      <c r="C19" s="527">
        <v>135</v>
      </c>
      <c r="D19" s="527">
        <v>157</v>
      </c>
      <c r="E19" s="527"/>
      <c r="F19" s="527">
        <v>105</v>
      </c>
      <c r="G19" s="527">
        <v>2</v>
      </c>
      <c r="H19" s="527">
        <v>26</v>
      </c>
      <c r="I19" s="527">
        <v>4</v>
      </c>
      <c r="J19" s="527"/>
      <c r="K19" s="527">
        <v>67</v>
      </c>
      <c r="L19" s="527">
        <v>111</v>
      </c>
      <c r="M19" s="527">
        <v>20</v>
      </c>
      <c r="N19" s="527">
        <v>4</v>
      </c>
      <c r="O19" s="527">
        <v>13</v>
      </c>
      <c r="P19" s="527">
        <v>91</v>
      </c>
      <c r="Q19" s="527">
        <v>2</v>
      </c>
      <c r="R19" s="527"/>
      <c r="S19" s="527"/>
      <c r="T19" s="527">
        <v>2</v>
      </c>
      <c r="U19" s="527"/>
      <c r="V19" s="527"/>
      <c r="W19" s="527"/>
      <c r="X19" s="527">
        <v>1</v>
      </c>
      <c r="Y19" s="527"/>
      <c r="Z19" s="519">
        <v>5</v>
      </c>
    </row>
    <row r="20" spans="1:26" ht="10.5">
      <c r="A20" s="533" t="s">
        <v>1046</v>
      </c>
      <c r="B20" s="533">
        <v>537</v>
      </c>
      <c r="C20" s="533">
        <v>47</v>
      </c>
      <c r="D20" s="533">
        <v>3</v>
      </c>
      <c r="E20" s="533"/>
      <c r="F20" s="533">
        <v>45</v>
      </c>
      <c r="G20" s="533">
        <v>3</v>
      </c>
      <c r="H20" s="533">
        <v>37</v>
      </c>
      <c r="I20" s="533">
        <v>4</v>
      </c>
      <c r="J20" s="533"/>
      <c r="K20" s="533">
        <v>63</v>
      </c>
      <c r="L20" s="533">
        <v>134</v>
      </c>
      <c r="M20" s="533">
        <v>25</v>
      </c>
      <c r="N20" s="533">
        <v>1</v>
      </c>
      <c r="O20" s="533">
        <v>19</v>
      </c>
      <c r="P20" s="533">
        <v>126</v>
      </c>
      <c r="Q20" s="533">
        <v>1</v>
      </c>
      <c r="R20" s="533"/>
      <c r="S20" s="533">
        <v>1</v>
      </c>
      <c r="T20" s="533">
        <v>2</v>
      </c>
      <c r="U20" s="533"/>
      <c r="V20" s="533"/>
      <c r="W20" s="533"/>
      <c r="X20" s="533"/>
      <c r="Y20" s="533"/>
      <c r="Z20" s="626">
        <v>26</v>
      </c>
    </row>
    <row r="21" spans="1:26" ht="10.5">
      <c r="A21" s="569" t="s">
        <v>1047</v>
      </c>
      <c r="B21" s="569">
        <v>41</v>
      </c>
      <c r="C21" s="569">
        <v>4</v>
      </c>
      <c r="D21" s="569">
        <v>1</v>
      </c>
      <c r="E21" s="569"/>
      <c r="F21" s="569">
        <v>9</v>
      </c>
      <c r="G21" s="569"/>
      <c r="H21" s="569">
        <v>4</v>
      </c>
      <c r="I21" s="569">
        <v>3</v>
      </c>
      <c r="J21" s="569"/>
      <c r="K21" s="569"/>
      <c r="L21" s="569">
        <v>8</v>
      </c>
      <c r="M21" s="569"/>
      <c r="N21" s="569"/>
      <c r="O21" s="569">
        <v>6</v>
      </c>
      <c r="P21" s="569">
        <v>4</v>
      </c>
      <c r="Q21" s="569"/>
      <c r="R21" s="569"/>
      <c r="S21" s="569"/>
      <c r="T21" s="569"/>
      <c r="U21" s="569">
        <v>2</v>
      </c>
      <c r="V21" s="569"/>
      <c r="W21" s="569"/>
      <c r="X21" s="569"/>
      <c r="Y21" s="569"/>
      <c r="Z21" s="749"/>
    </row>
    <row r="22" spans="1:26" ht="10.5">
      <c r="A22" s="527" t="s">
        <v>1048</v>
      </c>
      <c r="B22" s="527">
        <v>98</v>
      </c>
      <c r="C22" s="527">
        <v>21</v>
      </c>
      <c r="D22" s="527">
        <v>1</v>
      </c>
      <c r="E22" s="527"/>
      <c r="F22" s="527">
        <v>18</v>
      </c>
      <c r="G22" s="527"/>
      <c r="H22" s="527">
        <v>4</v>
      </c>
      <c r="I22" s="527">
        <v>3</v>
      </c>
      <c r="J22" s="527"/>
      <c r="K22" s="527"/>
      <c r="L22" s="527">
        <v>20</v>
      </c>
      <c r="M22" s="527"/>
      <c r="N22" s="527">
        <v>1</v>
      </c>
      <c r="O22" s="527">
        <v>6</v>
      </c>
      <c r="P22" s="527">
        <v>19</v>
      </c>
      <c r="Q22" s="527"/>
      <c r="R22" s="527"/>
      <c r="S22" s="527"/>
      <c r="T22" s="527"/>
      <c r="U22" s="527">
        <v>2</v>
      </c>
      <c r="V22" s="527"/>
      <c r="W22" s="527"/>
      <c r="X22" s="527"/>
      <c r="Y22" s="527"/>
      <c r="Z22" s="519"/>
    </row>
    <row r="23" spans="1:27" ht="10.5">
      <c r="A23" s="527" t="s">
        <v>1049</v>
      </c>
      <c r="B23" s="527">
        <v>159</v>
      </c>
      <c r="C23" s="527">
        <v>23</v>
      </c>
      <c r="D23" s="527">
        <v>2</v>
      </c>
      <c r="E23" s="527"/>
      <c r="F23" s="527">
        <v>31</v>
      </c>
      <c r="G23" s="527"/>
      <c r="H23" s="527">
        <v>11</v>
      </c>
      <c r="I23" s="527">
        <v>3</v>
      </c>
      <c r="J23" s="527"/>
      <c r="K23" s="527">
        <v>15</v>
      </c>
      <c r="L23" s="527">
        <v>31</v>
      </c>
      <c r="M23" s="527">
        <v>2</v>
      </c>
      <c r="N23" s="527">
        <v>1</v>
      </c>
      <c r="O23" s="527">
        <v>8</v>
      </c>
      <c r="P23" s="527">
        <v>29</v>
      </c>
      <c r="Q23" s="527"/>
      <c r="R23" s="527"/>
      <c r="S23" s="527"/>
      <c r="T23" s="527">
        <v>1</v>
      </c>
      <c r="U23" s="527">
        <v>2</v>
      </c>
      <c r="V23" s="527"/>
      <c r="W23" s="527"/>
      <c r="X23" s="527"/>
      <c r="Y23" s="527"/>
      <c r="Z23" s="519"/>
      <c r="AA23" s="519"/>
    </row>
    <row r="24" spans="1:25" s="519" customFormat="1" ht="10.5">
      <c r="A24" s="527" t="s">
        <v>1050</v>
      </c>
      <c r="B24" s="527">
        <v>204</v>
      </c>
      <c r="C24" s="527">
        <v>28</v>
      </c>
      <c r="D24" s="527">
        <v>2</v>
      </c>
      <c r="E24" s="527"/>
      <c r="F24" s="527">
        <v>34</v>
      </c>
      <c r="G24" s="527"/>
      <c r="H24" s="527">
        <v>12</v>
      </c>
      <c r="I24" s="527">
        <v>3</v>
      </c>
      <c r="J24" s="527"/>
      <c r="K24" s="527">
        <v>23</v>
      </c>
      <c r="L24" s="527">
        <v>36</v>
      </c>
      <c r="M24" s="527">
        <v>4</v>
      </c>
      <c r="N24" s="527">
        <v>1</v>
      </c>
      <c r="O24" s="527">
        <v>9</v>
      </c>
      <c r="P24" s="527">
        <v>49</v>
      </c>
      <c r="Q24" s="527"/>
      <c r="R24" s="527"/>
      <c r="S24" s="527"/>
      <c r="T24" s="527">
        <v>1</v>
      </c>
      <c r="U24" s="527">
        <v>2</v>
      </c>
      <c r="V24" s="527"/>
      <c r="W24" s="527"/>
      <c r="X24" s="527"/>
      <c r="Y24" s="527"/>
    </row>
    <row r="25" spans="1:26" ht="10.5">
      <c r="A25" s="527" t="s">
        <v>1051</v>
      </c>
      <c r="B25" s="527">
        <v>266</v>
      </c>
      <c r="C25" s="527">
        <v>30</v>
      </c>
      <c r="D25" s="527">
        <v>2</v>
      </c>
      <c r="E25" s="527"/>
      <c r="F25" s="527">
        <v>35</v>
      </c>
      <c r="G25" s="527"/>
      <c r="H25" s="527">
        <v>14</v>
      </c>
      <c r="I25" s="527">
        <v>3</v>
      </c>
      <c r="J25" s="527"/>
      <c r="K25" s="527">
        <v>34</v>
      </c>
      <c r="L25" s="527">
        <v>59</v>
      </c>
      <c r="M25" s="527">
        <v>6</v>
      </c>
      <c r="N25" s="527">
        <v>1</v>
      </c>
      <c r="O25" s="527">
        <v>9</v>
      </c>
      <c r="P25" s="527">
        <v>60</v>
      </c>
      <c r="Q25" s="527"/>
      <c r="R25" s="527"/>
      <c r="S25" s="527"/>
      <c r="T25" s="527">
        <v>1</v>
      </c>
      <c r="U25" s="527">
        <v>2</v>
      </c>
      <c r="V25" s="527"/>
      <c r="W25" s="527"/>
      <c r="X25" s="527"/>
      <c r="Y25" s="527"/>
      <c r="Z25" s="519">
        <v>10</v>
      </c>
    </row>
    <row r="26" spans="1:26" ht="10.5">
      <c r="A26" s="527" t="s">
        <v>1052</v>
      </c>
      <c r="B26" s="527">
        <v>303</v>
      </c>
      <c r="C26" s="527">
        <v>31</v>
      </c>
      <c r="D26" s="527">
        <v>2</v>
      </c>
      <c r="E26" s="527"/>
      <c r="F26" s="527">
        <v>38</v>
      </c>
      <c r="G26" s="527">
        <v>1</v>
      </c>
      <c r="H26" s="527">
        <v>19</v>
      </c>
      <c r="I26" s="527">
        <v>3</v>
      </c>
      <c r="J26" s="527"/>
      <c r="K26" s="527">
        <v>37</v>
      </c>
      <c r="L26" s="527">
        <v>66</v>
      </c>
      <c r="M26" s="527">
        <v>6</v>
      </c>
      <c r="N26" s="527">
        <v>1</v>
      </c>
      <c r="O26" s="527">
        <v>9</v>
      </c>
      <c r="P26" s="527">
        <v>65</v>
      </c>
      <c r="Q26" s="527"/>
      <c r="R26" s="527"/>
      <c r="S26" s="527"/>
      <c r="T26" s="527">
        <v>1</v>
      </c>
      <c r="U26" s="527">
        <v>2</v>
      </c>
      <c r="V26" s="527"/>
      <c r="W26" s="527"/>
      <c r="X26" s="527"/>
      <c r="Y26" s="527"/>
      <c r="Z26" s="519">
        <v>22</v>
      </c>
    </row>
    <row r="27" spans="1:26" ht="10.5">
      <c r="A27" s="533" t="s">
        <v>771</v>
      </c>
      <c r="B27" s="533">
        <v>349</v>
      </c>
      <c r="C27" s="533">
        <v>35</v>
      </c>
      <c r="D27" s="533">
        <v>2</v>
      </c>
      <c r="E27" s="533"/>
      <c r="F27" s="533">
        <v>40</v>
      </c>
      <c r="G27" s="533">
        <v>3</v>
      </c>
      <c r="H27" s="533">
        <v>25</v>
      </c>
      <c r="I27" s="533">
        <v>3</v>
      </c>
      <c r="J27" s="533"/>
      <c r="K27" s="533">
        <v>43</v>
      </c>
      <c r="L27" s="533">
        <v>82</v>
      </c>
      <c r="M27" s="533">
        <v>8</v>
      </c>
      <c r="N27" s="533">
        <v>1</v>
      </c>
      <c r="O27" s="533">
        <v>9</v>
      </c>
      <c r="P27" s="533">
        <v>72</v>
      </c>
      <c r="Q27" s="533">
        <v>1</v>
      </c>
      <c r="R27" s="533"/>
      <c r="S27" s="533"/>
      <c r="T27" s="533">
        <v>1</v>
      </c>
      <c r="U27" s="533">
        <v>2</v>
      </c>
      <c r="V27" s="533"/>
      <c r="W27" s="533"/>
      <c r="X27" s="533"/>
      <c r="Y27" s="533"/>
      <c r="Z27" s="626">
        <v>22</v>
      </c>
    </row>
    <row r="28" spans="1:27" ht="10.5">
      <c r="A28" s="527" t="s">
        <v>1053</v>
      </c>
      <c r="B28" s="527">
        <v>55</v>
      </c>
      <c r="C28" s="527">
        <v>5</v>
      </c>
      <c r="D28" s="527"/>
      <c r="E28" s="527"/>
      <c r="F28" s="527">
        <v>4</v>
      </c>
      <c r="G28" s="527"/>
      <c r="H28" s="527">
        <v>2</v>
      </c>
      <c r="I28" s="527"/>
      <c r="J28" s="527"/>
      <c r="K28" s="527">
        <v>8</v>
      </c>
      <c r="L28" s="527">
        <v>12</v>
      </c>
      <c r="M28" s="527">
        <v>1</v>
      </c>
      <c r="N28" s="527"/>
      <c r="O28" s="527">
        <v>1</v>
      </c>
      <c r="P28" s="527">
        <v>20</v>
      </c>
      <c r="Q28" s="527">
        <v>1</v>
      </c>
      <c r="R28" s="527"/>
      <c r="S28" s="527"/>
      <c r="T28" s="527">
        <v>1</v>
      </c>
      <c r="U28" s="527"/>
      <c r="V28" s="527"/>
      <c r="W28" s="527"/>
      <c r="X28" s="527"/>
      <c r="Y28" s="527"/>
      <c r="Z28" s="519"/>
      <c r="AA28" s="519"/>
    </row>
    <row r="29" spans="1:27" ht="10.5">
      <c r="A29" s="527" t="s">
        <v>1054</v>
      </c>
      <c r="B29" s="527">
        <v>79</v>
      </c>
      <c r="C29" s="527">
        <v>7</v>
      </c>
      <c r="D29" s="527"/>
      <c r="E29" s="527"/>
      <c r="F29" s="527">
        <v>4</v>
      </c>
      <c r="G29" s="527"/>
      <c r="H29" s="527">
        <v>3</v>
      </c>
      <c r="I29" s="527"/>
      <c r="J29" s="527"/>
      <c r="K29" s="527">
        <v>13</v>
      </c>
      <c r="L29" s="527">
        <v>22</v>
      </c>
      <c r="M29" s="527">
        <v>1</v>
      </c>
      <c r="N29" s="527"/>
      <c r="O29" s="527">
        <v>1</v>
      </c>
      <c r="P29" s="527">
        <v>26</v>
      </c>
      <c r="Q29" s="527">
        <v>1</v>
      </c>
      <c r="R29" s="527"/>
      <c r="S29" s="527"/>
      <c r="T29" s="527">
        <v>1</v>
      </c>
      <c r="U29" s="527"/>
      <c r="V29" s="527"/>
      <c r="W29" s="527"/>
      <c r="X29" s="527"/>
      <c r="Y29" s="527"/>
      <c r="Z29" s="519"/>
      <c r="AA29" s="519"/>
    </row>
    <row r="30" spans="1:26" ht="10.5">
      <c r="A30" s="527" t="s">
        <v>1055</v>
      </c>
      <c r="B30" s="527">
        <v>124</v>
      </c>
      <c r="C30" s="527">
        <v>13</v>
      </c>
      <c r="D30" s="527"/>
      <c r="E30" s="527"/>
      <c r="F30" s="527">
        <v>7</v>
      </c>
      <c r="G30" s="527"/>
      <c r="H30" s="527">
        <v>6</v>
      </c>
      <c r="I30" s="527"/>
      <c r="J30" s="527"/>
      <c r="K30" s="527">
        <v>20</v>
      </c>
      <c r="L30" s="527">
        <v>26</v>
      </c>
      <c r="M30" s="527">
        <v>1</v>
      </c>
      <c r="N30" s="527">
        <v>1</v>
      </c>
      <c r="O30" s="527">
        <v>4</v>
      </c>
      <c r="P30" s="527">
        <v>44</v>
      </c>
      <c r="Q30" s="527">
        <v>1</v>
      </c>
      <c r="R30" s="527"/>
      <c r="S30" s="527"/>
      <c r="T30" s="527">
        <v>1</v>
      </c>
      <c r="U30" s="527"/>
      <c r="V30" s="527"/>
      <c r="W30" s="527"/>
      <c r="X30" s="527"/>
      <c r="Y30" s="527"/>
      <c r="Z30" s="519"/>
    </row>
    <row r="31" spans="1:26" ht="10.5">
      <c r="A31" s="527" t="s">
        <v>1056</v>
      </c>
      <c r="B31" s="527">
        <v>162</v>
      </c>
      <c r="C31" s="527">
        <v>14</v>
      </c>
      <c r="D31" s="527"/>
      <c r="E31" s="527"/>
      <c r="F31" s="527">
        <v>12</v>
      </c>
      <c r="G31" s="527"/>
      <c r="H31" s="527">
        <v>8</v>
      </c>
      <c r="I31" s="527"/>
      <c r="J31" s="527"/>
      <c r="K31" s="527">
        <v>27</v>
      </c>
      <c r="L31" s="527">
        <v>31</v>
      </c>
      <c r="M31" s="527">
        <v>3</v>
      </c>
      <c r="N31" s="527">
        <v>1</v>
      </c>
      <c r="O31" s="527">
        <v>7</v>
      </c>
      <c r="P31" s="527">
        <v>57</v>
      </c>
      <c r="Q31" s="527">
        <v>1</v>
      </c>
      <c r="R31" s="527"/>
      <c r="S31" s="527"/>
      <c r="T31" s="527">
        <v>1</v>
      </c>
      <c r="U31" s="527"/>
      <c r="V31" s="527"/>
      <c r="W31" s="527"/>
      <c r="X31" s="527"/>
      <c r="Y31" s="527"/>
      <c r="Z31" s="519"/>
    </row>
    <row r="32" spans="1:26" ht="10.5">
      <c r="A32" s="527" t="s">
        <v>1057</v>
      </c>
      <c r="B32" s="527">
        <v>221</v>
      </c>
      <c r="C32" s="527">
        <v>16</v>
      </c>
      <c r="D32" s="527">
        <v>1</v>
      </c>
      <c r="E32" s="527"/>
      <c r="F32" s="527">
        <v>15</v>
      </c>
      <c r="G32" s="527"/>
      <c r="H32" s="527">
        <v>9</v>
      </c>
      <c r="I32" s="527"/>
      <c r="J32" s="527"/>
      <c r="K32" s="527">
        <v>31</v>
      </c>
      <c r="L32" s="527">
        <v>42</v>
      </c>
      <c r="M32" s="527">
        <v>3</v>
      </c>
      <c r="N32" s="527">
        <v>1</v>
      </c>
      <c r="O32" s="527">
        <v>7</v>
      </c>
      <c r="P32" s="527">
        <v>69</v>
      </c>
      <c r="Q32" s="527">
        <v>1</v>
      </c>
      <c r="R32" s="527"/>
      <c r="S32" s="527"/>
      <c r="T32" s="527">
        <v>1</v>
      </c>
      <c r="U32" s="527"/>
      <c r="V32" s="527">
        <v>1</v>
      </c>
      <c r="W32" s="527"/>
      <c r="X32" s="527">
        <v>2</v>
      </c>
      <c r="Y32" s="527"/>
      <c r="Z32" s="519"/>
    </row>
    <row r="33" spans="1:26" ht="10.5">
      <c r="A33" s="527" t="s">
        <v>1058</v>
      </c>
      <c r="B33" s="527">
        <v>314</v>
      </c>
      <c r="C33" s="527">
        <v>18</v>
      </c>
      <c r="D33" s="527">
        <v>1</v>
      </c>
      <c r="E33" s="527"/>
      <c r="F33" s="527">
        <v>18</v>
      </c>
      <c r="G33" s="527">
        <v>1</v>
      </c>
      <c r="H33" s="527">
        <v>12</v>
      </c>
      <c r="I33" s="527"/>
      <c r="J33" s="527">
        <v>76</v>
      </c>
      <c r="K33" s="527">
        <v>36</v>
      </c>
      <c r="L33" s="527">
        <v>49</v>
      </c>
      <c r="M33" s="527">
        <v>3</v>
      </c>
      <c r="N33" s="527">
        <v>1</v>
      </c>
      <c r="O33" s="527">
        <v>9</v>
      </c>
      <c r="P33" s="527">
        <v>75</v>
      </c>
      <c r="Q33" s="527">
        <v>1</v>
      </c>
      <c r="R33" s="527"/>
      <c r="S33" s="527"/>
      <c r="T33" s="527">
        <v>1</v>
      </c>
      <c r="U33" s="527"/>
      <c r="V33" s="527">
        <v>2</v>
      </c>
      <c r="W33" s="527"/>
      <c r="X33" s="527">
        <v>2</v>
      </c>
      <c r="Y33" s="527"/>
      <c r="Z33" s="519">
        <v>9</v>
      </c>
    </row>
    <row r="34" spans="1:26" ht="10.5">
      <c r="A34" s="533" t="s">
        <v>454</v>
      </c>
      <c r="B34" s="533">
        <v>352</v>
      </c>
      <c r="C34" s="533">
        <v>20</v>
      </c>
      <c r="D34" s="533">
        <v>1</v>
      </c>
      <c r="E34" s="533"/>
      <c r="F34" s="533">
        <v>18</v>
      </c>
      <c r="G34" s="533">
        <v>1</v>
      </c>
      <c r="H34" s="533">
        <v>16</v>
      </c>
      <c r="I34" s="533"/>
      <c r="J34" s="533">
        <v>78</v>
      </c>
      <c r="K34" s="533">
        <v>44</v>
      </c>
      <c r="L34" s="533">
        <v>57</v>
      </c>
      <c r="M34" s="533">
        <v>5</v>
      </c>
      <c r="N34" s="533">
        <v>1</v>
      </c>
      <c r="O34" s="533">
        <v>9</v>
      </c>
      <c r="P34" s="533">
        <v>84</v>
      </c>
      <c r="Q34" s="533">
        <v>1</v>
      </c>
      <c r="R34" s="533"/>
      <c r="S34" s="533"/>
      <c r="T34" s="533">
        <v>2</v>
      </c>
      <c r="U34" s="533"/>
      <c r="V34" s="533">
        <v>3</v>
      </c>
      <c r="W34" s="533"/>
      <c r="X34" s="533">
        <v>2</v>
      </c>
      <c r="Y34" s="533"/>
      <c r="Z34" s="626">
        <v>10</v>
      </c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J48" sqref="J48"/>
    </sheetView>
  </sheetViews>
  <sheetFormatPr defaultColWidth="9.28125" defaultRowHeight="12.75"/>
  <cols>
    <col min="1" max="1" width="4.28125" style="492" customWidth="1"/>
    <col min="2" max="2" width="35.28125" style="492" customWidth="1"/>
    <col min="3" max="3" width="25.8515625" style="675" customWidth="1"/>
    <col min="4" max="10" width="6.8515625" style="483" customWidth="1"/>
    <col min="11" max="11" width="9.7109375" style="483" customWidth="1"/>
    <col min="12" max="12" width="10.00390625" style="483" customWidth="1"/>
    <col min="13" max="16384" width="9.28125" style="483" customWidth="1"/>
  </cols>
  <sheetData>
    <row r="2" spans="1:12" ht="12.75">
      <c r="A2" s="1114" t="s">
        <v>1475</v>
      </c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</row>
    <row r="3" spans="1:12" ht="12.75">
      <c r="A3" s="1115" t="s">
        <v>1476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</row>
    <row r="4" spans="1:12" ht="12.75">
      <c r="A4" s="1114" t="s">
        <v>1477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</row>
    <row r="5" spans="1:12" ht="12.75">
      <c r="A5" s="1116" t="s">
        <v>1478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</row>
    <row r="7" spans="1:13" ht="12.75">
      <c r="A7" s="1117" t="s">
        <v>1479</v>
      </c>
      <c r="B7" s="1117"/>
      <c r="C7" s="1117" t="s">
        <v>1480</v>
      </c>
      <c r="D7" s="1120" t="s">
        <v>1481</v>
      </c>
      <c r="E7" s="1121"/>
      <c r="F7" s="1121"/>
      <c r="G7" s="1122"/>
      <c r="H7" s="1123" t="s">
        <v>374</v>
      </c>
      <c r="I7" s="1124"/>
      <c r="J7" s="1125"/>
      <c r="K7" s="895" t="s">
        <v>1482</v>
      </c>
      <c r="L7" s="895" t="s">
        <v>1483</v>
      </c>
      <c r="M7" s="538"/>
    </row>
    <row r="8" spans="1:13" ht="12.75">
      <c r="A8" s="1118"/>
      <c r="B8" s="1118"/>
      <c r="C8" s="1118"/>
      <c r="D8" s="575">
        <v>2011</v>
      </c>
      <c r="E8" s="896">
        <v>2012</v>
      </c>
      <c r="F8" s="896">
        <v>2013</v>
      </c>
      <c r="G8" s="896">
        <v>2014</v>
      </c>
      <c r="H8" s="1078" t="s">
        <v>1484</v>
      </c>
      <c r="I8" s="1078"/>
      <c r="J8" s="1079"/>
      <c r="K8" s="897" t="s">
        <v>1485</v>
      </c>
      <c r="L8" s="897" t="s">
        <v>1485</v>
      </c>
      <c r="M8" s="538"/>
    </row>
    <row r="9" spans="1:13" ht="12.75">
      <c r="A9" s="1119"/>
      <c r="B9" s="1119"/>
      <c r="C9" s="1119"/>
      <c r="D9" s="849" t="s">
        <v>1486</v>
      </c>
      <c r="E9" s="584" t="s">
        <v>1486</v>
      </c>
      <c r="F9" s="584" t="s">
        <v>1486</v>
      </c>
      <c r="G9" s="584" t="s">
        <v>1486</v>
      </c>
      <c r="H9" s="898">
        <v>2013</v>
      </c>
      <c r="I9" s="898">
        <v>2014</v>
      </c>
      <c r="J9" s="898">
        <v>2015</v>
      </c>
      <c r="K9" s="899" t="s">
        <v>1487</v>
      </c>
      <c r="L9" s="899" t="s">
        <v>1487</v>
      </c>
      <c r="M9" s="519"/>
    </row>
    <row r="10" spans="1:13" ht="10.5" customHeight="1">
      <c r="A10" s="656" t="s">
        <v>1488</v>
      </c>
      <c r="B10" s="656"/>
      <c r="C10" s="900" t="s">
        <v>1489</v>
      </c>
      <c r="D10" s="484">
        <f aca="true" t="shared" si="0" ref="D10:J10">SUM(D11+D17+D19+D21+D23+D30+D31+D32+D33+D34+D35+D37+D38+D39+D40+D41)</f>
        <v>359</v>
      </c>
      <c r="E10" s="484">
        <f t="shared" si="0"/>
        <v>418</v>
      </c>
      <c r="F10" s="484">
        <f t="shared" si="0"/>
        <v>437</v>
      </c>
      <c r="G10" s="484">
        <f t="shared" si="0"/>
        <v>469</v>
      </c>
      <c r="H10" s="484">
        <f t="shared" si="0"/>
        <v>252</v>
      </c>
      <c r="I10" s="484">
        <f t="shared" si="0"/>
        <v>258</v>
      </c>
      <c r="J10" s="484">
        <f t="shared" si="0"/>
        <v>319</v>
      </c>
      <c r="K10" s="836">
        <f>J10/H10*100</f>
        <v>126.58730158730158</v>
      </c>
      <c r="L10" s="836">
        <f>J10/I10*100</f>
        <v>123.64341085271317</v>
      </c>
      <c r="M10" s="516"/>
    </row>
    <row r="11" spans="1:13" ht="20.25" customHeight="1">
      <c r="A11" s="901" t="s">
        <v>1490</v>
      </c>
      <c r="B11" s="901"/>
      <c r="C11" s="902" t="s">
        <v>1491</v>
      </c>
      <c r="D11" s="903">
        <v>116</v>
      </c>
      <c r="E11" s="903">
        <v>116</v>
      </c>
      <c r="F11" s="903">
        <v>162</v>
      </c>
      <c r="G11" s="903">
        <v>170</v>
      </c>
      <c r="H11" s="903">
        <v>97</v>
      </c>
      <c r="I11" s="903">
        <v>95</v>
      </c>
      <c r="J11" s="903">
        <v>76</v>
      </c>
      <c r="K11" s="836">
        <f>J11/H11*100</f>
        <v>78.35051546391753</v>
      </c>
      <c r="L11" s="836">
        <f>J11/I11*100</f>
        <v>80</v>
      </c>
      <c r="M11" s="516"/>
    </row>
    <row r="12" spans="1:12" ht="11.25" customHeight="1">
      <c r="A12" s="492" t="s">
        <v>1492</v>
      </c>
      <c r="C12" s="675" t="s">
        <v>1493</v>
      </c>
      <c r="D12" s="904"/>
      <c r="E12" s="904"/>
      <c r="F12" s="904"/>
      <c r="G12" s="904"/>
      <c r="H12" s="904"/>
      <c r="I12" s="904"/>
      <c r="J12" s="904"/>
      <c r="K12" s="836"/>
      <c r="L12" s="836"/>
    </row>
    <row r="13" spans="2:12" ht="10.5" customHeight="1">
      <c r="B13" s="492" t="s">
        <v>1494</v>
      </c>
      <c r="C13" s="905" t="s">
        <v>1495</v>
      </c>
      <c r="D13" s="484">
        <v>11</v>
      </c>
      <c r="E13" s="484">
        <v>4</v>
      </c>
      <c r="F13" s="484">
        <v>4</v>
      </c>
      <c r="G13" s="484">
        <v>5</v>
      </c>
      <c r="H13" s="484">
        <v>3</v>
      </c>
      <c r="I13" s="484">
        <v>2</v>
      </c>
      <c r="J13" s="484">
        <v>1</v>
      </c>
      <c r="K13" s="836">
        <f>J13/H13*100</f>
        <v>33.33333333333333</v>
      </c>
      <c r="L13" s="836"/>
    </row>
    <row r="14" spans="2:12" ht="10.5" customHeight="1">
      <c r="B14" s="492" t="s">
        <v>1496</v>
      </c>
      <c r="C14" s="905" t="s">
        <v>1497</v>
      </c>
      <c r="D14" s="484">
        <v>1</v>
      </c>
      <c r="E14" s="484"/>
      <c r="F14" s="484"/>
      <c r="G14" s="484">
        <v>2</v>
      </c>
      <c r="H14" s="484"/>
      <c r="I14" s="484"/>
      <c r="J14" s="484"/>
      <c r="K14" s="836"/>
      <c r="L14" s="836"/>
    </row>
    <row r="15" spans="2:12" ht="16.5" customHeight="1">
      <c r="B15" s="906" t="s">
        <v>1498</v>
      </c>
      <c r="C15" s="907" t="s">
        <v>1499</v>
      </c>
      <c r="D15" s="484">
        <v>94</v>
      </c>
      <c r="E15" s="484">
        <v>105</v>
      </c>
      <c r="F15" s="484">
        <v>151</v>
      </c>
      <c r="G15" s="484">
        <v>159</v>
      </c>
      <c r="H15" s="484">
        <v>83</v>
      </c>
      <c r="I15" s="484">
        <v>88</v>
      </c>
      <c r="J15" s="484">
        <v>65</v>
      </c>
      <c r="K15" s="836">
        <f>J15/H15*100</f>
        <v>78.3132530120482</v>
      </c>
      <c r="L15" s="836">
        <f aca="true" t="shared" si="1" ref="L15:L42">J15/I15*100</f>
        <v>73.86363636363636</v>
      </c>
    </row>
    <row r="16" spans="2:12" ht="10.5" customHeight="1">
      <c r="B16" s="492" t="s">
        <v>1500</v>
      </c>
      <c r="C16" s="905" t="s">
        <v>1501</v>
      </c>
      <c r="D16" s="484">
        <v>4</v>
      </c>
      <c r="E16" s="484">
        <v>7</v>
      </c>
      <c r="F16" s="484">
        <v>7</v>
      </c>
      <c r="G16" s="484">
        <v>4</v>
      </c>
      <c r="H16" s="484">
        <v>11</v>
      </c>
      <c r="I16" s="484">
        <v>5</v>
      </c>
      <c r="J16" s="484">
        <v>10</v>
      </c>
      <c r="K16" s="836">
        <f>J16/H16*100</f>
        <v>90.9090909090909</v>
      </c>
      <c r="L16" s="836">
        <f t="shared" si="1"/>
        <v>200</v>
      </c>
    </row>
    <row r="17" spans="1:12" ht="10.5" customHeight="1">
      <c r="A17" s="492" t="s">
        <v>1502</v>
      </c>
      <c r="C17" s="675" t="s">
        <v>1503</v>
      </c>
      <c r="D17" s="484">
        <v>2</v>
      </c>
      <c r="E17" s="484"/>
      <c r="F17" s="484">
        <v>2</v>
      </c>
      <c r="G17" s="484">
        <v>1</v>
      </c>
      <c r="H17" s="484">
        <v>1</v>
      </c>
      <c r="I17" s="484">
        <v>1</v>
      </c>
      <c r="J17" s="484"/>
      <c r="K17" s="836">
        <f>J17/H17*100</f>
        <v>0</v>
      </c>
      <c r="L17" s="836">
        <f t="shared" si="1"/>
        <v>0</v>
      </c>
    </row>
    <row r="18" spans="1:12" ht="10.5" customHeight="1">
      <c r="A18" s="492" t="s">
        <v>1504</v>
      </c>
      <c r="C18" s="675" t="s">
        <v>1505</v>
      </c>
      <c r="D18" s="484"/>
      <c r="E18" s="484"/>
      <c r="F18" s="484"/>
      <c r="G18" s="484"/>
      <c r="H18" s="484"/>
      <c r="I18" s="484"/>
      <c r="J18" s="484"/>
      <c r="K18" s="836"/>
      <c r="L18" s="836"/>
    </row>
    <row r="19" spans="1:12" ht="10.5" customHeight="1">
      <c r="A19" s="492" t="s">
        <v>1506</v>
      </c>
      <c r="C19" s="675" t="s">
        <v>1507</v>
      </c>
      <c r="D19" s="484">
        <v>9</v>
      </c>
      <c r="E19" s="484">
        <v>3</v>
      </c>
      <c r="F19" s="484">
        <v>6</v>
      </c>
      <c r="G19" s="484">
        <v>7</v>
      </c>
      <c r="H19" s="484">
        <v>4</v>
      </c>
      <c r="I19" s="484">
        <v>5</v>
      </c>
      <c r="J19" s="484">
        <v>3</v>
      </c>
      <c r="K19" s="836">
        <f>J19/H19*100</f>
        <v>75</v>
      </c>
      <c r="L19" s="836">
        <f t="shared" si="1"/>
        <v>60</v>
      </c>
    </row>
    <row r="20" spans="1:12" ht="10.5" customHeight="1">
      <c r="A20" s="492" t="s">
        <v>1508</v>
      </c>
      <c r="C20" s="675" t="s">
        <v>1509</v>
      </c>
      <c r="D20" s="484"/>
      <c r="E20" s="484"/>
      <c r="F20" s="484"/>
      <c r="G20" s="484"/>
      <c r="H20" s="484"/>
      <c r="I20" s="484"/>
      <c r="J20" s="484"/>
      <c r="K20" s="836"/>
      <c r="L20" s="836"/>
    </row>
    <row r="21" spans="1:12" ht="10.5" customHeight="1">
      <c r="A21" s="492" t="s">
        <v>1510</v>
      </c>
      <c r="C21" s="675" t="s">
        <v>1511</v>
      </c>
      <c r="D21" s="484"/>
      <c r="E21" s="484">
        <v>2</v>
      </c>
      <c r="F21" s="484"/>
      <c r="G21" s="484"/>
      <c r="H21" s="484"/>
      <c r="I21" s="484"/>
      <c r="J21" s="484"/>
      <c r="K21" s="836"/>
      <c r="L21" s="836"/>
    </row>
    <row r="22" spans="1:12" ht="10.5" customHeight="1">
      <c r="A22" s="492" t="s">
        <v>1512</v>
      </c>
      <c r="C22" s="675" t="s">
        <v>1513</v>
      </c>
      <c r="D22" s="484"/>
      <c r="E22" s="484"/>
      <c r="F22" s="484"/>
      <c r="G22" s="484"/>
      <c r="H22" s="484"/>
      <c r="I22" s="484"/>
      <c r="J22" s="484"/>
      <c r="K22" s="836"/>
      <c r="L22" s="836"/>
    </row>
    <row r="23" spans="1:12" ht="10.5" customHeight="1">
      <c r="A23" s="492" t="s">
        <v>1514</v>
      </c>
      <c r="C23" s="675" t="s">
        <v>1515</v>
      </c>
      <c r="D23" s="484">
        <v>159</v>
      </c>
      <c r="E23" s="484">
        <v>182</v>
      </c>
      <c r="F23" s="484">
        <v>192</v>
      </c>
      <c r="G23" s="484">
        <v>216</v>
      </c>
      <c r="H23" s="484">
        <v>105</v>
      </c>
      <c r="I23" s="484">
        <v>117</v>
      </c>
      <c r="J23" s="484">
        <v>180</v>
      </c>
      <c r="K23" s="836">
        <f>J23/H23*100</f>
        <v>171.42857142857142</v>
      </c>
      <c r="L23" s="836">
        <f t="shared" si="1"/>
        <v>153.84615384615387</v>
      </c>
    </row>
    <row r="24" spans="1:12" ht="10.5" customHeight="1">
      <c r="A24" s="492" t="s">
        <v>1492</v>
      </c>
      <c r="C24" s="675" t="s">
        <v>1493</v>
      </c>
      <c r="D24" s="484"/>
      <c r="E24" s="484"/>
      <c r="F24" s="484"/>
      <c r="G24" s="484"/>
      <c r="H24" s="484"/>
      <c r="I24" s="484"/>
      <c r="J24" s="484"/>
      <c r="K24" s="836"/>
      <c r="L24" s="836"/>
    </row>
    <row r="25" spans="2:12" ht="10.5" customHeight="1">
      <c r="B25" s="492" t="s">
        <v>1516</v>
      </c>
      <c r="C25" s="905" t="s">
        <v>1517</v>
      </c>
      <c r="D25" s="484">
        <v>147</v>
      </c>
      <c r="E25" s="484">
        <v>166</v>
      </c>
      <c r="F25" s="484">
        <v>169</v>
      </c>
      <c r="G25" s="484">
        <v>192</v>
      </c>
      <c r="H25" s="484">
        <v>94</v>
      </c>
      <c r="I25" s="484">
        <v>107</v>
      </c>
      <c r="J25" s="484">
        <v>160</v>
      </c>
      <c r="K25" s="836">
        <f>J25/H25*100</f>
        <v>170.2127659574468</v>
      </c>
      <c r="L25" s="836">
        <f t="shared" si="1"/>
        <v>149.53271028037383</v>
      </c>
    </row>
    <row r="26" spans="2:13" ht="10.5" customHeight="1">
      <c r="B26" s="492" t="s">
        <v>1518</v>
      </c>
      <c r="C26" s="905" t="s">
        <v>1519</v>
      </c>
      <c r="D26" s="484">
        <v>2</v>
      </c>
      <c r="E26" s="484">
        <v>1</v>
      </c>
      <c r="F26" s="484"/>
      <c r="G26" s="484"/>
      <c r="H26" s="484"/>
      <c r="I26" s="484"/>
      <c r="J26" s="484"/>
      <c r="K26" s="836"/>
      <c r="L26" s="836"/>
      <c r="M26" s="836"/>
    </row>
    <row r="27" spans="2:12" ht="10.5" customHeight="1">
      <c r="B27" s="492" t="s">
        <v>1520</v>
      </c>
      <c r="C27" s="905" t="s">
        <v>1521</v>
      </c>
      <c r="D27" s="484">
        <v>2</v>
      </c>
      <c r="E27" s="484">
        <v>5</v>
      </c>
      <c r="F27" s="484">
        <v>1</v>
      </c>
      <c r="G27" s="484">
        <v>1</v>
      </c>
      <c r="H27" s="484"/>
      <c r="I27" s="484">
        <v>1</v>
      </c>
      <c r="J27" s="484">
        <v>3</v>
      </c>
      <c r="K27" s="836"/>
      <c r="L27" s="836">
        <f t="shared" si="1"/>
        <v>300</v>
      </c>
    </row>
    <row r="28" spans="2:12" ht="10.5" customHeight="1">
      <c r="B28" s="492" t="s">
        <v>1522</v>
      </c>
      <c r="C28" s="905" t="s">
        <v>1523</v>
      </c>
      <c r="D28" s="484">
        <v>2</v>
      </c>
      <c r="E28" s="484">
        <v>5</v>
      </c>
      <c r="F28" s="484">
        <v>8</v>
      </c>
      <c r="G28" s="484">
        <v>11</v>
      </c>
      <c r="H28" s="484">
        <v>3</v>
      </c>
      <c r="I28" s="484">
        <v>6</v>
      </c>
      <c r="J28" s="484">
        <v>4</v>
      </c>
      <c r="K28" s="836"/>
      <c r="L28" s="836">
        <f t="shared" si="1"/>
        <v>66.66666666666666</v>
      </c>
    </row>
    <row r="29" spans="2:12" ht="10.5" customHeight="1">
      <c r="B29" s="492" t="s">
        <v>1524</v>
      </c>
      <c r="C29" s="905" t="s">
        <v>1525</v>
      </c>
      <c r="D29" s="484">
        <v>6</v>
      </c>
      <c r="E29" s="484">
        <v>2</v>
      </c>
      <c r="F29" s="484">
        <v>14</v>
      </c>
      <c r="G29" s="484">
        <v>12</v>
      </c>
      <c r="H29" s="484">
        <v>8</v>
      </c>
      <c r="I29" s="484">
        <v>1</v>
      </c>
      <c r="J29" s="484">
        <v>13</v>
      </c>
      <c r="K29" s="836">
        <f>J29/H29*100</f>
        <v>162.5</v>
      </c>
      <c r="L29" s="836"/>
    </row>
    <row r="30" spans="1:12" ht="10.5" customHeight="1" hidden="1">
      <c r="A30" s="492" t="s">
        <v>1526</v>
      </c>
      <c r="C30" s="675" t="s">
        <v>1527</v>
      </c>
      <c r="D30" s="484"/>
      <c r="E30" s="484"/>
      <c r="F30" s="484"/>
      <c r="G30" s="484"/>
      <c r="H30" s="484"/>
      <c r="I30" s="484"/>
      <c r="J30" s="484"/>
      <c r="K30" s="836" t="e">
        <f>J30/H30*100</f>
        <v>#DIV/0!</v>
      </c>
      <c r="L30" s="836" t="e">
        <f t="shared" si="1"/>
        <v>#DIV/0!</v>
      </c>
    </row>
    <row r="31" spans="1:12" ht="10.5" customHeight="1">
      <c r="A31" s="492" t="s">
        <v>1528</v>
      </c>
      <c r="C31" s="675" t="s">
        <v>1529</v>
      </c>
      <c r="D31" s="484"/>
      <c r="E31" s="484"/>
      <c r="F31" s="484"/>
      <c r="G31" s="484"/>
      <c r="H31" s="484"/>
      <c r="I31" s="484">
        <v>1</v>
      </c>
      <c r="J31" s="484">
        <v>2</v>
      </c>
      <c r="K31" s="836"/>
      <c r="L31" s="836">
        <f t="shared" si="1"/>
        <v>200</v>
      </c>
    </row>
    <row r="32" spans="1:12" ht="10.5" customHeight="1">
      <c r="A32" s="492" t="s">
        <v>1530</v>
      </c>
      <c r="C32" s="675" t="s">
        <v>1531</v>
      </c>
      <c r="D32" s="484">
        <v>9</v>
      </c>
      <c r="E32" s="484">
        <v>8</v>
      </c>
      <c r="F32" s="484">
        <v>9</v>
      </c>
      <c r="G32" s="484">
        <v>8</v>
      </c>
      <c r="H32" s="484">
        <v>5</v>
      </c>
      <c r="I32" s="484">
        <v>5</v>
      </c>
      <c r="J32" s="484">
        <v>9</v>
      </c>
      <c r="K32" s="836">
        <f>J32/H32*100</f>
        <v>180</v>
      </c>
      <c r="L32" s="836">
        <f t="shared" si="1"/>
        <v>180</v>
      </c>
    </row>
    <row r="33" spans="1:12" ht="10.5" customHeight="1">
      <c r="A33" s="492" t="s">
        <v>1532</v>
      </c>
      <c r="C33" s="675" t="s">
        <v>1533</v>
      </c>
      <c r="D33" s="484">
        <v>8</v>
      </c>
      <c r="E33" s="484">
        <v>6</v>
      </c>
      <c r="F33" s="484">
        <v>7</v>
      </c>
      <c r="G33" s="484">
        <v>3</v>
      </c>
      <c r="H33" s="484">
        <v>6</v>
      </c>
      <c r="I33" s="484">
        <v>3</v>
      </c>
      <c r="J33" s="484">
        <v>1</v>
      </c>
      <c r="K33" s="836"/>
      <c r="L33" s="836">
        <f t="shared" si="1"/>
        <v>33.33333333333333</v>
      </c>
    </row>
    <row r="34" spans="1:12" ht="10.5" customHeight="1">
      <c r="A34" s="492" t="s">
        <v>1534</v>
      </c>
      <c r="C34" s="675" t="s">
        <v>1535</v>
      </c>
      <c r="D34" s="484">
        <v>9</v>
      </c>
      <c r="E34" s="484">
        <v>70</v>
      </c>
      <c r="F34" s="484">
        <v>13</v>
      </c>
      <c r="G34" s="484">
        <v>14</v>
      </c>
      <c r="H34" s="484">
        <v>9</v>
      </c>
      <c r="I34" s="484">
        <v>9</v>
      </c>
      <c r="J34" s="484">
        <v>10</v>
      </c>
      <c r="K34" s="836">
        <f>J34/H34*100</f>
        <v>111.11111111111111</v>
      </c>
      <c r="L34" s="836">
        <f t="shared" si="1"/>
        <v>111.11111111111111</v>
      </c>
    </row>
    <row r="35" spans="1:12" ht="12" customHeight="1">
      <c r="A35" s="492" t="s">
        <v>1536</v>
      </c>
      <c r="C35" s="1113" t="s">
        <v>1537</v>
      </c>
      <c r="D35" s="484">
        <v>37</v>
      </c>
      <c r="E35" s="484">
        <v>27</v>
      </c>
      <c r="F35" s="484">
        <v>39</v>
      </c>
      <c r="G35" s="484">
        <v>36</v>
      </c>
      <c r="H35" s="484">
        <v>22</v>
      </c>
      <c r="I35" s="484">
        <v>17</v>
      </c>
      <c r="J35" s="484">
        <v>28</v>
      </c>
      <c r="K35" s="836">
        <f>J35/H35*100</f>
        <v>127.27272727272727</v>
      </c>
      <c r="L35" s="836">
        <f t="shared" si="1"/>
        <v>164.70588235294116</v>
      </c>
    </row>
    <row r="36" spans="1:12" ht="12" customHeight="1">
      <c r="A36" s="492" t="s">
        <v>1538</v>
      </c>
      <c r="C36" s="1113"/>
      <c r="D36" s="484"/>
      <c r="E36" s="484"/>
      <c r="F36" s="484"/>
      <c r="G36" s="484"/>
      <c r="H36" s="484"/>
      <c r="I36" s="484"/>
      <c r="J36" s="484"/>
      <c r="K36" s="836"/>
      <c r="L36" s="836"/>
    </row>
    <row r="37" spans="1:12" ht="10.5" customHeight="1">
      <c r="A37" s="492" t="s">
        <v>1539</v>
      </c>
      <c r="C37" s="675" t="s">
        <v>1540</v>
      </c>
      <c r="D37" s="484">
        <v>3</v>
      </c>
      <c r="E37" s="484">
        <v>2</v>
      </c>
      <c r="F37" s="484">
        <v>2</v>
      </c>
      <c r="G37" s="484">
        <v>3</v>
      </c>
      <c r="H37" s="484">
        <v>2</v>
      </c>
      <c r="I37" s="484">
        <v>1</v>
      </c>
      <c r="J37" s="484">
        <v>4</v>
      </c>
      <c r="K37" s="836">
        <f>J37/H37*100</f>
        <v>200</v>
      </c>
      <c r="L37" s="836">
        <f t="shared" si="1"/>
        <v>400</v>
      </c>
    </row>
    <row r="38" spans="1:12" ht="10.5" customHeight="1">
      <c r="A38" s="492" t="s">
        <v>1541</v>
      </c>
      <c r="C38" s="675" t="s">
        <v>1542</v>
      </c>
      <c r="D38" s="484">
        <v>4</v>
      </c>
      <c r="E38" s="484">
        <v>2</v>
      </c>
      <c r="F38" s="484">
        <v>5</v>
      </c>
      <c r="G38" s="484">
        <v>10</v>
      </c>
      <c r="H38" s="484">
        <v>1</v>
      </c>
      <c r="I38" s="484">
        <v>3</v>
      </c>
      <c r="J38" s="484">
        <v>5</v>
      </c>
      <c r="K38" s="836"/>
      <c r="L38" s="836">
        <f t="shared" si="1"/>
        <v>166.66666666666669</v>
      </c>
    </row>
    <row r="39" spans="1:12" ht="10.5" customHeight="1">
      <c r="A39" s="491" t="s">
        <v>1543</v>
      </c>
      <c r="B39" s="491"/>
      <c r="C39" s="674" t="s">
        <v>1544</v>
      </c>
      <c r="D39" s="527">
        <v>3</v>
      </c>
      <c r="E39" s="527"/>
      <c r="F39" s="527"/>
      <c r="G39" s="527">
        <v>1</v>
      </c>
      <c r="H39" s="527"/>
      <c r="I39" s="527">
        <v>1</v>
      </c>
      <c r="J39" s="527">
        <v>1</v>
      </c>
      <c r="K39" s="836"/>
      <c r="L39" s="836">
        <f t="shared" si="1"/>
        <v>100</v>
      </c>
    </row>
    <row r="40" spans="1:12" ht="10.5" customHeight="1">
      <c r="A40" s="491" t="s">
        <v>1545</v>
      </c>
      <c r="B40" s="491"/>
      <c r="C40" s="674" t="s">
        <v>1546</v>
      </c>
      <c r="D40" s="527"/>
      <c r="E40" s="527"/>
      <c r="F40" s="527"/>
      <c r="G40" s="527"/>
      <c r="H40" s="527"/>
      <c r="I40" s="527"/>
      <c r="J40" s="527"/>
      <c r="K40" s="836"/>
      <c r="L40" s="836"/>
    </row>
    <row r="41" spans="1:12" ht="10.5" customHeight="1">
      <c r="A41" s="491" t="s">
        <v>1547</v>
      </c>
      <c r="B41" s="491"/>
      <c r="C41" s="674" t="s">
        <v>1548</v>
      </c>
      <c r="D41" s="527"/>
      <c r="E41" s="527"/>
      <c r="F41" s="527"/>
      <c r="G41" s="527"/>
      <c r="H41" s="527"/>
      <c r="I41" s="527"/>
      <c r="J41" s="527"/>
      <c r="K41" s="836"/>
      <c r="L41" s="836"/>
    </row>
    <row r="42" spans="2:12" ht="12" customHeight="1">
      <c r="B42" s="492" t="s">
        <v>1549</v>
      </c>
      <c r="C42" s="908" t="s">
        <v>1550</v>
      </c>
      <c r="D42" s="484">
        <v>60</v>
      </c>
      <c r="E42" s="484">
        <v>72</v>
      </c>
      <c r="F42" s="484">
        <v>68</v>
      </c>
      <c r="G42" s="484">
        <v>78</v>
      </c>
      <c r="H42" s="484">
        <v>42</v>
      </c>
      <c r="I42" s="484">
        <v>43</v>
      </c>
      <c r="J42" s="597">
        <f>J10/J57*10000</f>
        <v>52.53796238347772</v>
      </c>
      <c r="K42" s="836">
        <f>J42/H42*100</f>
        <v>125.0903866273279</v>
      </c>
      <c r="L42" s="836">
        <f t="shared" si="1"/>
        <v>122.18130786855284</v>
      </c>
    </row>
    <row r="43" spans="2:12" ht="12.75">
      <c r="B43" s="492" t="s">
        <v>1551</v>
      </c>
      <c r="C43" s="909" t="s">
        <v>1552</v>
      </c>
      <c r="D43" s="597"/>
      <c r="E43" s="597"/>
      <c r="F43" s="597"/>
      <c r="G43" s="597"/>
      <c r="H43" s="597"/>
      <c r="I43" s="597"/>
      <c r="J43" s="597"/>
      <c r="K43" s="836"/>
      <c r="L43" s="836"/>
    </row>
    <row r="44" spans="3:12" ht="12.75">
      <c r="C44" s="484"/>
      <c r="D44" s="484"/>
      <c r="E44" s="484"/>
      <c r="F44" s="484"/>
      <c r="G44" s="484"/>
      <c r="H44" s="484"/>
      <c r="I44" s="484"/>
      <c r="J44" s="484"/>
      <c r="K44" s="836"/>
      <c r="L44" s="836"/>
    </row>
    <row r="45" spans="1:12" ht="12.75">
      <c r="A45" s="910"/>
      <c r="B45" s="910" t="s">
        <v>1553</v>
      </c>
      <c r="C45" s="676" t="s">
        <v>1554</v>
      </c>
      <c r="D45" s="537">
        <v>62</v>
      </c>
      <c r="E45" s="537">
        <v>74.5</v>
      </c>
      <c r="F45" s="537">
        <v>73.6</v>
      </c>
      <c r="G45" s="537">
        <v>71.2</v>
      </c>
      <c r="H45" s="537">
        <v>65.9</v>
      </c>
      <c r="I45" s="537">
        <v>78.3</v>
      </c>
      <c r="J45" s="537">
        <v>61.2</v>
      </c>
      <c r="K45" s="841">
        <f>J45/H45*100</f>
        <v>92.8679817905918</v>
      </c>
      <c r="L45" s="841">
        <f>J45/I45*100</f>
        <v>78.16091954022988</v>
      </c>
    </row>
    <row r="47" ht="12.75">
      <c r="C47" s="911" t="s">
        <v>1555</v>
      </c>
    </row>
    <row r="48" ht="12.75">
      <c r="C48" s="911" t="s">
        <v>1556</v>
      </c>
    </row>
    <row r="57" spans="5:10" ht="12.75">
      <c r="E57" s="516">
        <v>55515</v>
      </c>
      <c r="F57" s="483">
        <v>55892</v>
      </c>
      <c r="G57" s="516">
        <v>57929</v>
      </c>
      <c r="H57" s="516">
        <v>57929</v>
      </c>
      <c r="I57" s="516">
        <v>60109</v>
      </c>
      <c r="J57" s="483">
        <v>60718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33" right="0.28" top="0.36" bottom="0.2" header="0.3" footer="0.3"/>
  <pageSetup horizontalDpi="600" verticalDpi="600" orientation="landscape" r:id="rId1"/>
  <headerFooter>
    <oddHeader>&amp;R&amp;"Arial Mon,Regular"&amp;8&amp;UБүлэг 3.Гэмт хэрэг</oddHeader>
    <oddFooter>&amp;R&amp;18 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C1">
      <selection activeCell="A1" sqref="A1:O40"/>
    </sheetView>
  </sheetViews>
  <sheetFormatPr defaultColWidth="9.28125" defaultRowHeight="12.75"/>
  <cols>
    <col min="1" max="1" width="1.421875" style="494" hidden="1" customWidth="1"/>
    <col min="2" max="2" width="0.13671875" style="494" hidden="1" customWidth="1"/>
    <col min="3" max="3" width="1.1484375" style="494" customWidth="1"/>
    <col min="4" max="4" width="10.421875" style="494" customWidth="1"/>
    <col min="5" max="5" width="10.57421875" style="494" customWidth="1"/>
    <col min="6" max="6" width="13.140625" style="494" customWidth="1"/>
    <col min="7" max="7" width="8.28125" style="494" customWidth="1"/>
    <col min="8" max="8" width="10.00390625" style="494" customWidth="1"/>
    <col min="9" max="9" width="8.00390625" style="494" customWidth="1"/>
    <col min="10" max="10" width="9.140625" style="494" customWidth="1"/>
    <col min="11" max="11" width="8.7109375" style="494" customWidth="1"/>
    <col min="12" max="12" width="12.8515625" style="494" customWidth="1"/>
    <col min="13" max="13" width="12.28125" style="494" customWidth="1"/>
    <col min="14" max="14" width="12.140625" style="494" customWidth="1"/>
    <col min="15" max="15" width="11.140625" style="494" customWidth="1"/>
    <col min="16" max="16" width="10.421875" style="494" customWidth="1"/>
    <col min="17" max="17" width="11.140625" style="494" customWidth="1"/>
    <col min="18" max="18" width="10.421875" style="494" customWidth="1"/>
    <col min="19" max="19" width="11.00390625" style="494" customWidth="1"/>
    <col min="20" max="16384" width="9.28125" style="494" customWidth="1"/>
  </cols>
  <sheetData>
    <row r="1" spans="1:32" ht="15" customHeight="1">
      <c r="A1" s="483"/>
      <c r="B1" s="516"/>
      <c r="C1" s="516"/>
      <c r="D1" s="516"/>
      <c r="E1" s="516"/>
      <c r="F1" s="1129" t="s">
        <v>1422</v>
      </c>
      <c r="G1" s="1129"/>
      <c r="H1" s="1129"/>
      <c r="I1" s="1129"/>
      <c r="J1" s="1129"/>
      <c r="K1" s="1129"/>
      <c r="L1" s="1129"/>
      <c r="M1" s="1129"/>
      <c r="N1" s="1129"/>
      <c r="O1" s="516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</row>
    <row r="2" spans="1:32" ht="12" customHeight="1" hidden="1">
      <c r="A2" s="483"/>
      <c r="B2" s="516"/>
      <c r="C2" s="516"/>
      <c r="D2" s="516"/>
      <c r="E2" s="1115" t="s">
        <v>1423</v>
      </c>
      <c r="F2" s="1115"/>
      <c r="G2" s="1115"/>
      <c r="H2" s="1115"/>
      <c r="I2" s="1115"/>
      <c r="J2" s="1115"/>
      <c r="K2" s="1115"/>
      <c r="L2" s="1115"/>
      <c r="M2" s="1115"/>
      <c r="N2" s="520"/>
      <c r="O2" s="520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</row>
    <row r="3" spans="1:32" ht="6" customHeight="1">
      <c r="A3" s="483"/>
      <c r="B3" s="516"/>
      <c r="C3" s="516"/>
      <c r="D3" s="62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637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</row>
    <row r="4" spans="1:32" ht="14.25" customHeight="1">
      <c r="A4" s="483"/>
      <c r="B4" s="516"/>
      <c r="C4" s="516"/>
      <c r="D4" s="890"/>
      <c r="E4" s="1073" t="s">
        <v>1424</v>
      </c>
      <c r="F4" s="1074"/>
      <c r="G4" s="1130"/>
      <c r="H4" s="1073" t="s">
        <v>1425</v>
      </c>
      <c r="I4" s="1130"/>
      <c r="J4" s="574" t="s">
        <v>1426</v>
      </c>
      <c r="K4" s="574" t="s">
        <v>1427</v>
      </c>
      <c r="L4" s="574" t="s">
        <v>1428</v>
      </c>
      <c r="M4" s="574" t="s">
        <v>1428</v>
      </c>
      <c r="N4" s="574" t="s">
        <v>1429</v>
      </c>
      <c r="O4" s="574" t="s">
        <v>1430</v>
      </c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</row>
    <row r="5" spans="1:32" ht="12" customHeight="1">
      <c r="A5" s="483"/>
      <c r="B5" s="519"/>
      <c r="C5" s="519"/>
      <c r="D5" s="891"/>
      <c r="E5" s="1077" t="s">
        <v>1431</v>
      </c>
      <c r="F5" s="1078"/>
      <c r="G5" s="1079"/>
      <c r="H5" s="1131" t="s">
        <v>1432</v>
      </c>
      <c r="I5" s="1132"/>
      <c r="J5" s="575" t="s">
        <v>1433</v>
      </c>
      <c r="K5" s="575" t="s">
        <v>1434</v>
      </c>
      <c r="L5" s="575" t="s">
        <v>1435</v>
      </c>
      <c r="M5" s="575" t="s">
        <v>1436</v>
      </c>
      <c r="N5" s="575" t="s">
        <v>1437</v>
      </c>
      <c r="O5" s="575" t="s">
        <v>1438</v>
      </c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</row>
    <row r="6" spans="1:32" ht="12" customHeight="1">
      <c r="A6" s="483"/>
      <c r="B6" s="516"/>
      <c r="C6" s="516"/>
      <c r="D6" s="530"/>
      <c r="E6" s="1126" t="s">
        <v>966</v>
      </c>
      <c r="F6" s="1126" t="s">
        <v>1439</v>
      </c>
      <c r="G6" s="1126" t="s">
        <v>1440</v>
      </c>
      <c r="H6" s="528" t="s">
        <v>1441</v>
      </c>
      <c r="I6" s="581" t="s">
        <v>1442</v>
      </c>
      <c r="J6" s="892" t="s">
        <v>1443</v>
      </c>
      <c r="K6" s="892" t="s">
        <v>1444</v>
      </c>
      <c r="L6" s="575" t="s">
        <v>1445</v>
      </c>
      <c r="M6" s="575" t="s">
        <v>1446</v>
      </c>
      <c r="N6" s="575" t="s">
        <v>1447</v>
      </c>
      <c r="O6" s="575" t="s">
        <v>1448</v>
      </c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</row>
    <row r="7" spans="1:32" ht="12" customHeight="1">
      <c r="A7" s="483"/>
      <c r="B7" s="516"/>
      <c r="C7" s="516"/>
      <c r="D7" s="527" t="s">
        <v>530</v>
      </c>
      <c r="E7" s="1127"/>
      <c r="F7" s="1127"/>
      <c r="G7" s="1127"/>
      <c r="H7" s="528" t="s">
        <v>1449</v>
      </c>
      <c r="I7" s="528" t="s">
        <v>1450</v>
      </c>
      <c r="J7" s="892" t="s">
        <v>1451</v>
      </c>
      <c r="K7" s="892" t="s">
        <v>1452</v>
      </c>
      <c r="L7" s="892" t="s">
        <v>1453</v>
      </c>
      <c r="M7" s="892" t="s">
        <v>1454</v>
      </c>
      <c r="N7" s="892" t="s">
        <v>1455</v>
      </c>
      <c r="O7" s="575" t="s">
        <v>1456</v>
      </c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</row>
    <row r="8" spans="1:32" ht="12" customHeight="1">
      <c r="A8" s="483"/>
      <c r="B8" s="516"/>
      <c r="C8" s="516"/>
      <c r="D8" s="526" t="s">
        <v>531</v>
      </c>
      <c r="E8" s="1127"/>
      <c r="F8" s="1127"/>
      <c r="G8" s="1127"/>
      <c r="H8" s="528" t="s">
        <v>1457</v>
      </c>
      <c r="I8" s="529" t="s">
        <v>1458</v>
      </c>
      <c r="J8" s="892" t="s">
        <v>1452</v>
      </c>
      <c r="K8" s="575"/>
      <c r="L8" s="892" t="s">
        <v>1459</v>
      </c>
      <c r="M8" s="892" t="s">
        <v>1459</v>
      </c>
      <c r="N8" s="892" t="s">
        <v>1460</v>
      </c>
      <c r="O8" s="892" t="s">
        <v>1461</v>
      </c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</row>
    <row r="9" spans="1:32" ht="9" customHeight="1">
      <c r="A9" s="483"/>
      <c r="B9" s="516"/>
      <c r="C9" s="516"/>
      <c r="D9" s="530"/>
      <c r="E9" s="1127"/>
      <c r="F9" s="1127"/>
      <c r="G9" s="1127"/>
      <c r="H9" s="528" t="s">
        <v>1452</v>
      </c>
      <c r="I9" s="529" t="s">
        <v>1452</v>
      </c>
      <c r="J9" s="528"/>
      <c r="K9" s="528"/>
      <c r="L9" s="892" t="s">
        <v>1462</v>
      </c>
      <c r="M9" s="892" t="s">
        <v>1462</v>
      </c>
      <c r="N9" s="892" t="s">
        <v>1463</v>
      </c>
      <c r="O9" s="892" t="s">
        <v>1464</v>
      </c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</row>
    <row r="10" spans="1:32" ht="11.25" customHeight="1">
      <c r="A10" s="483"/>
      <c r="B10" s="516"/>
      <c r="C10" s="519"/>
      <c r="D10" s="530"/>
      <c r="E10" s="1127"/>
      <c r="F10" s="1127"/>
      <c r="G10" s="1127"/>
      <c r="H10" s="528"/>
      <c r="I10" s="528"/>
      <c r="J10" s="528"/>
      <c r="K10" s="528"/>
      <c r="L10" s="575"/>
      <c r="M10" s="575"/>
      <c r="N10" s="892" t="s">
        <v>1465</v>
      </c>
      <c r="O10" s="892" t="s">
        <v>1466</v>
      </c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</row>
    <row r="11" spans="1:32" ht="8.25" customHeight="1">
      <c r="A11" s="483"/>
      <c r="B11" s="516"/>
      <c r="C11" s="519"/>
      <c r="D11" s="532"/>
      <c r="E11" s="1128"/>
      <c r="F11" s="1128"/>
      <c r="G11" s="1128"/>
      <c r="H11" s="539"/>
      <c r="I11" s="539"/>
      <c r="J11" s="539"/>
      <c r="K11" s="539"/>
      <c r="L11" s="539"/>
      <c r="M11" s="539"/>
      <c r="N11" s="539"/>
      <c r="O11" s="849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</row>
    <row r="12" spans="1:32" ht="12" customHeight="1">
      <c r="A12" s="492"/>
      <c r="B12" s="516"/>
      <c r="C12" s="516"/>
      <c r="D12" s="527" t="s">
        <v>568</v>
      </c>
      <c r="E12" s="527">
        <v>416</v>
      </c>
      <c r="F12" s="527">
        <v>19</v>
      </c>
      <c r="G12" s="527">
        <v>41</v>
      </c>
      <c r="H12" s="527">
        <v>74</v>
      </c>
      <c r="I12" s="527">
        <v>94</v>
      </c>
      <c r="J12" s="527">
        <v>1290</v>
      </c>
      <c r="K12" s="527">
        <v>117</v>
      </c>
      <c r="L12" s="527">
        <v>138</v>
      </c>
      <c r="M12" s="527">
        <v>36</v>
      </c>
      <c r="N12" s="527">
        <v>276.2</v>
      </c>
      <c r="O12" s="527"/>
      <c r="AB12" s="498"/>
      <c r="AC12" s="498"/>
      <c r="AD12" s="498"/>
      <c r="AE12" s="498"/>
      <c r="AF12" s="498"/>
    </row>
    <row r="13" spans="1:32" ht="12" customHeight="1">
      <c r="A13" s="492"/>
      <c r="B13" s="516"/>
      <c r="C13" s="516"/>
      <c r="D13" s="527" t="s">
        <v>569</v>
      </c>
      <c r="E13" s="527">
        <v>399</v>
      </c>
      <c r="F13" s="527">
        <v>19</v>
      </c>
      <c r="G13" s="527">
        <v>33</v>
      </c>
      <c r="H13" s="527">
        <v>61</v>
      </c>
      <c r="I13" s="527">
        <v>89</v>
      </c>
      <c r="J13" s="527">
        <v>1412</v>
      </c>
      <c r="K13" s="527">
        <v>95</v>
      </c>
      <c r="L13" s="527">
        <v>148</v>
      </c>
      <c r="M13" s="527">
        <v>31</v>
      </c>
      <c r="N13" s="527">
        <v>122.4</v>
      </c>
      <c r="O13" s="527"/>
      <c r="AB13" s="498"/>
      <c r="AC13" s="498"/>
      <c r="AD13" s="498"/>
      <c r="AE13" s="498"/>
      <c r="AF13" s="498"/>
    </row>
    <row r="14" spans="1:32" ht="12" customHeight="1">
      <c r="A14" s="492"/>
      <c r="B14" s="516"/>
      <c r="C14" s="516"/>
      <c r="D14" s="527" t="s">
        <v>596</v>
      </c>
      <c r="E14" s="527">
        <v>447</v>
      </c>
      <c r="F14" s="527">
        <v>13</v>
      </c>
      <c r="G14" s="527">
        <v>47</v>
      </c>
      <c r="H14" s="527">
        <v>86</v>
      </c>
      <c r="I14" s="527">
        <v>83</v>
      </c>
      <c r="J14" s="527">
        <v>1493</v>
      </c>
      <c r="K14" s="527">
        <v>185</v>
      </c>
      <c r="L14" s="527">
        <v>139</v>
      </c>
      <c r="M14" s="527">
        <v>29</v>
      </c>
      <c r="N14" s="527">
        <v>190.4</v>
      </c>
      <c r="O14" s="527"/>
      <c r="AB14" s="498"/>
      <c r="AC14" s="498"/>
      <c r="AD14" s="498"/>
      <c r="AE14" s="498"/>
      <c r="AF14" s="498"/>
    </row>
    <row r="15" spans="1:32" ht="12" customHeight="1">
      <c r="A15" s="492"/>
      <c r="B15" s="516"/>
      <c r="C15" s="516"/>
      <c r="D15" s="527" t="s">
        <v>597</v>
      </c>
      <c r="E15" s="527">
        <v>464</v>
      </c>
      <c r="F15" s="527">
        <v>17</v>
      </c>
      <c r="G15" s="527">
        <v>33</v>
      </c>
      <c r="H15" s="527">
        <v>92</v>
      </c>
      <c r="I15" s="527">
        <v>57</v>
      </c>
      <c r="J15" s="527">
        <v>1405</v>
      </c>
      <c r="K15" s="527">
        <v>155</v>
      </c>
      <c r="L15" s="527">
        <v>107</v>
      </c>
      <c r="M15" s="527">
        <v>17</v>
      </c>
      <c r="N15" s="527">
        <v>326.3</v>
      </c>
      <c r="O15" s="527"/>
      <c r="AB15" s="498"/>
      <c r="AC15" s="498"/>
      <c r="AD15" s="498"/>
      <c r="AE15" s="498"/>
      <c r="AF15" s="498"/>
    </row>
    <row r="16" spans="1:32" ht="12" customHeight="1">
      <c r="A16" s="492"/>
      <c r="B16" s="516"/>
      <c r="C16" s="516"/>
      <c r="D16" s="527" t="s">
        <v>598</v>
      </c>
      <c r="E16" s="527">
        <v>444</v>
      </c>
      <c r="F16" s="527">
        <v>13</v>
      </c>
      <c r="G16" s="527">
        <v>50</v>
      </c>
      <c r="H16" s="527">
        <v>74</v>
      </c>
      <c r="I16" s="527">
        <v>98</v>
      </c>
      <c r="J16" s="527">
        <v>1478</v>
      </c>
      <c r="K16" s="527">
        <v>208</v>
      </c>
      <c r="L16" s="527">
        <v>145</v>
      </c>
      <c r="M16" s="527">
        <v>45</v>
      </c>
      <c r="N16" s="527">
        <v>422.5</v>
      </c>
      <c r="O16" s="527"/>
      <c r="P16" s="501"/>
      <c r="AB16" s="498"/>
      <c r="AC16" s="498"/>
      <c r="AD16" s="498"/>
      <c r="AE16" s="498"/>
      <c r="AF16" s="498"/>
    </row>
    <row r="17" spans="1:32" ht="12" customHeight="1">
      <c r="A17" s="492"/>
      <c r="B17" s="516"/>
      <c r="C17" s="516"/>
      <c r="D17" s="527" t="s">
        <v>599</v>
      </c>
      <c r="E17" s="527">
        <v>517</v>
      </c>
      <c r="F17" s="527">
        <v>30</v>
      </c>
      <c r="G17" s="527">
        <v>50</v>
      </c>
      <c r="H17" s="527">
        <v>74</v>
      </c>
      <c r="I17" s="527">
        <v>164</v>
      </c>
      <c r="J17" s="527">
        <v>1488</v>
      </c>
      <c r="K17" s="527">
        <v>236</v>
      </c>
      <c r="L17" s="527">
        <v>166</v>
      </c>
      <c r="M17" s="527">
        <v>60</v>
      </c>
      <c r="N17" s="534">
        <v>329</v>
      </c>
      <c r="O17" s="527"/>
      <c r="AB17" s="498"/>
      <c r="AC17" s="498"/>
      <c r="AD17" s="498"/>
      <c r="AE17" s="498"/>
      <c r="AF17" s="498"/>
    </row>
    <row r="18" spans="1:32" ht="12" customHeight="1">
      <c r="A18" s="492"/>
      <c r="B18" s="516"/>
      <c r="C18" s="516"/>
      <c r="D18" s="527" t="s">
        <v>897</v>
      </c>
      <c r="E18" s="527">
        <v>444</v>
      </c>
      <c r="F18" s="527">
        <v>13</v>
      </c>
      <c r="G18" s="527">
        <v>50</v>
      </c>
      <c r="H18" s="527">
        <v>74</v>
      </c>
      <c r="I18" s="527">
        <v>98</v>
      </c>
      <c r="J18" s="527">
        <v>1478</v>
      </c>
      <c r="K18" s="527">
        <v>208</v>
      </c>
      <c r="L18" s="527">
        <v>145</v>
      </c>
      <c r="M18" s="527">
        <v>45</v>
      </c>
      <c r="N18" s="527">
        <v>422.5</v>
      </c>
      <c r="O18" s="527"/>
      <c r="AB18" s="498"/>
      <c r="AC18" s="498"/>
      <c r="AD18" s="498"/>
      <c r="AE18" s="498"/>
      <c r="AF18" s="498"/>
    </row>
    <row r="19" spans="1:32" ht="12" customHeight="1">
      <c r="A19" s="492"/>
      <c r="B19" s="516"/>
      <c r="C19" s="516"/>
      <c r="D19" s="527" t="s">
        <v>898</v>
      </c>
      <c r="E19" s="527">
        <v>467</v>
      </c>
      <c r="F19" s="527">
        <v>26</v>
      </c>
      <c r="G19" s="527">
        <v>20</v>
      </c>
      <c r="H19" s="527">
        <v>91</v>
      </c>
      <c r="I19" s="527">
        <v>125</v>
      </c>
      <c r="J19" s="527">
        <v>1337</v>
      </c>
      <c r="K19" s="527">
        <v>223</v>
      </c>
      <c r="L19" s="527">
        <v>159</v>
      </c>
      <c r="M19" s="527">
        <v>29</v>
      </c>
      <c r="N19" s="527">
        <v>896.4</v>
      </c>
      <c r="O19" s="527"/>
      <c r="AB19" s="498"/>
      <c r="AC19" s="498"/>
      <c r="AD19" s="498"/>
      <c r="AE19" s="498"/>
      <c r="AF19" s="498"/>
    </row>
    <row r="20" spans="1:32" ht="12" customHeight="1">
      <c r="A20" s="492"/>
      <c r="B20" s="516"/>
      <c r="C20" s="516"/>
      <c r="D20" s="527" t="s">
        <v>1042</v>
      </c>
      <c r="E20" s="527">
        <v>486</v>
      </c>
      <c r="F20" s="527">
        <v>34</v>
      </c>
      <c r="G20" s="527">
        <v>32</v>
      </c>
      <c r="H20" s="527">
        <v>79</v>
      </c>
      <c r="I20" s="527">
        <v>131</v>
      </c>
      <c r="J20" s="527">
        <v>1149</v>
      </c>
      <c r="K20" s="527">
        <v>202</v>
      </c>
      <c r="L20" s="527">
        <v>185</v>
      </c>
      <c r="M20" s="527">
        <v>42</v>
      </c>
      <c r="N20" s="527">
        <v>528.8</v>
      </c>
      <c r="O20" s="527"/>
      <c r="AB20" s="498"/>
      <c r="AC20" s="498"/>
      <c r="AD20" s="498"/>
      <c r="AE20" s="498"/>
      <c r="AF20" s="498"/>
    </row>
    <row r="21" spans="1:18" ht="12" customHeight="1">
      <c r="A21" s="483"/>
      <c r="B21" s="516"/>
      <c r="C21" s="516"/>
      <c r="D21" s="527" t="s">
        <v>1043</v>
      </c>
      <c r="E21" s="527">
        <v>400</v>
      </c>
      <c r="F21" s="527">
        <v>28</v>
      </c>
      <c r="G21" s="527">
        <v>17</v>
      </c>
      <c r="H21" s="527">
        <v>50</v>
      </c>
      <c r="I21" s="527">
        <v>109</v>
      </c>
      <c r="J21" s="527">
        <v>1212</v>
      </c>
      <c r="K21" s="527">
        <v>385</v>
      </c>
      <c r="L21" s="527">
        <v>154</v>
      </c>
      <c r="M21" s="527">
        <v>31</v>
      </c>
      <c r="N21" s="527">
        <v>572.4</v>
      </c>
      <c r="O21" s="527"/>
      <c r="P21" s="501"/>
      <c r="Q21" s="501"/>
      <c r="R21" s="893"/>
    </row>
    <row r="22" spans="1:15" ht="12" customHeight="1">
      <c r="A22" s="533">
        <v>300</v>
      </c>
      <c r="B22" s="533">
        <v>22</v>
      </c>
      <c r="C22" s="533">
        <v>26</v>
      </c>
      <c r="D22" s="527" t="s">
        <v>1044</v>
      </c>
      <c r="E22" s="527">
        <v>405</v>
      </c>
      <c r="F22" s="527">
        <v>18</v>
      </c>
      <c r="G22" s="527">
        <v>36</v>
      </c>
      <c r="H22" s="527">
        <v>122</v>
      </c>
      <c r="I22" s="566">
        <v>105</v>
      </c>
      <c r="J22" s="566">
        <v>855</v>
      </c>
      <c r="K22" s="566">
        <v>491</v>
      </c>
      <c r="L22" s="527">
        <v>132</v>
      </c>
      <c r="M22" s="527">
        <v>28</v>
      </c>
      <c r="N22" s="527">
        <v>641.9</v>
      </c>
      <c r="O22" s="527">
        <v>559.3</v>
      </c>
    </row>
    <row r="23" spans="1:15" ht="12" customHeight="1">
      <c r="A23" s="527">
        <v>37</v>
      </c>
      <c r="B23" s="527">
        <v>4</v>
      </c>
      <c r="C23" s="527">
        <v>5</v>
      </c>
      <c r="D23" s="527" t="s">
        <v>1045</v>
      </c>
      <c r="E23" s="527">
        <v>469</v>
      </c>
      <c r="F23" s="527">
        <v>35</v>
      </c>
      <c r="G23" s="527">
        <v>27</v>
      </c>
      <c r="H23" s="527">
        <v>74</v>
      </c>
      <c r="I23" s="566">
        <v>110</v>
      </c>
      <c r="J23" s="566">
        <v>576</v>
      </c>
      <c r="K23" s="566">
        <v>403</v>
      </c>
      <c r="L23" s="527">
        <v>149</v>
      </c>
      <c r="M23" s="527">
        <v>30</v>
      </c>
      <c r="N23" s="527">
        <v>920.5</v>
      </c>
      <c r="O23" s="527">
        <v>646.4</v>
      </c>
    </row>
    <row r="24" spans="1:15" ht="12" customHeight="1">
      <c r="A24" s="527">
        <v>91</v>
      </c>
      <c r="B24" s="527">
        <v>7</v>
      </c>
      <c r="C24" s="527">
        <v>5</v>
      </c>
      <c r="D24" s="533" t="s">
        <v>1046</v>
      </c>
      <c r="E24" s="533">
        <v>538</v>
      </c>
      <c r="F24" s="533">
        <v>44</v>
      </c>
      <c r="G24" s="533">
        <v>45</v>
      </c>
      <c r="H24" s="533">
        <v>87</v>
      </c>
      <c r="I24" s="533">
        <v>120</v>
      </c>
      <c r="J24" s="533">
        <v>486</v>
      </c>
      <c r="K24" s="533">
        <v>377</v>
      </c>
      <c r="L24" s="533">
        <v>200</v>
      </c>
      <c r="M24" s="533">
        <v>29</v>
      </c>
      <c r="N24" s="533">
        <v>976.3</v>
      </c>
      <c r="O24" s="537">
        <v>660.33</v>
      </c>
    </row>
    <row r="25" spans="1:15" ht="12" customHeight="1">
      <c r="A25" s="527">
        <v>140</v>
      </c>
      <c r="B25" s="527">
        <v>7</v>
      </c>
      <c r="C25" s="527">
        <v>8</v>
      </c>
      <c r="D25" s="527" t="s">
        <v>1047</v>
      </c>
      <c r="E25" s="527">
        <v>69</v>
      </c>
      <c r="F25" s="527">
        <v>3</v>
      </c>
      <c r="G25" s="527">
        <v>8</v>
      </c>
      <c r="H25" s="527">
        <v>19</v>
      </c>
      <c r="I25" s="566">
        <v>7</v>
      </c>
      <c r="J25" s="566">
        <v>35</v>
      </c>
      <c r="K25" s="566">
        <v>10</v>
      </c>
      <c r="L25" s="527">
        <v>14</v>
      </c>
      <c r="M25" s="527">
        <v>4</v>
      </c>
      <c r="N25" s="527">
        <v>82.3</v>
      </c>
      <c r="O25" s="527">
        <v>46.1</v>
      </c>
    </row>
    <row r="26" spans="1:15" ht="12" customHeight="1">
      <c r="A26" s="527">
        <v>185</v>
      </c>
      <c r="B26" s="527">
        <v>11</v>
      </c>
      <c r="C26" s="527">
        <v>10</v>
      </c>
      <c r="D26" s="527" t="s">
        <v>1048</v>
      </c>
      <c r="E26" s="527">
        <v>112</v>
      </c>
      <c r="F26" s="527">
        <v>5</v>
      </c>
      <c r="G26" s="527">
        <v>18</v>
      </c>
      <c r="H26" s="527">
        <v>28</v>
      </c>
      <c r="I26" s="566">
        <v>18</v>
      </c>
      <c r="J26" s="566">
        <v>66</v>
      </c>
      <c r="K26" s="566">
        <v>49</v>
      </c>
      <c r="L26" s="527">
        <v>22</v>
      </c>
      <c r="M26" s="527">
        <v>5</v>
      </c>
      <c r="N26" s="527">
        <v>136.6</v>
      </c>
      <c r="O26" s="527">
        <v>68.1</v>
      </c>
    </row>
    <row r="27" spans="4:15" ht="12" customHeight="1">
      <c r="D27" s="527" t="s">
        <v>1049</v>
      </c>
      <c r="E27" s="527">
        <v>141</v>
      </c>
      <c r="F27" s="527">
        <v>7</v>
      </c>
      <c r="G27" s="527">
        <v>18</v>
      </c>
      <c r="H27" s="527">
        <v>31</v>
      </c>
      <c r="I27" s="566">
        <v>26</v>
      </c>
      <c r="J27" s="566">
        <v>144</v>
      </c>
      <c r="K27" s="566">
        <v>85</v>
      </c>
      <c r="L27" s="527">
        <v>33</v>
      </c>
      <c r="M27" s="527">
        <v>6</v>
      </c>
      <c r="N27" s="527">
        <v>177.4</v>
      </c>
      <c r="O27" s="527">
        <v>122.2</v>
      </c>
    </row>
    <row r="28" spans="4:15" ht="12" customHeight="1">
      <c r="D28" s="527" t="s">
        <v>1467</v>
      </c>
      <c r="E28" s="527">
        <v>207</v>
      </c>
      <c r="F28" s="527">
        <v>11</v>
      </c>
      <c r="G28" s="527">
        <v>20</v>
      </c>
      <c r="H28" s="527">
        <v>41</v>
      </c>
      <c r="I28" s="566">
        <v>45</v>
      </c>
      <c r="J28" s="566">
        <v>181</v>
      </c>
      <c r="K28" s="566">
        <v>162</v>
      </c>
      <c r="L28" s="527">
        <v>62</v>
      </c>
      <c r="M28" s="527">
        <v>6</v>
      </c>
      <c r="N28" s="527">
        <v>251.2</v>
      </c>
      <c r="O28" s="527">
        <v>159.4</v>
      </c>
    </row>
    <row r="29" spans="4:15" ht="12" customHeight="1">
      <c r="D29" s="527" t="s">
        <v>1468</v>
      </c>
      <c r="E29" s="527">
        <v>233</v>
      </c>
      <c r="F29" s="527">
        <v>13</v>
      </c>
      <c r="G29" s="527">
        <v>21</v>
      </c>
      <c r="H29" s="527">
        <v>44</v>
      </c>
      <c r="I29" s="566">
        <v>54</v>
      </c>
      <c r="J29" s="566">
        <v>228</v>
      </c>
      <c r="K29" s="566">
        <v>219</v>
      </c>
      <c r="L29" s="527">
        <v>73</v>
      </c>
      <c r="M29" s="527">
        <v>6</v>
      </c>
      <c r="N29" s="527">
        <v>278.6</v>
      </c>
      <c r="O29" s="527">
        <v>180.6</v>
      </c>
    </row>
    <row r="30" spans="4:15" ht="12" customHeight="1">
      <c r="D30" s="527" t="s">
        <v>1469</v>
      </c>
      <c r="E30" s="527">
        <v>279</v>
      </c>
      <c r="F30" s="527">
        <v>17</v>
      </c>
      <c r="G30" s="527">
        <v>21</v>
      </c>
      <c r="H30" s="527">
        <v>49</v>
      </c>
      <c r="I30" s="566">
        <v>64</v>
      </c>
      <c r="J30" s="566">
        <v>256</v>
      </c>
      <c r="K30" s="566">
        <v>256</v>
      </c>
      <c r="L30" s="527">
        <v>93</v>
      </c>
      <c r="M30" s="527">
        <v>6</v>
      </c>
      <c r="N30" s="527">
        <v>350.3</v>
      </c>
      <c r="O30" s="527">
        <v>228.7</v>
      </c>
    </row>
    <row r="31" spans="4:15" ht="12" customHeight="1">
      <c r="D31" s="533" t="s">
        <v>372</v>
      </c>
      <c r="E31" s="533">
        <v>300</v>
      </c>
      <c r="F31" s="533">
        <v>22</v>
      </c>
      <c r="G31" s="533">
        <v>25</v>
      </c>
      <c r="H31" s="533">
        <v>52</v>
      </c>
      <c r="I31" s="894">
        <v>69</v>
      </c>
      <c r="J31" s="894">
        <v>268</v>
      </c>
      <c r="K31" s="894">
        <v>275</v>
      </c>
      <c r="L31" s="533">
        <v>93</v>
      </c>
      <c r="M31" s="533">
        <v>14</v>
      </c>
      <c r="N31" s="533">
        <v>389.2</v>
      </c>
      <c r="O31" s="533">
        <v>300.2</v>
      </c>
    </row>
    <row r="32" spans="4:15" ht="12" customHeight="1">
      <c r="D32" s="527" t="s">
        <v>1053</v>
      </c>
      <c r="E32" s="527">
        <v>37</v>
      </c>
      <c r="F32" s="527">
        <v>4</v>
      </c>
      <c r="G32" s="527">
        <v>5</v>
      </c>
      <c r="H32" s="527">
        <v>7</v>
      </c>
      <c r="I32" s="527">
        <v>8</v>
      </c>
      <c r="J32" s="527">
        <v>59</v>
      </c>
      <c r="K32" s="527">
        <v>29</v>
      </c>
      <c r="L32" s="527">
        <v>9</v>
      </c>
      <c r="M32" s="527">
        <v>5</v>
      </c>
      <c r="N32" s="527">
        <v>169.1</v>
      </c>
      <c r="O32" s="527">
        <v>14.4</v>
      </c>
    </row>
    <row r="33" spans="4:15" ht="12" customHeight="1">
      <c r="D33" s="527" t="s">
        <v>1054</v>
      </c>
      <c r="E33" s="527">
        <v>91</v>
      </c>
      <c r="F33" s="527">
        <v>7</v>
      </c>
      <c r="G33" s="527">
        <v>5</v>
      </c>
      <c r="H33" s="527">
        <v>17</v>
      </c>
      <c r="I33" s="527">
        <v>19</v>
      </c>
      <c r="J33" s="527">
        <v>106</v>
      </c>
      <c r="K33" s="527">
        <v>41</v>
      </c>
      <c r="L33" s="527">
        <v>18</v>
      </c>
      <c r="M33" s="527">
        <v>6</v>
      </c>
      <c r="N33" s="527">
        <v>246.2</v>
      </c>
      <c r="O33" s="527">
        <v>54.4</v>
      </c>
    </row>
    <row r="34" spans="4:15" ht="12" customHeight="1">
      <c r="D34" s="527" t="s">
        <v>1055</v>
      </c>
      <c r="E34" s="527">
        <v>140</v>
      </c>
      <c r="F34" s="527">
        <v>7</v>
      </c>
      <c r="G34" s="527">
        <v>8</v>
      </c>
      <c r="H34" s="527">
        <v>26</v>
      </c>
      <c r="I34" s="527">
        <v>34</v>
      </c>
      <c r="J34" s="527">
        <v>153</v>
      </c>
      <c r="K34" s="527">
        <v>58</v>
      </c>
      <c r="L34" s="527">
        <v>36</v>
      </c>
      <c r="M34" s="527">
        <v>10</v>
      </c>
      <c r="N34" s="527">
        <v>372.7</v>
      </c>
      <c r="O34" s="527">
        <v>94.6</v>
      </c>
    </row>
    <row r="35" spans="4:15" ht="12" customHeight="1">
      <c r="D35" s="527" t="s">
        <v>1470</v>
      </c>
      <c r="E35" s="527">
        <v>185</v>
      </c>
      <c r="F35" s="527">
        <v>11</v>
      </c>
      <c r="G35" s="527">
        <v>10</v>
      </c>
      <c r="H35" s="527">
        <v>32</v>
      </c>
      <c r="I35" s="527">
        <v>44</v>
      </c>
      <c r="J35" s="527">
        <v>224</v>
      </c>
      <c r="K35" s="527">
        <v>103</v>
      </c>
      <c r="L35" s="527">
        <v>46</v>
      </c>
      <c r="M35" s="527">
        <v>10</v>
      </c>
      <c r="N35" s="527">
        <v>519.7</v>
      </c>
      <c r="O35" s="527">
        <v>236.8</v>
      </c>
    </row>
    <row r="36" spans="4:15" ht="12" customHeight="1">
      <c r="D36" s="527" t="s">
        <v>1471</v>
      </c>
      <c r="E36" s="527">
        <v>232</v>
      </c>
      <c r="F36" s="527">
        <v>11</v>
      </c>
      <c r="G36" s="527">
        <v>12</v>
      </c>
      <c r="H36" s="527">
        <v>38</v>
      </c>
      <c r="I36" s="527">
        <v>60</v>
      </c>
      <c r="J36" s="527">
        <v>306</v>
      </c>
      <c r="K36" s="527">
        <v>165</v>
      </c>
      <c r="L36" s="527">
        <v>58</v>
      </c>
      <c r="M36" s="527">
        <v>14</v>
      </c>
      <c r="N36" s="527">
        <v>700.5</v>
      </c>
      <c r="O36" s="527">
        <v>294.7</v>
      </c>
    </row>
    <row r="37" spans="4:15" ht="12" customHeight="1">
      <c r="D37" s="527" t="s">
        <v>1472</v>
      </c>
      <c r="E37" s="527">
        <v>273</v>
      </c>
      <c r="F37" s="527">
        <v>15</v>
      </c>
      <c r="G37" s="527">
        <v>12</v>
      </c>
      <c r="H37" s="527">
        <v>41</v>
      </c>
      <c r="I37" s="527">
        <v>68</v>
      </c>
      <c r="J37" s="527">
        <v>352</v>
      </c>
      <c r="K37" s="527">
        <v>196</v>
      </c>
      <c r="L37" s="527">
        <v>73</v>
      </c>
      <c r="M37" s="527">
        <v>14</v>
      </c>
      <c r="N37" s="527">
        <v>841.3</v>
      </c>
      <c r="O37" s="527">
        <v>305.6</v>
      </c>
    </row>
    <row r="38" spans="4:15" ht="12" customHeight="1">
      <c r="D38" s="533" t="s">
        <v>373</v>
      </c>
      <c r="E38" s="533">
        <v>305</v>
      </c>
      <c r="F38" s="533">
        <v>20</v>
      </c>
      <c r="G38" s="533">
        <v>15</v>
      </c>
      <c r="H38" s="533">
        <v>41</v>
      </c>
      <c r="I38" s="533">
        <v>74</v>
      </c>
      <c r="J38" s="533">
        <v>404</v>
      </c>
      <c r="K38" s="533">
        <v>218</v>
      </c>
      <c r="L38" s="533">
        <v>87</v>
      </c>
      <c r="M38" s="533">
        <v>24</v>
      </c>
      <c r="N38" s="533">
        <v>889.9</v>
      </c>
      <c r="O38" s="533">
        <v>314.8</v>
      </c>
    </row>
    <row r="39" spans="4:15" ht="10.5">
      <c r="D39" s="484"/>
      <c r="E39" s="484"/>
      <c r="F39" s="484"/>
      <c r="G39" s="527"/>
      <c r="H39" s="527"/>
      <c r="I39" s="565" t="s">
        <v>1473</v>
      </c>
      <c r="J39" s="565"/>
      <c r="K39" s="527"/>
      <c r="L39" s="484"/>
      <c r="M39" s="484"/>
      <c r="N39" s="484"/>
      <c r="O39" s="484"/>
    </row>
    <row r="40" spans="7:11" ht="10.5">
      <c r="G40" s="527"/>
      <c r="H40" s="525" t="s">
        <v>1474</v>
      </c>
      <c r="I40" s="484"/>
      <c r="J40" s="527"/>
      <c r="K40" s="484"/>
    </row>
    <row r="41" spans="4:15" ht="10.5"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</row>
    <row r="42" spans="6:15" ht="10.5">
      <c r="F42" s="501"/>
      <c r="G42" s="501"/>
      <c r="H42" s="527"/>
      <c r="I42" s="527"/>
      <c r="J42" s="565"/>
      <c r="K42" s="565"/>
      <c r="L42" s="527"/>
      <c r="M42" s="501"/>
      <c r="N42" s="501"/>
      <c r="O42" s="501"/>
    </row>
    <row r="43" spans="6:15" ht="10.5">
      <c r="F43" s="501"/>
      <c r="G43" s="501"/>
      <c r="H43" s="527"/>
      <c r="I43" s="566"/>
      <c r="J43" s="527"/>
      <c r="K43" s="527"/>
      <c r="L43" s="527"/>
      <c r="M43" s="501"/>
      <c r="N43" s="501"/>
      <c r="O43" s="501"/>
    </row>
    <row r="44" spans="6:15" ht="9">
      <c r="F44" s="501"/>
      <c r="G44" s="501"/>
      <c r="H44" s="501"/>
      <c r="I44" s="501"/>
      <c r="J44" s="501"/>
      <c r="K44" s="501"/>
      <c r="L44" s="501"/>
      <c r="M44" s="501"/>
      <c r="N44" s="501"/>
      <c r="O44" s="501"/>
    </row>
    <row r="45" spans="6:15" ht="9">
      <c r="F45" s="501"/>
      <c r="G45" s="501"/>
      <c r="H45" s="501"/>
      <c r="I45" s="501"/>
      <c r="J45" s="501"/>
      <c r="K45" s="501"/>
      <c r="L45" s="501"/>
      <c r="M45" s="501"/>
      <c r="N45" s="501"/>
      <c r="O45" s="501"/>
    </row>
    <row r="46" spans="6:15" ht="9">
      <c r="F46" s="501"/>
      <c r="G46" s="501"/>
      <c r="H46" s="501"/>
      <c r="I46" s="501"/>
      <c r="J46" s="501"/>
      <c r="K46" s="501"/>
      <c r="L46" s="501"/>
      <c r="M46" s="501"/>
      <c r="N46" s="501"/>
      <c r="O46" s="501"/>
    </row>
    <row r="47" spans="6:15" ht="9">
      <c r="F47" s="501"/>
      <c r="G47" s="501"/>
      <c r="H47" s="501"/>
      <c r="I47" s="501"/>
      <c r="J47" s="501"/>
      <c r="K47" s="501"/>
      <c r="L47" s="501"/>
      <c r="M47" s="501"/>
      <c r="N47" s="501"/>
      <c r="O47" s="501"/>
    </row>
    <row r="48" spans="6:15" ht="10.5">
      <c r="F48" s="527"/>
      <c r="G48" s="527"/>
      <c r="H48" s="527"/>
      <c r="I48" s="527"/>
      <c r="J48" s="527"/>
      <c r="K48" s="527"/>
      <c r="L48" s="527"/>
      <c r="M48" s="527"/>
      <c r="N48" s="527"/>
      <c r="O48" s="527"/>
    </row>
    <row r="49" spans="6:15" ht="9">
      <c r="F49" s="501"/>
      <c r="G49" s="501"/>
      <c r="H49" s="501"/>
      <c r="I49" s="501"/>
      <c r="J49" s="501"/>
      <c r="K49" s="501"/>
      <c r="L49" s="501"/>
      <c r="M49" s="501"/>
      <c r="N49" s="501"/>
      <c r="O49" s="501"/>
    </row>
    <row r="50" spans="6:15" ht="9">
      <c r="F50" s="501"/>
      <c r="G50" s="501"/>
      <c r="H50" s="501"/>
      <c r="I50" s="501"/>
      <c r="J50" s="501"/>
      <c r="K50" s="501"/>
      <c r="L50" s="501"/>
      <c r="M50" s="501"/>
      <c r="N50" s="501"/>
      <c r="O50" s="501"/>
    </row>
    <row r="51" spans="6:15" ht="9">
      <c r="F51" s="501"/>
      <c r="G51" s="501"/>
      <c r="H51" s="501"/>
      <c r="I51" s="501"/>
      <c r="J51" s="501"/>
      <c r="K51" s="501"/>
      <c r="L51" s="501"/>
      <c r="M51" s="501"/>
      <c r="N51" s="501"/>
      <c r="O51" s="501"/>
    </row>
  </sheetData>
  <sheetProtection/>
  <mergeCells count="9">
    <mergeCell ref="E6:E11"/>
    <mergeCell ref="F6:F11"/>
    <mergeCell ref="G6:G11"/>
    <mergeCell ref="F1:N1"/>
    <mergeCell ref="E2:M2"/>
    <mergeCell ref="E4:G4"/>
    <mergeCell ref="H4:I4"/>
    <mergeCell ref="E5:G5"/>
    <mergeCell ref="H5:I5"/>
  </mergeCells>
  <printOptions/>
  <pageMargins left="0.7" right="0.22" top="1.18" bottom="0.75" header="0.3" footer="0.3"/>
  <pageSetup horizontalDpi="600" verticalDpi="600" orientation="landscape" paperSize="9" r:id="rId1"/>
  <headerFooter>
    <oddHeader>&amp;L&amp;8&amp;USection 3. Crime</oddHeader>
    <oddFooter xml:space="preserve">&amp;L&amp;18 13&amp;R&amp;18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27">
      <selection activeCell="A40" sqref="A40:F40"/>
    </sheetView>
  </sheetViews>
  <sheetFormatPr defaultColWidth="9.140625" defaultRowHeight="12.75"/>
  <cols>
    <col min="1" max="1" width="55.7109375" style="498" customWidth="1"/>
    <col min="2" max="2" width="29.8515625" style="498" customWidth="1"/>
    <col min="3" max="6" width="9.57421875" style="498" customWidth="1"/>
    <col min="7" max="16384" width="9.140625" style="498" customWidth="1"/>
  </cols>
  <sheetData>
    <row r="1" spans="1:5" ht="12.75">
      <c r="A1" s="1133" t="s">
        <v>1303</v>
      </c>
      <c r="B1" s="1133"/>
      <c r="C1" s="1133"/>
      <c r="D1" s="1133"/>
      <c r="E1" s="1133"/>
    </row>
    <row r="2" spans="1:5" ht="12.75">
      <c r="A2" s="1133" t="s">
        <v>1304</v>
      </c>
      <c r="B2" s="1133"/>
      <c r="C2" s="1133"/>
      <c r="D2" s="1133"/>
      <c r="E2" s="1133"/>
    </row>
    <row r="3" spans="1:5" ht="12.75">
      <c r="A3" s="844" t="s">
        <v>1305</v>
      </c>
      <c r="B3" s="845"/>
      <c r="C3" s="516"/>
      <c r="D3" s="516"/>
      <c r="E3" s="653"/>
    </row>
    <row r="4" spans="1:7" ht="12.75">
      <c r="A4" s="846" t="s">
        <v>1306</v>
      </c>
      <c r="B4" s="847"/>
      <c r="C4" s="847"/>
      <c r="D4" s="847"/>
      <c r="E4" s="487"/>
      <c r="G4" s="563"/>
    </row>
    <row r="5" spans="1:7" s="484" customFormat="1" ht="10.5">
      <c r="A5" s="1088" t="s">
        <v>1307</v>
      </c>
      <c r="B5" s="1134" t="s">
        <v>1308</v>
      </c>
      <c r="C5" s="848" t="s">
        <v>377</v>
      </c>
      <c r="D5" s="848" t="s">
        <v>377</v>
      </c>
      <c r="E5" s="848" t="s">
        <v>377</v>
      </c>
      <c r="F5" s="574" t="s">
        <v>377</v>
      </c>
      <c r="G5" s="527"/>
    </row>
    <row r="6" spans="1:6" ht="12.75">
      <c r="A6" s="1090"/>
      <c r="B6" s="1135"/>
      <c r="C6" s="584" t="s">
        <v>1309</v>
      </c>
      <c r="D6" s="584" t="s">
        <v>376</v>
      </c>
      <c r="E6" s="584" t="s">
        <v>1310</v>
      </c>
      <c r="F6" s="849" t="s">
        <v>1311</v>
      </c>
    </row>
    <row r="7" spans="1:6" ht="12.75">
      <c r="A7" s="485" t="s">
        <v>1312</v>
      </c>
      <c r="B7" s="850" t="s">
        <v>1313</v>
      </c>
      <c r="C7" s="851">
        <v>179.94019536412551</v>
      </c>
      <c r="D7" s="851">
        <v>116.0270977273094</v>
      </c>
      <c r="E7" s="851">
        <v>106.33344087560013</v>
      </c>
      <c r="F7" s="851">
        <v>100.1</v>
      </c>
    </row>
    <row r="8" spans="1:6" ht="12.75">
      <c r="A8" s="487" t="s">
        <v>1314</v>
      </c>
      <c r="B8" s="852" t="s">
        <v>1315</v>
      </c>
      <c r="C8" s="853">
        <v>172.16408546815185</v>
      </c>
      <c r="D8" s="853">
        <v>106.57488531391562</v>
      </c>
      <c r="E8" s="853">
        <v>108.32768715612016</v>
      </c>
      <c r="F8" s="853">
        <v>99.4</v>
      </c>
    </row>
    <row r="9" spans="1:6" ht="12.75">
      <c r="A9" s="854" t="s">
        <v>1316</v>
      </c>
      <c r="B9" s="855" t="s">
        <v>1317</v>
      </c>
      <c r="C9" s="853">
        <v>170.7729709666638</v>
      </c>
      <c r="D9" s="853">
        <v>106.43017766850843</v>
      </c>
      <c r="E9" s="853">
        <v>108.34939222920015</v>
      </c>
      <c r="F9" s="853">
        <v>99.3</v>
      </c>
    </row>
    <row r="10" spans="1:10" ht="12.75">
      <c r="A10" s="856" t="s">
        <v>1318</v>
      </c>
      <c r="B10" s="857" t="s">
        <v>1319</v>
      </c>
      <c r="C10" s="853">
        <v>169.0295834262815</v>
      </c>
      <c r="D10" s="853">
        <v>118.46221637235092</v>
      </c>
      <c r="E10" s="853">
        <v>109.61135781081019</v>
      </c>
      <c r="F10" s="853">
        <v>100</v>
      </c>
      <c r="G10" s="858"/>
      <c r="H10" s="858"/>
      <c r="I10" s="858"/>
      <c r="J10" s="858"/>
    </row>
    <row r="11" spans="1:6" ht="12.75">
      <c r="A11" s="856" t="s">
        <v>1320</v>
      </c>
      <c r="B11" s="857" t="s">
        <v>1321</v>
      </c>
      <c r="C11" s="853">
        <v>214.76398827479755</v>
      </c>
      <c r="D11" s="853">
        <v>89.41305407751807</v>
      </c>
      <c r="E11" s="853">
        <v>108.67685291928859</v>
      </c>
      <c r="F11" s="853">
        <v>98.6</v>
      </c>
    </row>
    <row r="12" spans="1:9" ht="12.75">
      <c r="A12" s="856" t="s">
        <v>1322</v>
      </c>
      <c r="B12" s="859" t="s">
        <v>1323</v>
      </c>
      <c r="C12" s="853">
        <v>115.95561940306776</v>
      </c>
      <c r="D12" s="853">
        <v>102.03628347248019</v>
      </c>
      <c r="E12" s="853">
        <v>81.83202174551451</v>
      </c>
      <c r="F12" s="853">
        <v>96</v>
      </c>
      <c r="I12" s="860"/>
    </row>
    <row r="13" spans="1:6" ht="12.75">
      <c r="A13" s="856" t="s">
        <v>1324</v>
      </c>
      <c r="B13" s="857" t="s">
        <v>1325</v>
      </c>
      <c r="C13" s="853">
        <v>131.77927915171944</v>
      </c>
      <c r="D13" s="853">
        <v>107.46491344769645</v>
      </c>
      <c r="E13" s="853">
        <v>100.49619884231669</v>
      </c>
      <c r="F13" s="853">
        <v>100</v>
      </c>
    </row>
    <row r="14" spans="1:6" ht="12.75">
      <c r="A14" s="856" t="s">
        <v>1326</v>
      </c>
      <c r="B14" s="857" t="s">
        <v>1327</v>
      </c>
      <c r="C14" s="853">
        <v>256.8921224924932</v>
      </c>
      <c r="D14" s="853">
        <v>129.85997440073075</v>
      </c>
      <c r="E14" s="853">
        <v>112.8582798979964</v>
      </c>
      <c r="F14" s="853">
        <v>100</v>
      </c>
    </row>
    <row r="15" spans="1:6" ht="12.75">
      <c r="A15" s="856" t="s">
        <v>1328</v>
      </c>
      <c r="B15" s="861" t="s">
        <v>1329</v>
      </c>
      <c r="C15" s="853">
        <v>186.42795352578472</v>
      </c>
      <c r="D15" s="853">
        <v>96.28622098476917</v>
      </c>
      <c r="E15" s="853">
        <v>123.71361079943935</v>
      </c>
      <c r="F15" s="853">
        <v>100</v>
      </c>
    </row>
    <row r="16" spans="1:6" ht="15" customHeight="1">
      <c r="A16" s="862" t="s">
        <v>1330</v>
      </c>
      <c r="B16" s="863" t="s">
        <v>1331</v>
      </c>
      <c r="C16" s="853">
        <v>130.12232178608676</v>
      </c>
      <c r="D16" s="853">
        <v>109.35201901919642</v>
      </c>
      <c r="E16" s="853">
        <v>102.09310992195032</v>
      </c>
      <c r="F16" s="853">
        <v>100</v>
      </c>
    </row>
    <row r="17" spans="1:6" ht="12.75">
      <c r="A17" s="856" t="s">
        <v>1332</v>
      </c>
      <c r="B17" s="857" t="s">
        <v>1333</v>
      </c>
      <c r="C17" s="853">
        <v>131.89025598851143</v>
      </c>
      <c r="D17" s="853">
        <v>115.90661637244439</v>
      </c>
      <c r="E17" s="853">
        <v>107.25179756815884</v>
      </c>
      <c r="F17" s="853">
        <v>100</v>
      </c>
    </row>
    <row r="18" spans="1:6" ht="12.75">
      <c r="A18" s="854" t="s">
        <v>1334</v>
      </c>
      <c r="B18" s="857" t="s">
        <v>1335</v>
      </c>
      <c r="C18" s="853">
        <v>209.14086792195727</v>
      </c>
      <c r="D18" s="853">
        <v>109.81557231780461</v>
      </c>
      <c r="E18" s="853">
        <v>107.85872637023179</v>
      </c>
      <c r="F18" s="853">
        <v>100</v>
      </c>
    </row>
    <row r="19" spans="1:6" ht="12.75">
      <c r="A19" s="487" t="s">
        <v>1336</v>
      </c>
      <c r="B19" s="857" t="s">
        <v>1337</v>
      </c>
      <c r="C19" s="853">
        <v>216.62763628575075</v>
      </c>
      <c r="D19" s="853">
        <v>107.34192695768749</v>
      </c>
      <c r="E19" s="853">
        <v>100</v>
      </c>
      <c r="F19" s="853">
        <v>100</v>
      </c>
    </row>
    <row r="20" spans="1:6" ht="12.75">
      <c r="A20" s="864" t="s">
        <v>1338</v>
      </c>
      <c r="B20" s="857" t="s">
        <v>1339</v>
      </c>
      <c r="C20" s="853">
        <v>171.13954459832894</v>
      </c>
      <c r="D20" s="853">
        <v>112.60176582160722</v>
      </c>
      <c r="E20" s="853">
        <v>100</v>
      </c>
      <c r="F20" s="853">
        <v>100</v>
      </c>
    </row>
    <row r="21" spans="1:6" ht="12.75">
      <c r="A21" s="865" t="s">
        <v>1340</v>
      </c>
      <c r="B21" s="857" t="s">
        <v>1341</v>
      </c>
      <c r="C21" s="853">
        <v>254.94301333950807</v>
      </c>
      <c r="D21" s="853">
        <v>104.57971292590314</v>
      </c>
      <c r="E21" s="853">
        <v>100</v>
      </c>
      <c r="F21" s="853">
        <v>100</v>
      </c>
    </row>
    <row r="22" spans="1:6" ht="12.75">
      <c r="A22" s="866" t="s">
        <v>1342</v>
      </c>
      <c r="B22" s="857" t="s">
        <v>1343</v>
      </c>
      <c r="C22" s="853">
        <v>211.7792359182503</v>
      </c>
      <c r="D22" s="853">
        <v>120.77077354395172</v>
      </c>
      <c r="E22" s="853">
        <v>107.13513611608765</v>
      </c>
      <c r="F22" s="853">
        <v>100</v>
      </c>
    </row>
    <row r="23" spans="1:6" ht="12.75">
      <c r="A23" s="866" t="s">
        <v>1344</v>
      </c>
      <c r="B23" s="857" t="s">
        <v>1345</v>
      </c>
      <c r="C23" s="853">
        <v>196.6901842695518</v>
      </c>
      <c r="D23" s="853">
        <v>117.74964099288165</v>
      </c>
      <c r="E23" s="853">
        <v>106.71491291323119</v>
      </c>
      <c r="F23" s="853">
        <v>100</v>
      </c>
    </row>
    <row r="24" spans="1:6" ht="12.75">
      <c r="A24" s="867" t="s">
        <v>1346</v>
      </c>
      <c r="B24" s="857" t="s">
        <v>1347</v>
      </c>
      <c r="C24" s="853">
        <v>232.16469899880298</v>
      </c>
      <c r="D24" s="853">
        <v>117.94426714352375</v>
      </c>
      <c r="E24" s="853">
        <v>105.87842267937975</v>
      </c>
      <c r="F24" s="853">
        <v>100</v>
      </c>
    </row>
    <row r="25" spans="1:6" ht="14.25" customHeight="1">
      <c r="A25" s="867" t="s">
        <v>1348</v>
      </c>
      <c r="B25" s="868" t="s">
        <v>1349</v>
      </c>
      <c r="C25" s="853">
        <v>193.95015261216386</v>
      </c>
      <c r="D25" s="853">
        <v>117.86243297459569</v>
      </c>
      <c r="E25" s="853">
        <v>106.8324022817477</v>
      </c>
      <c r="F25" s="853">
        <v>100</v>
      </c>
    </row>
    <row r="26" spans="1:6" ht="14.25" customHeight="1">
      <c r="A26" s="869" t="s">
        <v>1350</v>
      </c>
      <c r="B26" s="868" t="s">
        <v>1351</v>
      </c>
      <c r="C26" s="853">
        <v>136.71643062312577</v>
      </c>
      <c r="D26" s="853">
        <v>107.86640918355306</v>
      </c>
      <c r="E26" s="853">
        <v>106.05345613219339</v>
      </c>
      <c r="F26" s="853">
        <v>100</v>
      </c>
    </row>
    <row r="27" spans="1:6" ht="14.25" customHeight="1">
      <c r="A27" s="870" t="s">
        <v>1352</v>
      </c>
      <c r="B27" s="857" t="s">
        <v>1353</v>
      </c>
      <c r="C27" s="853">
        <v>238.6015900218729</v>
      </c>
      <c r="D27" s="853">
        <v>125.48878965288147</v>
      </c>
      <c r="E27" s="853">
        <v>107.75692708893172</v>
      </c>
      <c r="F27" s="853">
        <v>100</v>
      </c>
    </row>
    <row r="28" spans="1:6" ht="14.25" customHeight="1">
      <c r="A28" s="866" t="s">
        <v>1354</v>
      </c>
      <c r="B28" s="871" t="s">
        <v>1355</v>
      </c>
      <c r="C28" s="853">
        <v>173.24495577138438</v>
      </c>
      <c r="D28" s="853">
        <v>125.29879339112262</v>
      </c>
      <c r="E28" s="853">
        <v>102.16858979693357</v>
      </c>
      <c r="F28" s="853">
        <v>100.01899626577735</v>
      </c>
    </row>
    <row r="29" spans="1:6" ht="14.25" customHeight="1">
      <c r="A29" s="872" t="s">
        <v>1356</v>
      </c>
      <c r="B29" s="871" t="s">
        <v>1357</v>
      </c>
      <c r="C29" s="853">
        <v>190</v>
      </c>
      <c r="D29" s="853">
        <v>111.76470588235293</v>
      </c>
      <c r="E29" s="853">
        <v>105.55555555555556</v>
      </c>
      <c r="F29" s="853">
        <v>100</v>
      </c>
    </row>
    <row r="30" spans="1:6" ht="14.25" customHeight="1">
      <c r="A30" s="872" t="s">
        <v>1358</v>
      </c>
      <c r="B30" s="871" t="s">
        <v>1359</v>
      </c>
      <c r="C30" s="853">
        <v>178.5117042837298</v>
      </c>
      <c r="D30" s="853">
        <v>122.57432768617717</v>
      </c>
      <c r="E30" s="853">
        <v>103.18276278580858</v>
      </c>
      <c r="F30" s="853">
        <v>100.26880164809076</v>
      </c>
    </row>
    <row r="31" spans="1:6" ht="20.25" customHeight="1">
      <c r="A31" s="873" t="s">
        <v>1360</v>
      </c>
      <c r="B31" s="871" t="s">
        <v>1361</v>
      </c>
      <c r="C31" s="853">
        <v>124.70457354888286</v>
      </c>
      <c r="D31" s="853">
        <v>112.59219649854177</v>
      </c>
      <c r="E31" s="853">
        <v>112.59219649854177</v>
      </c>
      <c r="F31" s="853">
        <v>100</v>
      </c>
    </row>
    <row r="32" spans="1:6" ht="12.75" customHeight="1">
      <c r="A32" s="872" t="s">
        <v>1362</v>
      </c>
      <c r="B32" s="871" t="s">
        <v>1363</v>
      </c>
      <c r="C32" s="853">
        <v>176.1903898533495</v>
      </c>
      <c r="D32" s="853">
        <v>126.28455446095175</v>
      </c>
      <c r="E32" s="853">
        <v>101.60922207259635</v>
      </c>
      <c r="F32" s="853">
        <v>100</v>
      </c>
    </row>
    <row r="33" spans="1:6" ht="21" customHeight="1">
      <c r="A33" s="874" t="s">
        <v>1364</v>
      </c>
      <c r="B33" s="871" t="s">
        <v>1365</v>
      </c>
      <c r="C33" s="853">
        <v>181.00877907383702</v>
      </c>
      <c r="D33" s="853">
        <v>118.01005488389478</v>
      </c>
      <c r="E33" s="853">
        <v>107.17923618389027</v>
      </c>
      <c r="F33" s="853">
        <v>100.6966248372293</v>
      </c>
    </row>
    <row r="34" spans="1:6" ht="13.5" customHeight="1">
      <c r="A34" s="875" t="s">
        <v>1366</v>
      </c>
      <c r="B34" s="876" t="s">
        <v>1367</v>
      </c>
      <c r="C34" s="853">
        <v>172.47656310343896</v>
      </c>
      <c r="D34" s="853">
        <v>116.16562801526985</v>
      </c>
      <c r="E34" s="853">
        <v>106.8313723048872</v>
      </c>
      <c r="F34" s="853">
        <v>101.35104112838592</v>
      </c>
    </row>
    <row r="35" spans="1:6" ht="13.5" customHeight="1">
      <c r="A35" s="877" t="s">
        <v>1368</v>
      </c>
      <c r="B35" s="878" t="s">
        <v>1369</v>
      </c>
      <c r="C35" s="853">
        <v>285.08726925656754</v>
      </c>
      <c r="D35" s="853">
        <v>141.56821462922423</v>
      </c>
      <c r="E35" s="853">
        <v>110.2801205798448</v>
      </c>
      <c r="F35" s="853">
        <v>101.16723872031599</v>
      </c>
    </row>
    <row r="36" spans="1:6" ht="13.5" customHeight="1">
      <c r="A36" s="879" t="s">
        <v>1370</v>
      </c>
      <c r="B36" s="871" t="s">
        <v>1371</v>
      </c>
      <c r="C36" s="853">
        <v>149.92720663383488</v>
      </c>
      <c r="D36" s="853">
        <v>104.20694258781509</v>
      </c>
      <c r="E36" s="853">
        <v>100.72612362983766</v>
      </c>
      <c r="F36" s="853">
        <v>100</v>
      </c>
    </row>
    <row r="37" spans="1:6" ht="13.5" customHeight="1">
      <c r="A37" s="879" t="s">
        <v>1372</v>
      </c>
      <c r="B37" s="880" t="s">
        <v>1373</v>
      </c>
      <c r="C37" s="853">
        <v>279.75797655828694</v>
      </c>
      <c r="D37" s="853">
        <v>117.47237613548221</v>
      </c>
      <c r="E37" s="853">
        <v>107.58818895569824</v>
      </c>
      <c r="F37" s="853">
        <v>100</v>
      </c>
    </row>
    <row r="38" spans="1:6" ht="13.5" customHeight="1">
      <c r="A38" s="875" t="s">
        <v>1374</v>
      </c>
      <c r="C38" s="853">
        <v>170.15449797295477</v>
      </c>
      <c r="D38" s="853">
        <v>111.16738480203989</v>
      </c>
      <c r="E38" s="853">
        <v>108.70944364928236</v>
      </c>
      <c r="F38" s="853">
        <v>104.56234087524454</v>
      </c>
    </row>
    <row r="39" spans="1:6" ht="13.5" thickBot="1">
      <c r="A39" s="881" t="s">
        <v>1375</v>
      </c>
      <c r="B39" s="882"/>
      <c r="C39" s="883">
        <v>159.83472593409311</v>
      </c>
      <c r="D39" s="883">
        <v>113.64411354769265</v>
      </c>
      <c r="E39" s="883">
        <v>107.04232278021254</v>
      </c>
      <c r="F39" s="883">
        <v>100.35685345533977</v>
      </c>
    </row>
    <row r="40" spans="1:6" ht="62.25" customHeight="1">
      <c r="A40" s="1136" t="s">
        <v>1376</v>
      </c>
      <c r="B40" s="1136"/>
      <c r="C40" s="1136"/>
      <c r="D40" s="1136"/>
      <c r="E40" s="1136"/>
      <c r="F40" s="1136"/>
    </row>
    <row r="41" spans="1:6" ht="13.5" customHeight="1">
      <c r="A41" s="1088" t="s">
        <v>1307</v>
      </c>
      <c r="B41" s="1134" t="s">
        <v>1308</v>
      </c>
      <c r="C41" s="848" t="s">
        <v>377</v>
      </c>
      <c r="D41" s="848" t="s">
        <v>377</v>
      </c>
      <c r="E41" s="848" t="s">
        <v>377</v>
      </c>
      <c r="F41" s="574" t="s">
        <v>377</v>
      </c>
    </row>
    <row r="42" spans="1:6" ht="13.5" customHeight="1">
      <c r="A42" s="1090"/>
      <c r="B42" s="1135"/>
      <c r="C42" s="584" t="s">
        <v>1309</v>
      </c>
      <c r="D42" s="584" t="s">
        <v>376</v>
      </c>
      <c r="E42" s="584" t="s">
        <v>1310</v>
      </c>
      <c r="F42" s="849" t="s">
        <v>1311</v>
      </c>
    </row>
    <row r="43" spans="1:6" ht="15" customHeight="1">
      <c r="A43" s="487" t="s">
        <v>1377</v>
      </c>
      <c r="B43" s="857" t="s">
        <v>1378</v>
      </c>
      <c r="C43" s="884">
        <v>201.7268010168734</v>
      </c>
      <c r="D43" s="884">
        <v>171.4993445939373</v>
      </c>
      <c r="E43" s="884">
        <v>128.52630229370408</v>
      </c>
      <c r="F43" s="884">
        <v>105.37985449958481</v>
      </c>
    </row>
    <row r="44" spans="1:6" ht="15" customHeight="1">
      <c r="A44" s="854" t="s">
        <v>1379</v>
      </c>
      <c r="B44" s="857" t="s">
        <v>1380</v>
      </c>
      <c r="C44" s="884">
        <v>216.67377865086965</v>
      </c>
      <c r="D44" s="884">
        <v>184.65778239509422</v>
      </c>
      <c r="E44" s="884">
        <v>131.93383701173676</v>
      </c>
      <c r="F44" s="884">
        <v>105.73688145990914</v>
      </c>
    </row>
    <row r="45" spans="1:6" ht="15" customHeight="1">
      <c r="A45" s="854" t="s">
        <v>1381</v>
      </c>
      <c r="B45" s="857" t="s">
        <v>1382</v>
      </c>
      <c r="C45" s="884">
        <v>412.54570503487946</v>
      </c>
      <c r="D45" s="884">
        <v>118.2068286100549</v>
      </c>
      <c r="E45" s="884">
        <v>118.2068286100549</v>
      </c>
      <c r="F45" s="884">
        <v>109.39333652579899</v>
      </c>
    </row>
    <row r="46" spans="1:6" ht="15" customHeight="1">
      <c r="A46" s="854" t="s">
        <v>1383</v>
      </c>
      <c r="B46" s="885" t="s">
        <v>1384</v>
      </c>
      <c r="C46" s="884">
        <v>100.00000000000001</v>
      </c>
      <c r="D46" s="884">
        <v>100</v>
      </c>
      <c r="E46" s="884">
        <v>100</v>
      </c>
      <c r="F46" s="884">
        <v>100</v>
      </c>
    </row>
    <row r="47" spans="1:6" ht="15" customHeight="1">
      <c r="A47" s="487" t="s">
        <v>1385</v>
      </c>
      <c r="B47" s="857" t="s">
        <v>1386</v>
      </c>
      <c r="C47" s="884">
        <v>134.77174147724773</v>
      </c>
      <c r="D47" s="884">
        <v>109.80065605348037</v>
      </c>
      <c r="E47" s="884">
        <v>100.59051221120616</v>
      </c>
      <c r="F47" s="884">
        <v>100.59051221120616</v>
      </c>
    </row>
    <row r="48" spans="1:6" ht="15" customHeight="1">
      <c r="A48" s="854" t="s">
        <v>1387</v>
      </c>
      <c r="B48" s="885" t="s">
        <v>1388</v>
      </c>
      <c r="C48" s="884">
        <v>119.05626332174843</v>
      </c>
      <c r="D48" s="884">
        <v>104.99894254688269</v>
      </c>
      <c r="E48" s="884">
        <v>103.32464797453508</v>
      </c>
      <c r="F48" s="884">
        <v>103.32464797453511</v>
      </c>
    </row>
    <row r="49" spans="1:6" ht="15" customHeight="1">
      <c r="A49" s="854" t="s">
        <v>1389</v>
      </c>
      <c r="B49" s="885" t="s">
        <v>1390</v>
      </c>
      <c r="C49" s="884">
        <v>139.4754206050085</v>
      </c>
      <c r="D49" s="884">
        <v>111.82103815168895</v>
      </c>
      <c r="E49" s="884">
        <v>100</v>
      </c>
      <c r="F49" s="884">
        <v>100</v>
      </c>
    </row>
    <row r="50" spans="1:6" ht="15" customHeight="1">
      <c r="A50" s="854" t="s">
        <v>1391</v>
      </c>
      <c r="B50" s="857" t="s">
        <v>1392</v>
      </c>
      <c r="C50" s="884">
        <v>130.93921689655826</v>
      </c>
      <c r="D50" s="884">
        <v>100</v>
      </c>
      <c r="E50" s="884">
        <v>100</v>
      </c>
      <c r="F50" s="884">
        <v>100</v>
      </c>
    </row>
    <row r="51" spans="1:6" ht="15" customHeight="1">
      <c r="A51" s="487" t="s">
        <v>1393</v>
      </c>
      <c r="B51" s="885" t="s">
        <v>1394</v>
      </c>
      <c r="C51" s="884">
        <v>112.46893600195325</v>
      </c>
      <c r="D51" s="884">
        <v>112.34033763342401</v>
      </c>
      <c r="E51" s="884">
        <v>106.95710696972509</v>
      </c>
      <c r="F51" s="884">
        <v>100</v>
      </c>
    </row>
    <row r="52" spans="1:6" ht="15" customHeight="1">
      <c r="A52" s="854" t="s">
        <v>1395</v>
      </c>
      <c r="B52" s="885" t="s">
        <v>1396</v>
      </c>
      <c r="C52" s="884">
        <v>112.46893600195325</v>
      </c>
      <c r="D52" s="884">
        <v>112.34033763342401</v>
      </c>
      <c r="E52" s="884">
        <v>106.95710696972509</v>
      </c>
      <c r="F52" s="884">
        <v>100</v>
      </c>
    </row>
    <row r="53" spans="1:6" ht="15" customHeight="1">
      <c r="A53" s="487" t="s">
        <v>1397</v>
      </c>
      <c r="B53" s="857" t="s">
        <v>1398</v>
      </c>
      <c r="C53" s="884">
        <v>134.94685441174204</v>
      </c>
      <c r="D53" s="884">
        <v>107.63099931623734</v>
      </c>
      <c r="E53" s="884">
        <v>100.96516393816583</v>
      </c>
      <c r="F53" s="884">
        <v>100</v>
      </c>
    </row>
    <row r="54" spans="1:6" ht="21.75" customHeight="1">
      <c r="A54" s="886" t="s">
        <v>1399</v>
      </c>
      <c r="B54" s="887"/>
      <c r="C54" s="884">
        <v>116.58087683396563</v>
      </c>
      <c r="D54" s="884">
        <v>100</v>
      </c>
      <c r="E54" s="884">
        <v>100</v>
      </c>
      <c r="F54" s="884">
        <v>100</v>
      </c>
    </row>
    <row r="55" spans="1:6" ht="15" customHeight="1">
      <c r="A55" s="854" t="s">
        <v>1400</v>
      </c>
      <c r="B55" s="857" t="s">
        <v>1401</v>
      </c>
      <c r="C55" s="884">
        <v>183.38765895218484</v>
      </c>
      <c r="D55" s="884">
        <v>125.64731963983353</v>
      </c>
      <c r="E55" s="884">
        <v>100</v>
      </c>
      <c r="F55" s="884">
        <v>100</v>
      </c>
    </row>
    <row r="56" spans="1:6" ht="15" customHeight="1">
      <c r="A56" s="854" t="s">
        <v>1402</v>
      </c>
      <c r="B56" s="857" t="s">
        <v>1403</v>
      </c>
      <c r="C56" s="884">
        <v>132.91342142856337</v>
      </c>
      <c r="D56" s="884">
        <v>105.23492323517813</v>
      </c>
      <c r="E56" s="884">
        <v>103.5286882497755</v>
      </c>
      <c r="F56" s="884">
        <v>100</v>
      </c>
    </row>
    <row r="57" spans="1:6" ht="15" customHeight="1">
      <c r="A57" s="487" t="s">
        <v>1404</v>
      </c>
      <c r="B57" s="857" t="s">
        <v>1405</v>
      </c>
      <c r="C57" s="884">
        <v>216.4795020971452</v>
      </c>
      <c r="D57" s="884">
        <v>133.33333333333331</v>
      </c>
      <c r="E57" s="884">
        <v>100</v>
      </c>
      <c r="F57" s="884">
        <v>100</v>
      </c>
    </row>
    <row r="58" spans="1:6" ht="15" customHeight="1">
      <c r="A58" s="854" t="s">
        <v>1406</v>
      </c>
      <c r="B58" s="857" t="s">
        <v>1407</v>
      </c>
      <c r="C58" s="884">
        <v>216.4795020971452</v>
      </c>
      <c r="D58" s="884">
        <v>133.33333333333331</v>
      </c>
      <c r="E58" s="884">
        <v>100</v>
      </c>
      <c r="F58" s="884">
        <v>100</v>
      </c>
    </row>
    <row r="59" spans="1:6" ht="24" customHeight="1">
      <c r="A59" s="864" t="s">
        <v>1408</v>
      </c>
      <c r="B59" s="857" t="s">
        <v>1409</v>
      </c>
      <c r="C59" s="884">
        <v>189.43634241462485</v>
      </c>
      <c r="D59" s="884">
        <v>112.50245844276552</v>
      </c>
      <c r="E59" s="884">
        <v>106.62502620401253</v>
      </c>
      <c r="F59" s="884">
        <v>100</v>
      </c>
    </row>
    <row r="60" spans="1:6" ht="15" customHeight="1">
      <c r="A60" s="854" t="s">
        <v>1410</v>
      </c>
      <c r="B60" s="857" t="s">
        <v>1411</v>
      </c>
      <c r="C60" s="884">
        <v>197.07360874054746</v>
      </c>
      <c r="D60" s="884">
        <v>115.3925818233986</v>
      </c>
      <c r="E60" s="884">
        <v>108.05916866971772</v>
      </c>
      <c r="F60" s="884">
        <v>100</v>
      </c>
    </row>
    <row r="61" spans="1:6" ht="15" customHeight="1">
      <c r="A61" s="854" t="s">
        <v>1412</v>
      </c>
      <c r="B61" s="857" t="s">
        <v>1413</v>
      </c>
      <c r="C61" s="884">
        <v>158.73015873015876</v>
      </c>
      <c r="D61" s="884">
        <v>100</v>
      </c>
      <c r="E61" s="884">
        <v>100</v>
      </c>
      <c r="F61" s="884">
        <v>100</v>
      </c>
    </row>
    <row r="62" spans="1:6" ht="15" customHeight="1">
      <c r="A62" s="487" t="s">
        <v>1414</v>
      </c>
      <c r="B62" s="857" t="s">
        <v>1415</v>
      </c>
      <c r="C62" s="884">
        <v>165.640542042537</v>
      </c>
      <c r="D62" s="884">
        <v>111.9664444480158</v>
      </c>
      <c r="E62" s="884">
        <v>103.71439656678125</v>
      </c>
      <c r="F62" s="884">
        <v>100.6</v>
      </c>
    </row>
    <row r="63" spans="1:6" ht="15" customHeight="1">
      <c r="A63" s="854" t="s">
        <v>1416</v>
      </c>
      <c r="B63" s="857" t="s">
        <v>1417</v>
      </c>
      <c r="C63" s="884">
        <v>166.08710293522793</v>
      </c>
      <c r="D63" s="884">
        <v>111.66682596697402</v>
      </c>
      <c r="E63" s="884">
        <v>103.75668145685452</v>
      </c>
      <c r="F63" s="884">
        <v>100.6</v>
      </c>
    </row>
    <row r="64" spans="1:6" ht="15" customHeight="1">
      <c r="A64" s="854" t="s">
        <v>1418</v>
      </c>
      <c r="B64" s="857" t="s">
        <v>1419</v>
      </c>
      <c r="C64" s="884">
        <v>162.4176279068773</v>
      </c>
      <c r="D64" s="884">
        <v>122.49053255501848</v>
      </c>
      <c r="E64" s="884">
        <v>102.85771501252626</v>
      </c>
      <c r="F64" s="884">
        <v>100</v>
      </c>
    </row>
    <row r="65" spans="1:6" ht="15" customHeight="1" thickBot="1">
      <c r="A65" s="888" t="s">
        <v>1420</v>
      </c>
      <c r="B65" s="889" t="s">
        <v>1421</v>
      </c>
      <c r="C65" s="883">
        <v>100</v>
      </c>
      <c r="D65" s="883">
        <v>100</v>
      </c>
      <c r="E65" s="883">
        <v>100</v>
      </c>
      <c r="F65" s="883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1.01" right="0.38" top="0.29" bottom="0.21" header="0.17" footer="0.3"/>
  <pageSetup horizontalDpi="600" verticalDpi="600" orientation="landscape" paperSize="9" r:id="rId1"/>
  <headerFooter>
    <oddHeader>&amp;L&amp;8&amp;USection 6.Price</oddHeader>
    <oddFooter>&amp;L&amp;18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</dc:creator>
  <cp:keywords/>
  <dc:description/>
  <cp:lastModifiedBy>Ulzii-Utas</cp:lastModifiedBy>
  <cp:lastPrinted>2015-08-11T01:53:55Z</cp:lastPrinted>
  <dcterms:created xsi:type="dcterms:W3CDTF">1999-06-24T23:43:35Z</dcterms:created>
  <dcterms:modified xsi:type="dcterms:W3CDTF">2015-08-11T07:12:02Z</dcterms:modified>
  <cp:category/>
  <cp:version/>
  <cp:contentType/>
  <cp:contentStatus/>
</cp:coreProperties>
</file>