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20" windowWidth="15480" windowHeight="8700" tabRatio="703" firstSheet="12" activeTab="14"/>
  </bookViews>
  <sheets>
    <sheet name="main" sheetId="1" r:id="rId1"/>
    <sheet name="pop-sar" sheetId="2" r:id="rId2"/>
    <sheet name="health" sheetId="3" r:id="rId3"/>
    <sheet name="health2" sheetId="4" r:id="rId4"/>
    <sheet name="health3" sheetId="5" r:id="rId5"/>
    <sheet name="health4" sheetId="6" r:id="rId6"/>
    <sheet name="Crime1" sheetId="7" r:id="rId7"/>
    <sheet name="Crime2" sheetId="8" r:id="rId8"/>
    <sheet name="Une" sheetId="9" r:id="rId9"/>
    <sheet name="Une1" sheetId="10" r:id="rId10"/>
    <sheet name="xaa-3" sheetId="11" r:id="rId11"/>
    <sheet name="AX-3 (2)" sheetId="12" r:id="rId12"/>
    <sheet name="ajliin bair (2)" sheetId="13" r:id="rId13"/>
    <sheet name="Hynalt" sheetId="14" r:id="rId14"/>
    <sheet name="NH1" sheetId="15" r:id="rId15"/>
    <sheet name="ND shine" sheetId="16" r:id="rId16"/>
    <sheet name="TG-3A" sheetId="17" r:id="rId17"/>
    <sheet name="Tg3" sheetId="18" r:id="rId18"/>
    <sheet name="tg5s" sheetId="19" r:id="rId19"/>
    <sheet name="uglug" sheetId="20" r:id="rId20"/>
    <sheet name="Банк" sheetId="21" r:id="rId21"/>
    <sheet name="hadlan" sheetId="22" r:id="rId22"/>
    <sheet name="OM-1" sheetId="23" r:id="rId23"/>
    <sheet name="Gross1" sheetId="24" r:id="rId24"/>
    <sheet name="cons" sheetId="25" r:id="rId25"/>
    <sheet name="major" sheetId="26" r:id="rId26"/>
    <sheet name="barilga" sheetId="27" r:id="rId27"/>
    <sheet name="txm" sheetId="28" r:id="rId28"/>
    <sheet name="Öàã" sheetId="29" r:id="rId29"/>
  </sheets>
  <externalReferences>
    <externalReference r:id="rId32"/>
    <externalReference r:id="rId33"/>
  </externalReferences>
  <definedNames>
    <definedName name="_Sort" localSheetId="21" hidden="1">#REF!</definedName>
    <definedName name="_Sort" localSheetId="22" hidden="1">#REF!</definedName>
    <definedName name="_Sort" localSheetId="10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<sst xmlns="http://schemas.openxmlformats.org/spreadsheetml/2006/main" count="2952" uniqueCount="1706">
  <si>
    <t>Ýì</t>
  </si>
  <si>
    <t xml:space="preserve"> </t>
  </si>
  <si>
    <t>Total</t>
  </si>
  <si>
    <t xml:space="preserve">                                                                     Source : Public fund report</t>
  </si>
  <si>
    <t xml:space="preserve">                                                                      Ýõ ñóðâàëæ: Òºðèéí ñàíãèéí ìýäýýãýýð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</si>
  <si>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</si>
  <si>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</si>
  <si>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Soum</t>
  </si>
  <si>
    <t xml:space="preserve">                         ¯Ç¯¯ËÝËÒ¯¯Ä</t>
  </si>
  <si>
    <t xml:space="preserve">      Ò</t>
  </si>
  <si>
    <t xml:space="preserve">         Ã</t>
  </si>
  <si>
    <t>ÒÁ %</t>
  </si>
  <si>
    <t xml:space="preserve">       P</t>
  </si>
  <si>
    <t xml:space="preserve">         E</t>
  </si>
  <si>
    <t>FP%</t>
  </si>
  <si>
    <t xml:space="preserve">  1.ÍÈÉÒÈÉÍ ÅÐªÍÕÈÉ ¯ÉË×ÈËÃÝÝ                             1. GENERAL PUBLIC SERVICE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</si>
  <si>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</si>
  <si>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</si>
  <si>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</si>
  <si>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</si>
  <si>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</si>
  <si>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</si>
  <si>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îëîãî÷îîñ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</si>
  <si>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</si>
  <si>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</si>
  <si>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</si>
  <si>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</si>
  <si>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</si>
  <si>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          ÎÐËÎÃÛÍ Ä¯Í                                                            TOTAL REVENUE</t>
  </si>
  <si>
    <t xml:space="preserve">           À. ÓÐÑÃÀË ÇÀÐÄËÛÍ Ä¯Í                                        A. TOTAL CURRENT EXPENDITURE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</si>
  <si>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</si>
  <si>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</si>
  <si>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</si>
  <si>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</si>
  <si>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            Á¯Õ ÇÀÐËÀÃÛÍ Ä¯Í                                              TOTAL BUDGET EXPENDITURE</t>
  </si>
  <si>
    <t xml:space="preserve">                 1.2 Àæèë îëãîã÷îîñ íèéãìèéí äààòãàëä òºëºõ        1.2 Socal security contriution</t>
  </si>
  <si>
    <t>(ìÿí.òºã / thous,¥)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</si>
  <si>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</si>
  <si>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</si>
  <si>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</si>
  <si>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</si>
  <si>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</si>
  <si>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</si>
  <si>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</si>
  <si>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>Øóóäàí</t>
  </si>
  <si>
    <t>Õîîë</t>
  </si>
  <si>
    <t>Òýýâýð</t>
  </si>
  <si>
    <t>àëáàí</t>
  </si>
  <si>
    <t>Áóñàä</t>
  </si>
  <si>
    <t>Debt for salaries</t>
  </si>
  <si>
    <t>Debt for social</t>
  </si>
  <si>
    <t>Debt for health</t>
  </si>
  <si>
    <t>öàõèëãààí</t>
  </si>
  <si>
    <t>õîëáîî</t>
  </si>
  <si>
    <t>Food</t>
  </si>
  <si>
    <t>çàñâàð</t>
  </si>
  <si>
    <t>Medicine</t>
  </si>
  <si>
    <t>òîìèëîëò</t>
  </si>
  <si>
    <t>Other</t>
  </si>
  <si>
    <t>contributions</t>
  </si>
  <si>
    <t>Electricity</t>
  </si>
  <si>
    <t>Postal &amp;</t>
  </si>
  <si>
    <t>communication</t>
  </si>
  <si>
    <t>Remainder at the beginning of the month</t>
  </si>
  <si>
    <t>Got into new debt in particular month</t>
  </si>
  <si>
    <t>Paid off debt in particular month</t>
  </si>
  <si>
    <t>Remainder at the end of the month</t>
  </si>
  <si>
    <t>31-60 days</t>
  </si>
  <si>
    <t>61 - 120 ºäºð</t>
  </si>
  <si>
    <t>61-120 days</t>
  </si>
  <si>
    <t>Ä¿í</t>
  </si>
  <si>
    <t>ªãëºã ñóìààð</t>
  </si>
  <si>
    <t>Èõòàìèð</t>
  </si>
  <si>
    <t>Ihtamir</t>
  </si>
  <si>
    <t>×óëóóò</t>
  </si>
  <si>
    <t>Chuluut</t>
  </si>
  <si>
    <t>Õàíãàé</t>
  </si>
  <si>
    <t>Hangai</t>
  </si>
  <si>
    <t>Òàðèàò</t>
  </si>
  <si>
    <t>Tariat</t>
  </si>
  <si>
    <t>ªíäºð-óëààí</t>
  </si>
  <si>
    <t>Ondor-ulaan</t>
  </si>
  <si>
    <t>Ýðäýíýìàíäàë</t>
  </si>
  <si>
    <t>Erdenemandal</t>
  </si>
  <si>
    <t>Æàðãàëàíò</t>
  </si>
  <si>
    <t xml:space="preserve">Jargalant </t>
  </si>
  <si>
    <t>Öýöýðëýã</t>
  </si>
  <si>
    <t>Tsetserleg</t>
  </si>
  <si>
    <t>Õàéðõàí</t>
  </si>
  <si>
    <t>Hairhan</t>
  </si>
  <si>
    <t>Áàòöýíãýë</t>
  </si>
  <si>
    <t>Battsengel</t>
  </si>
  <si>
    <t>ªëçèéò</t>
  </si>
  <si>
    <t>Olziit</t>
  </si>
  <si>
    <t>ªãèéíóóð</t>
  </si>
  <si>
    <t>Ogiinuur</t>
  </si>
  <si>
    <t>Õàøààò</t>
  </si>
  <si>
    <t>Hashaat</t>
  </si>
  <si>
    <t>Õîòîíò</t>
  </si>
  <si>
    <t>Hotont</t>
  </si>
  <si>
    <t>Öýíõýð</t>
  </si>
  <si>
    <t>Tsenher</t>
  </si>
  <si>
    <t>Òºâøð¿¿ëýõ</t>
  </si>
  <si>
    <t>Tovshruuleh</t>
  </si>
  <si>
    <t>Áóëãàí</t>
  </si>
  <si>
    <t>Bulgan</t>
  </si>
  <si>
    <t>Ýðäýíýáóëãàí</t>
  </si>
  <si>
    <t>Erdenebulgan</t>
  </si>
  <si>
    <t>Öàõèð</t>
  </si>
  <si>
    <t>Tsahir</t>
  </si>
  <si>
    <t>ÑÝÇÁÇÕýëòýñ</t>
  </si>
  <si>
    <t>(+,-)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</si>
  <si>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</si>
  <si>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Meteorological</t>
  </si>
  <si>
    <t>Air average temperature</t>
  </si>
  <si>
    <t>Maximum temperature</t>
  </si>
  <si>
    <t>Minimum temperature</t>
  </si>
  <si>
    <t>Sum of precipitation</t>
  </si>
  <si>
    <t>stations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</si>
  <si>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</si>
  <si>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</si>
  <si>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</si>
  <si>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</si>
  <si>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</si>
  <si>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</si>
  <si>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</si>
  <si>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</si>
  <si>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</si>
  <si>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</si>
  <si>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</si>
  <si>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</si>
  <si>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</si>
  <si>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</si>
  <si>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</si>
  <si>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</si>
  <si>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</si>
  <si>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Maximim wind speed</t>
  </si>
  <si>
    <t>Number of dist and show storm days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</si>
  <si>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</si>
  <si>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</si>
  <si>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</si>
  <si>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</si>
  <si>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t>¿     ¿   í   ý   ý    ñ :        o   f         w    h    i    c   h</t>
  </si>
  <si>
    <t>¿     ¿   í   ý   ý    ñ :    o   f  w h i c h</t>
  </si>
  <si>
    <t>Ñóì</t>
  </si>
  <si>
    <t>Сумын төсвийн орлогын  дүн Gobernment revenue total sums</t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</si>
  <si>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</si>
  <si>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</si>
  <si>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</si>
  <si>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</si>
  <si>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</si>
  <si>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</si>
  <si>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</si>
  <si>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</si>
  <si>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</si>
  <si>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</si>
  <si>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</si>
  <si>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</si>
  <si>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</si>
  <si>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</si>
  <si>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</si>
  <si>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</si>
  <si>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</si>
  <si>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</si>
  <si>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</si>
  <si>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</si>
  <si>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</si>
  <si>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</si>
  <si>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Èõ</t>
  </si>
  <si>
    <t>Ih</t>
  </si>
  <si>
    <t>×ó</t>
  </si>
  <si>
    <t>Chu</t>
  </si>
  <si>
    <t>Õí</t>
  </si>
  <si>
    <t>Hn</t>
  </si>
  <si>
    <t>Òà</t>
  </si>
  <si>
    <t>Ta</t>
  </si>
  <si>
    <t>ªó</t>
  </si>
  <si>
    <t>Ou</t>
  </si>
  <si>
    <t>Em</t>
  </si>
  <si>
    <t>Æà</t>
  </si>
  <si>
    <t>Ja</t>
  </si>
  <si>
    <t>Öö</t>
  </si>
  <si>
    <t>Tsts</t>
  </si>
  <si>
    <t>Õð</t>
  </si>
  <si>
    <t>Hr</t>
  </si>
  <si>
    <t>Áö</t>
  </si>
  <si>
    <t>Bts</t>
  </si>
  <si>
    <t>ªë</t>
  </si>
  <si>
    <t>Ol</t>
  </si>
  <si>
    <t>ªã</t>
  </si>
  <si>
    <t>Og</t>
  </si>
  <si>
    <t>Õø</t>
  </si>
  <si>
    <t>Hsh</t>
  </si>
  <si>
    <t>Õò</t>
  </si>
  <si>
    <t>Ht</t>
  </si>
  <si>
    <t>Öí</t>
  </si>
  <si>
    <t>Tsn</t>
  </si>
  <si>
    <t>Òº</t>
  </si>
  <si>
    <t>To</t>
  </si>
  <si>
    <t>Áó</t>
  </si>
  <si>
    <t>Bu</t>
  </si>
  <si>
    <t>Ýáó</t>
  </si>
  <si>
    <t>Ebu</t>
  </si>
  <si>
    <t>Öð</t>
  </si>
  <si>
    <t>Tsr</t>
  </si>
  <si>
    <t>Ñàíõ¿¿</t>
  </si>
  <si>
    <t xml:space="preserve">Finance </t>
  </si>
  <si>
    <t xml:space="preserve">   Ä¿í</t>
  </si>
  <si>
    <t>ªÎÌ¯</t>
  </si>
  <si>
    <t>PPPY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</si>
  <si>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</si>
  <si>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</si>
  <si>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</t>
  </si>
  <si>
    <t>ã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</si>
  <si>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</si>
  <si>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</si>
  <si>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</si>
  <si>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</si>
  <si>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</si>
  <si>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</si>
  <si>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</si>
  <si>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</si>
  <si>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</si>
  <si>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</si>
  <si>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</si>
  <si>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</si>
  <si>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</si>
  <si>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</si>
  <si>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</si>
  <si>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</si>
  <si>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</si>
  <si>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</si>
  <si>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</si>
  <si>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</si>
  <si>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</si>
  <si>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</si>
  <si>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</si>
  <si>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</si>
  <si>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</si>
  <si>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</si>
  <si>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</si>
  <si>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</si>
  <si>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</si>
  <si>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</si>
  <si>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</si>
  <si>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</si>
  <si>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</si>
  <si>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</si>
  <si>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</si>
  <si>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</si>
  <si>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</si>
  <si>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</si>
  <si>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</si>
  <si>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</si>
  <si>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</si>
  <si>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</si>
  <si>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</si>
  <si>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</si>
  <si>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</si>
  <si>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</si>
  <si>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</si>
  <si>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</si>
  <si>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</si>
  <si>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</si>
  <si>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</si>
  <si>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</si>
  <si>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</si>
  <si>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</si>
  <si>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</si>
  <si>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</si>
  <si>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</si>
  <si>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</si>
  <si>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</si>
  <si>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</si>
  <si>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>.</t>
  </si>
  <si>
    <t>Àãààðûí áîõèðäîëûí òºëáºð</t>
  </si>
  <si>
    <t>¯ë õºäëºõ ýä õºðºíãº áîðëóóëñíû îðëîãî</t>
  </si>
  <si>
    <t xml:space="preserve">                   1.3. ¯ë õºäëºõ ýä õºðºíãº áîðëóóëñíû îðëîãî</t>
  </si>
  <si>
    <t>Хог хаягдалын үйлчилгээний хураамж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</si>
  <si>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</si>
  <si>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</si>
  <si>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</si>
  <si>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</si>
  <si>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</si>
  <si>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</si>
  <si>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</si>
  <si>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</si>
  <si>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</si>
  <si>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</si>
  <si>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</si>
  <si>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</si>
  <si>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</si>
  <si>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</si>
  <si>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</si>
  <si>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</si>
  <si>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</si>
  <si>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</si>
  <si>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</si>
  <si>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2. ÁÎËÎÂÑÐÎË                                                               2. EDUCATION</t>
  </si>
  <si>
    <t xml:space="preserve">  3. ÝÐ¯¯Ë ÌÝÍÄ                                                                 3. HEALTH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</si>
  <si>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</si>
  <si>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 xml:space="preserve">Ò¿ëø, </t>
  </si>
  <si>
    <t xml:space="preserve">Öýâýð, </t>
  </si>
  <si>
    <t xml:space="preserve">Óðñãàë </t>
  </si>
  <si>
    <t>Áàéðíû</t>
  </si>
  <si>
    <t>õàëààëò</t>
  </si>
  <si>
    <t xml:space="preserve">áîõèð óñ </t>
  </si>
  <si>
    <t>ò¿ðýýñ</t>
  </si>
  <si>
    <t>Fuel &amp;</t>
  </si>
  <si>
    <t>Clean &amp; dirty</t>
  </si>
  <si>
    <t xml:space="preserve"> heating</t>
  </si>
  <si>
    <t>water</t>
  </si>
  <si>
    <t>ªãëºã ñàëáàðààð</t>
  </si>
  <si>
    <r>
      <t xml:space="preserve">                      </t>
    </r>
    <r>
      <rPr>
        <sz val="10"/>
        <rFont val="Arial"/>
        <family val="2"/>
      </rPr>
      <t>Áóóíû òàòâàð</t>
    </r>
  </si>
  <si>
    <t>Бусад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</si>
  <si>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</si>
  <si>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</si>
  <si>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</si>
  <si>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</si>
  <si>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</si>
  <si>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</si>
  <si>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</si>
  <si>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</si>
  <si>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</si>
  <si>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</si>
  <si>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</si>
  <si>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</si>
  <si>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</si>
  <si>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</si>
  <si>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</si>
  <si>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</si>
  <si>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</si>
  <si>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</si>
  <si>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</si>
  <si>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</si>
  <si>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</si>
  <si>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</si>
  <si>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 xml:space="preserve">      Ä¿í      Total</t>
  </si>
  <si>
    <t xml:space="preserve">     Total</t>
  </si>
  <si>
    <t>Ýð¿¿ë àõóé, õàëäâàð õàìãààëëûí õÿíàëò</t>
  </si>
  <si>
    <t>Äýä á¿òöèéí õÿíàëò</t>
  </si>
  <si>
    <t>Áîëîâñðîë, ñî¸ëûí õÿíàëò</t>
  </si>
  <si>
    <t>Õºäºº àæ àõóéí õÿíàëò</t>
  </si>
  <si>
    <t>Õ¿íñíèé ÷àíàð àþóëã¿é áàéäëûí õÿíàëò</t>
  </si>
  <si>
    <t>Íèéãìèéí õàìãààëëûí õÿíàëò</t>
  </si>
  <si>
    <t>Õºäºëìºðèéí àþóëã¿é áàéäëûí õÿíàëò</t>
  </si>
  <si>
    <t>Ýì÷èëãýý îíøëîãîî ÷àíàðûí õÿíàëò</t>
  </si>
  <si>
    <t>Áàéãàëü îð÷èí, ãåîëîãè, óóë óóðõàéí õÿíàëò</t>
  </si>
  <si>
    <t>Ýì áèî áýëäìýëèéí õÿíàëò</t>
  </si>
  <si>
    <t>Hygiene control and infection prevention and control</t>
  </si>
  <si>
    <t>Infrastructure control</t>
  </si>
  <si>
    <t>Educational and cultural control</t>
  </si>
  <si>
    <t>Agricultural control</t>
  </si>
  <si>
    <t>Food safety and quality control</t>
  </si>
  <si>
    <t>Social security control</t>
  </si>
  <si>
    <t>Labour safety control</t>
  </si>
  <si>
    <t xml:space="preserve">Treatment, diagnosis and quality control </t>
  </si>
  <si>
    <t>Environment, geology and mining control</t>
  </si>
  <si>
    <t xml:space="preserve">Drug control </t>
  </si>
  <si>
    <t>îíîãäóóë-ñàí íºõºí òºëáºð</t>
  </si>
  <si>
    <t>Байгалийн ургамал ашигласны орлого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</si>
  <si>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</si>
  <si>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</si>
  <si>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</si>
  <si>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</si>
  <si>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       4.10. Хог хаягдалын үйлчилгээний хураамж</t>
  </si>
  <si>
    <t xml:space="preserve">                  4.5 Áàéãàëèéí óðãàìàë àøèãëàñíû òºëáºð</t>
  </si>
  <si>
    <t xml:space="preserve">  4. БАРИЛГА, ХОТ БАЙГУУЛАЛТЫН </t>
  </si>
  <si>
    <t xml:space="preserve">  6. ХҮН АМЫН ХӨГЖИЛ, НИЙГМИЙН ХАМГААЛАЛЫН                    </t>
  </si>
  <si>
    <t>18. ЦАГ УУРЫН ҮЗҮҮЛЭЛТҮҮД</t>
  </si>
  <si>
    <t>18.METEROLOGICOL PARAMETERS</t>
  </si>
  <si>
    <t>Цаг уурын</t>
  </si>
  <si>
    <t xml:space="preserve">станцын </t>
  </si>
  <si>
    <t>нэр</t>
  </si>
  <si>
    <t>Агаарын дундаж хэм (C)</t>
  </si>
  <si>
    <t>Хамгийн өндөр хэм (C)</t>
  </si>
  <si>
    <t>Хамгийн нам хэм (С)</t>
  </si>
  <si>
    <t>Хур тундасны нийлбэр(мм)</t>
  </si>
  <si>
    <t>Чулуут</t>
  </si>
  <si>
    <t xml:space="preserve">Хангай </t>
  </si>
  <si>
    <t>Тариат</t>
  </si>
  <si>
    <t>Өндөр-улаан</t>
  </si>
  <si>
    <t>Эрдэнэмандал</t>
  </si>
  <si>
    <t>Жаргалант</t>
  </si>
  <si>
    <t xml:space="preserve">Цэцэрлэг </t>
  </si>
  <si>
    <t>Хайрхан</t>
  </si>
  <si>
    <t>Батцэнгэл</t>
  </si>
  <si>
    <t>Өлзийт</t>
  </si>
  <si>
    <t>Өгийнуур</t>
  </si>
  <si>
    <t>Хашаат</t>
  </si>
  <si>
    <t xml:space="preserve">Хотонт </t>
  </si>
  <si>
    <t>Төвшрүүлэх</t>
  </si>
  <si>
    <t>Булган</t>
  </si>
  <si>
    <t>Эрдэнэбулган</t>
  </si>
  <si>
    <t>Цэхир</t>
  </si>
  <si>
    <t>Хур тундастай өдрийн тоо</t>
  </si>
  <si>
    <t>Салхины хамгийн их хурд (м/с)</t>
  </si>
  <si>
    <t xml:space="preserve">Шороон, цасан шуургатай өдрийн тоо </t>
  </si>
  <si>
    <t>Ургамалын өндөр</t>
  </si>
  <si>
    <t>Эхний үлдэгдэл</t>
  </si>
  <si>
    <t>Тухайн сард шинээр үүссэн өглөг</t>
  </si>
  <si>
    <t>Тухайн сард төлөгдсөн өглөг</t>
  </si>
  <si>
    <t>Эцсийн үлдэгдэл</t>
  </si>
  <si>
    <t>31-60 өдөр</t>
  </si>
  <si>
    <t>Амралт, спорт, соёл, урлаг</t>
  </si>
  <si>
    <t>Нийтийн ерөнхий үйлчилгээ</t>
  </si>
  <si>
    <t>Хүн амын хөгжил, нийгмийн хамгаалын</t>
  </si>
  <si>
    <t>Барилга хот байгуулалтын</t>
  </si>
  <si>
    <t xml:space="preserve">Соёл, спорт, аялал жуулчлалын </t>
  </si>
  <si>
    <t>Боловсрол</t>
  </si>
  <si>
    <t>Эрүүл мэнд</t>
  </si>
  <si>
    <t>Эдийн засгийн бусад үйл ажиллагаа</t>
  </si>
  <si>
    <t>Дүн</t>
  </si>
  <si>
    <t>VII</t>
  </si>
  <si>
    <t>VIII</t>
  </si>
  <si>
    <t>2014.VIII</t>
  </si>
  <si>
    <t>2015.VIII</t>
  </si>
  <si>
    <t>2013 VIII</t>
  </si>
  <si>
    <t>2014 VIII</t>
  </si>
  <si>
    <t>2015 VIII</t>
  </si>
  <si>
    <t>2015 оны  VIII сарын байдлаар</t>
  </si>
  <si>
    <t>2015 îíû VIIIñàð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</si>
  <si>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</si>
  <si>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</si>
  <si>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</si>
  <si>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</si>
  <si>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</si>
  <si>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</si>
  <si>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</si>
  <si>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</si>
  <si>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</si>
  <si>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</si>
  <si>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</si>
  <si>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</si>
  <si>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</si>
  <si>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</si>
  <si>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ìÿí,òºã</t>
  </si>
  <si>
    <t>ñóì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</si>
  <si>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</si>
  <si>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</si>
  <si>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</si>
  <si>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</si>
  <si>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</si>
  <si>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</si>
  <si>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</si>
  <si>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</si>
  <si>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2014.YIII</t>
  </si>
  <si>
    <t>2015.YIII</t>
  </si>
  <si>
    <t>permis   thous tog</t>
  </si>
  <si>
    <t>violation of forest, thous.¥</t>
  </si>
  <si>
    <t xml:space="preserve">  thous. tog</t>
  </si>
  <si>
    <t>Бүгд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</si>
  <si>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</si>
  <si>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2015 îíû 8-ð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</si>
  <si>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</si>
  <si>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</si>
  <si>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</si>
  <si>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</si>
  <si>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</si>
  <si>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</si>
  <si>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</si>
  <si>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</si>
  <si>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</si>
  <si>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</si>
  <si>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</si>
  <si>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</si>
  <si>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</si>
  <si>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</si>
  <si>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</si>
  <si>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</si>
  <si>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</si>
  <si>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</si>
  <si>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</si>
  <si>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</si>
  <si>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</si>
  <si>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>Эбу</t>
  </si>
  <si>
    <t>Бц</t>
  </si>
  <si>
    <t>Бу</t>
  </si>
  <si>
    <t>Жа</t>
  </si>
  <si>
    <t>Их</t>
  </si>
  <si>
    <t>Өг</t>
  </si>
  <si>
    <t>Өл</t>
  </si>
  <si>
    <t>Өу</t>
  </si>
  <si>
    <t>Та</t>
  </si>
  <si>
    <t>Тө</t>
  </si>
  <si>
    <t>Хр</t>
  </si>
  <si>
    <t>Хн</t>
  </si>
  <si>
    <t>Хш</t>
  </si>
  <si>
    <t>Хт</t>
  </si>
  <si>
    <t>Цр</t>
  </si>
  <si>
    <t>Цн</t>
  </si>
  <si>
    <t>Цц</t>
  </si>
  <si>
    <t>Чу</t>
  </si>
  <si>
    <t>Эм</t>
  </si>
  <si>
    <t>Аймгийн дундаж үнэ</t>
  </si>
  <si>
    <t>1 sar</t>
  </si>
  <si>
    <t>++</t>
  </si>
  <si>
    <t>t+</t>
  </si>
  <si>
    <t>h+</t>
  </si>
  <si>
    <t xml:space="preserve"> 9.5 Áàéãàëèéí õàäëàí, òýæýýë áýëòãýë</t>
  </si>
  <si>
    <t xml:space="preserve"> 9.5 Gross hay harvest and laying-in of fodder</t>
  </si>
  <si>
    <t>( òîíí, tons )</t>
  </si>
  <si>
    <t>Áàéãàëèéí õàäëàí,тн   Cross hay harvest</t>
  </si>
  <si>
    <t xml:space="preserve">  Ãàð òýæýýë,тн  Hand made fodder</t>
  </si>
  <si>
    <t>Íèéò áýëòãýñíýýñ</t>
  </si>
  <si>
    <t>Ñóìûí àþóëã¿é íººö</t>
  </si>
  <si>
    <t>Àéìãèéí àþóëã¿é íººö</t>
  </si>
  <si>
    <t xml:space="preserve">Áàéãàëèéí õàäëàí   </t>
  </si>
  <si>
    <t xml:space="preserve">  Ãàð òýæýýë  </t>
  </si>
  <si>
    <r>
      <t xml:space="preserve">Áýëòãýõ             </t>
    </r>
    <r>
      <rPr>
        <i/>
        <sz val="8"/>
        <rFont val="Arial Mon"/>
        <family val="2"/>
      </rPr>
      <t>to make ready</t>
    </r>
  </si>
  <si>
    <r>
      <t>Áýëòãýñýí</t>
    </r>
    <r>
      <rPr>
        <i/>
        <sz val="8"/>
        <rFont val="Arial Mon"/>
        <family val="2"/>
      </rPr>
      <t xml:space="preserve">     Prepared</t>
    </r>
  </si>
  <si>
    <r>
      <t xml:space="preserve">Õóâü  </t>
    </r>
    <r>
      <rPr>
        <i/>
        <sz val="8"/>
        <rFont val="Arial Mon"/>
        <family val="2"/>
      </rPr>
      <t>Percent</t>
    </r>
  </si>
  <si>
    <r>
      <t>Áýëòãý-ñýí</t>
    </r>
    <r>
      <rPr>
        <i/>
        <sz val="8"/>
        <rFont val="Arial Mon"/>
        <family val="2"/>
      </rPr>
      <t xml:space="preserve">     Prepared</t>
    </r>
  </si>
  <si>
    <t>Eby</t>
  </si>
  <si>
    <t>By</t>
  </si>
  <si>
    <t>Аймгийн аюулгүй нөөц</t>
  </si>
  <si>
    <t xml:space="preserve"> Ä¿í</t>
  </si>
  <si>
    <t>6.2 Ãîë íýðèéí áàðààíû ¿íý</t>
  </si>
  <si>
    <t>6.2 Price of selected goods</t>
  </si>
  <si>
    <t>Áàðààíû íýð</t>
  </si>
  <si>
    <t>Õýìæèõ íýãæ</t>
  </si>
  <si>
    <t>2015.09.01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</si>
  <si>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</si>
  <si>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</si>
  <si>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</si>
  <si>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</si>
  <si>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</si>
  <si>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</si>
  <si>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</si>
  <si>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</si>
  <si>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</si>
  <si>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Bread</t>
  </si>
  <si>
    <t>øèð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</si>
  <si>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</si>
  <si>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</si>
  <si>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</si>
  <si>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</si>
  <si>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</si>
  <si>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</si>
  <si>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</si>
  <si>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</si>
  <si>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</si>
  <si>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</si>
  <si>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</si>
  <si>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</si>
  <si>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</si>
  <si>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</si>
  <si>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</si>
  <si>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</si>
  <si>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</si>
  <si>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</si>
  <si>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</si>
  <si>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</si>
  <si>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</si>
  <si>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</si>
  <si>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</si>
  <si>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</si>
  <si>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</si>
  <si>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</si>
  <si>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</si>
  <si>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</si>
  <si>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</si>
  <si>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</si>
  <si>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</si>
  <si>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</si>
  <si>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</si>
  <si>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</si>
  <si>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</si>
  <si>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</si>
  <si>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</si>
  <si>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</si>
  <si>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</si>
  <si>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</si>
  <si>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</si>
  <si>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</si>
  <si>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</si>
  <si>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</si>
  <si>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</si>
  <si>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</si>
  <si>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</si>
  <si>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</si>
  <si>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</si>
  <si>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</si>
  <si>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</si>
  <si>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</si>
  <si>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</si>
  <si>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</si>
  <si>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</si>
  <si>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</si>
  <si>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</si>
  <si>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</si>
  <si>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</si>
  <si>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</si>
  <si>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</si>
  <si>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</si>
  <si>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</si>
  <si>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</si>
  <si>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</si>
  <si>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</si>
  <si>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</si>
  <si>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</si>
  <si>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</si>
  <si>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</si>
  <si>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</si>
  <si>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</si>
  <si>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</si>
  <si>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</si>
  <si>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</si>
  <si>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</si>
  <si>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</si>
  <si>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</si>
  <si>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</si>
  <si>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</si>
  <si>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</si>
  <si>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</si>
  <si>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</si>
  <si>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</si>
  <si>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</si>
  <si>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</si>
  <si>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</si>
  <si>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</si>
  <si>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2013.XII</t>
  </si>
  <si>
    <t>2014 VII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</si>
  <si>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</si>
  <si>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</si>
  <si>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</si>
  <si>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</si>
  <si>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</si>
  <si>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</si>
  <si>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</si>
  <si>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</si>
  <si>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</si>
  <si>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</si>
  <si>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</si>
  <si>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</si>
  <si>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</si>
  <si>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</si>
  <si>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</si>
  <si>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</si>
  <si>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</si>
  <si>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</si>
  <si>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</si>
  <si>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</si>
  <si>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</si>
  <si>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</si>
  <si>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</si>
  <si>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</si>
  <si>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</si>
  <si>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</si>
  <si>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</si>
  <si>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</si>
  <si>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</si>
  <si>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</si>
  <si>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</si>
  <si>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</si>
  <si>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</si>
  <si>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</si>
  <si>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</si>
  <si>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</si>
  <si>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</si>
  <si>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</si>
  <si>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</si>
  <si>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</si>
  <si>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</si>
  <si>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</si>
  <si>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</si>
  <si>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</si>
  <si>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</si>
  <si>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</si>
  <si>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</si>
  <si>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</si>
  <si>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</si>
  <si>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</si>
  <si>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</si>
  <si>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</si>
  <si>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</si>
  <si>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</si>
  <si>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</si>
  <si>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</si>
  <si>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</si>
  <si>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</si>
  <si>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</si>
  <si>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</si>
  <si>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</si>
  <si>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</si>
  <si>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</si>
  <si>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</si>
  <si>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</si>
  <si>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</si>
  <si>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</si>
  <si>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</si>
  <si>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</si>
  <si>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</si>
  <si>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</si>
  <si>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</si>
  <si>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</si>
  <si>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</si>
  <si>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</si>
  <si>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</si>
  <si>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</si>
  <si>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</si>
  <si>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</si>
  <si>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</si>
  <si>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</si>
  <si>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</si>
  <si>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</si>
  <si>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</si>
  <si>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</si>
  <si>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</si>
  <si>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</si>
  <si>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</si>
  <si>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</si>
  <si>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</si>
  <si>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</si>
  <si>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</si>
  <si>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</si>
  <si>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</si>
  <si>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</si>
  <si>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</si>
  <si>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</si>
  <si>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</si>
  <si>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</si>
  <si>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</si>
  <si>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</si>
  <si>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</si>
  <si>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</si>
  <si>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</si>
  <si>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</si>
  <si>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</si>
  <si>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</si>
  <si>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</si>
  <si>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</si>
  <si>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</si>
  <si>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</si>
  <si>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</si>
  <si>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</si>
  <si>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</si>
  <si>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</si>
  <si>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</si>
  <si>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</si>
  <si>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</si>
  <si>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</si>
  <si>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</si>
  <si>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</si>
  <si>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</si>
  <si>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</si>
  <si>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</si>
  <si>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</si>
  <si>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</si>
  <si>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</si>
  <si>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Á¿ãä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</si>
  <si>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</si>
  <si>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</si>
  <si>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</si>
  <si>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</si>
  <si>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</si>
  <si>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</si>
  <si>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</si>
  <si>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</si>
  <si>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</si>
  <si>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</si>
  <si>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>Õóãàöàà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</si>
  <si>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</si>
  <si>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</si>
  <si>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</si>
  <si>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</si>
  <si>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</si>
  <si>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</si>
  <si>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</si>
  <si>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</si>
  <si>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Periods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</si>
  <si>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</si>
  <si>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</si>
  <si>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</si>
  <si>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</si>
  <si>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</si>
  <si>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</si>
  <si>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</si>
  <si>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</si>
  <si>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</si>
  <si>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</si>
  <si>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2002 I-XII</t>
  </si>
  <si>
    <t>2003 I-XII</t>
  </si>
  <si>
    <t>2004 I-XII</t>
  </si>
  <si>
    <t>2005 I-XII</t>
  </si>
  <si>
    <t>2006 I-XII</t>
  </si>
  <si>
    <t>2007 I-XII</t>
  </si>
  <si>
    <t>2008 I-XII</t>
  </si>
  <si>
    <t>2009 I-XII</t>
  </si>
  <si>
    <t>2010 I-XII</t>
  </si>
  <si>
    <t>2011 I-XII</t>
  </si>
  <si>
    <t>2012 I-XII</t>
  </si>
  <si>
    <t>2013 I-XII</t>
  </si>
  <si>
    <t>2014 I-XII</t>
  </si>
  <si>
    <t>2014 I</t>
  </si>
  <si>
    <t>2014 II</t>
  </si>
  <si>
    <t>2014 III</t>
  </si>
  <si>
    <t>2014 IV</t>
  </si>
  <si>
    <t>2014 V</t>
  </si>
  <si>
    <t>2014 VI</t>
  </si>
  <si>
    <t>2015 I</t>
  </si>
  <si>
    <t>2015 II</t>
  </si>
  <si>
    <t>2015 III</t>
  </si>
  <si>
    <t>2015 IV</t>
  </si>
  <si>
    <t>2015 V</t>
  </si>
  <si>
    <t>2015 VI</t>
  </si>
  <si>
    <t>2015 VII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</si>
  <si>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</si>
  <si>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</si>
  <si>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</si>
  <si>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</si>
  <si>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</si>
  <si>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</si>
  <si>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</si>
  <si>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</si>
  <si>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</si>
  <si>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2013 îíû ìºí</t>
  </si>
  <si>
    <t>ªíãºðñºí îíû ìºí</t>
  </si>
  <si>
    <t>August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</si>
  <si>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</si>
  <si>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</si>
  <si>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</si>
  <si>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</si>
  <si>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</si>
  <si>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</si>
  <si>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</si>
  <si>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</si>
  <si>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</si>
  <si>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</si>
  <si>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</si>
  <si>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</si>
  <si>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</si>
  <si>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</si>
  <si>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</si>
  <si>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</si>
  <si>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</si>
  <si>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</si>
  <si>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</si>
  <si>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</si>
  <si>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</si>
  <si>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</si>
  <si>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</si>
  <si>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</si>
  <si>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</si>
  <si>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</si>
  <si>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</si>
  <si>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</si>
  <si>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</si>
  <si>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</si>
  <si>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</si>
  <si>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</si>
  <si>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</si>
  <si>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</si>
  <si>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</si>
  <si>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</si>
  <si>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</si>
  <si>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</si>
  <si>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</si>
  <si>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</si>
  <si>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</si>
  <si>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</si>
  <si>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</si>
  <si>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</si>
  <si>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</si>
  <si>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</si>
  <si>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</si>
  <si>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</si>
  <si>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</si>
  <si>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</si>
  <si>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</si>
  <si>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</si>
  <si>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</si>
  <si>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</si>
  <si>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</si>
  <si>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</si>
  <si>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</si>
  <si>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</si>
  <si>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</si>
  <si>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</si>
  <si>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</si>
  <si>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</si>
  <si>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</si>
  <si>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</si>
  <si>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</si>
  <si>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</si>
  <si>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</si>
  <si>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</si>
  <si>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</si>
  <si>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</si>
  <si>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</si>
  <si>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</si>
  <si>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</si>
  <si>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</si>
  <si>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</si>
  <si>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</si>
  <si>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</si>
  <si>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</si>
  <si>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</si>
  <si>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</si>
  <si>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</si>
  <si>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</si>
  <si>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</si>
  <si>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</si>
  <si>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</si>
  <si>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</si>
  <si>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</si>
  <si>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</si>
  <si>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</si>
  <si>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</si>
  <si>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</si>
  <si>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</si>
  <si>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</si>
  <si>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</si>
  <si>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</si>
  <si>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</si>
  <si>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</si>
  <si>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</si>
  <si>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</si>
  <si>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</si>
  <si>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</si>
  <si>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</si>
  <si>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</si>
  <si>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</si>
  <si>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</si>
  <si>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 xml:space="preserve">¿¿íýýñ: 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</si>
  <si>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</si>
  <si>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</si>
  <si>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</si>
  <si>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</si>
  <si>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</si>
  <si>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</si>
  <si>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</si>
  <si>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</si>
  <si>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</si>
  <si>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</si>
  <si>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</si>
  <si>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</si>
  <si>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</si>
  <si>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</si>
  <si>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</si>
  <si>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</si>
  <si>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</si>
  <si>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</si>
  <si>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</si>
  <si>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</si>
  <si>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2014 I-VIII</t>
  </si>
  <si>
    <t>Төрийн банкны салбар /Батцэнгэл сум/</t>
  </si>
  <si>
    <t>45 айлын орон сууц /Эрдэнэбулган сум/</t>
  </si>
  <si>
    <t>80 хүүхдийн дотуур байр /Цэцэрлэг сум/</t>
  </si>
  <si>
    <t>Цагдаагийн кубон /Цэцэрлэг сум/</t>
  </si>
  <si>
    <t>Цэцэрлэгийн барилгын өргөтгөл /Эрдэнэбулган сум/</t>
  </si>
  <si>
    <t>6.1 км зам засвар /Булган сум/</t>
  </si>
  <si>
    <t>Гүүрний засвар /Эрдэнэбулган сум/</t>
  </si>
  <si>
    <t>Зам засвар арчлалт /Тариат сум/</t>
  </si>
  <si>
    <t>Нийтийн ахуйн үйлчилгээний төвийн засвар /Эрдэнэбулган сум/</t>
  </si>
  <si>
    <t>Сургуулийн засвар /Хотонт сум/</t>
  </si>
  <si>
    <t>Сумын төвийн шинэчлэл төсөл /Тариат сум/</t>
  </si>
  <si>
    <t>20 айлын орон сууц /Эрдэнэбулган сум/</t>
  </si>
  <si>
    <t>Гэгээн өргөө хотхон /Эрдэнэбулган сум/ Жамбүрд ХХК</t>
  </si>
  <si>
    <t>Эрүүл мэнпийн төв /Эрдэнэбулган сум/ Нарантээл ХХК</t>
  </si>
  <si>
    <t>Спорт зал /Өндөр-Улаан сум/  Макс Майнд ХХК</t>
  </si>
  <si>
    <t>150 ортой цэцэрлэг /Эрдэнэбулган сум/ Болор аграмба ХХК</t>
  </si>
  <si>
    <t>Хатуу хучилттай зам /Эрдэнэбулган сум / ОДНД ХХК</t>
  </si>
  <si>
    <t>Халзан бүргэдэй солонготын даваа хүртэлх зам /Тариатсум/ Монроуд ХХК</t>
  </si>
  <si>
    <t>Хүүхдийн цэцэрлэг /Эрдэнэбулган сум/ Навтгар хайрхан ХХК</t>
  </si>
  <si>
    <t>320 хүүхдийн сургууль /Төвшрүүлэх сум/ Дэлгэр констракшн ХХК</t>
  </si>
  <si>
    <t>Худалдааны төв /Тариат сум/ Хорго ирээдүй ХХК</t>
  </si>
  <si>
    <t>320 хүүхдийн сургууль /Хангай сум/ Мон Инж Эм Жи ХХК</t>
  </si>
  <si>
    <t>Ахуйн үйлчилгээний барилга /Цэцэрлэг сум/ Их хашаат ХХК</t>
  </si>
  <si>
    <t>Цэцэрлэгийн барилгын засвар /Эрдэнэбулган сум/ Хайрхан Бар ХХК</t>
  </si>
  <si>
    <t>Ахуйн Үйлчилгээний барилга /Эрдэнэбулган сум/ Зориг конструктор</t>
  </si>
  <si>
    <t>Сургуулийн засвар /Эрдэнэбулган 6-р баг/ Өгөөмөр Шанд ХХК</t>
  </si>
  <si>
    <t>75 хүүхдийн дотуур байр /Хангай сум/ Ди Си Эйч ХХК</t>
  </si>
  <si>
    <t>75 хүүхдийн дотуур байр /Жаргалант сум/ Ди Си Эйч ХХК</t>
  </si>
  <si>
    <t xml:space="preserve">         /ºññºí ä¿íãýýð, ìÿí.òºã/</t>
  </si>
  <si>
    <t xml:space="preserve">          Ã/E</t>
  </si>
  <si>
    <t>2000/1999</t>
  </si>
  <si>
    <t>2000 II</t>
  </si>
  <si>
    <t>2001 II</t>
  </si>
  <si>
    <t>%</t>
  </si>
  <si>
    <t xml:space="preserve">  Construction &amp; installation work- total</t>
  </si>
  <si>
    <t xml:space="preserve">  Of which: construction work</t>
  </si>
  <si>
    <t xml:space="preserve">  Road repair</t>
  </si>
  <si>
    <t>11. ÁÀÐÈËÃÛÍ ÑÀËÁÀÐ</t>
  </si>
  <si>
    <t xml:space="preserve"> 11. CONSTRUCTION</t>
  </si>
  <si>
    <t>Үзүүлэлт</t>
  </si>
  <si>
    <t>2015 I-VIII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</si>
  <si>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</si>
  <si>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</si>
  <si>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</si>
  <si>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a. Áàðèëãà îáüåêòîîð    By the construction objects</t>
  </si>
  <si>
    <t>Íèéò áàðèëãà óãñðàëò, èõ çàñâàð</t>
  </si>
  <si>
    <t>Çàì çàñâàð àð÷ëàëò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</si>
  <si>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</si>
  <si>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</si>
  <si>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</si>
  <si>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</si>
  <si>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I-VIII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</si>
  <si>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</si>
  <si>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</si>
  <si>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</si>
  <si>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</si>
  <si>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</si>
  <si>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</si>
  <si>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</si>
  <si>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</si>
  <si>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</si>
  <si>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</si>
  <si>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</si>
  <si>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</si>
  <si>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</si>
  <si>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</si>
  <si>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</si>
  <si>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</si>
  <si>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</si>
  <si>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</si>
  <si>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</si>
  <si>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</si>
  <si>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</si>
  <si>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</si>
  <si>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</si>
  <si>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</si>
  <si>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</si>
  <si>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</si>
  <si>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</si>
  <si>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</si>
  <si>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</si>
  <si>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</si>
  <si>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</si>
  <si>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</si>
  <si>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</si>
  <si>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</si>
  <si>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</si>
  <si>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</si>
  <si>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</si>
  <si>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</si>
  <si>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</si>
  <si>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</si>
  <si>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Сум</t>
  </si>
  <si>
    <t xml:space="preserve">                 ¯ÍÄÑÝÍ ¯Ç¯¯ËÝËÒ¯¯Ä</t>
  </si>
  <si>
    <t xml:space="preserve">                      MAIN INDICATORS</t>
  </si>
  <si>
    <t>2015YIII</t>
  </si>
  <si>
    <t>Õ¿í àì, òóõàéí ¿åèéí ýöýñò, ìÿí. õ¿í</t>
  </si>
  <si>
    <t xml:space="preserve"> Population at the end of the particular period, thous.persons</t>
  </si>
  <si>
    <t xml:space="preserve">Àæèëã¿é÷¿¿ä, òóõàéí ¿åèéí ýöýñò, ìÿí.õ¿í </t>
  </si>
  <si>
    <t xml:space="preserve"> Unemployment, end of the particular period, thou.persons</t>
  </si>
  <si>
    <t>Îðîí íóòãèéí òºñâèéí îðëîãî, ñàÿ.òºã</t>
  </si>
  <si>
    <t xml:space="preserve"> Local budget revenue, mln. tog</t>
  </si>
  <si>
    <t>Îðîí íóòãèéí áàéãóóëëàãûí çàðëàãà, сая төг</t>
  </si>
  <si>
    <t>Local budjet expenditure, mln, tog</t>
  </si>
  <si>
    <t>Íèéò ìàëûí òîî, îíû ýöýñò, ìÿí.òîë</t>
  </si>
  <si>
    <t>Number of livestock, thous.heads</t>
  </si>
  <si>
    <t xml:space="preserve">            ¿¿íýýñ: Òýìýý</t>
  </si>
  <si>
    <t xml:space="preserve">           Of which: Camel</t>
  </si>
  <si>
    <t xml:space="preserve">                          Àäóó</t>
  </si>
  <si>
    <t xml:space="preserve">                           Horse</t>
  </si>
  <si>
    <t xml:space="preserve">                          ¯õýð</t>
  </si>
  <si>
    <t xml:space="preserve">                          Cattle</t>
  </si>
  <si>
    <t xml:space="preserve">                          Õîíü</t>
  </si>
  <si>
    <t xml:space="preserve">                          Sheep</t>
  </si>
  <si>
    <t xml:space="preserve">                          ßìàà</t>
  </si>
  <si>
    <t xml:space="preserve">                          Goat</t>
  </si>
  <si>
    <t>Òîì ìàëûí ç¿é áóñ õîðîãäîë ìÿí,òîë</t>
  </si>
  <si>
    <t>Losses of adult animals, thous. heads</t>
  </si>
  <si>
    <t>Áîéæóóëñàí òºë ìÿí,òîë</t>
  </si>
  <si>
    <t xml:space="preserve">Rearing of young, thous, heads </t>
  </si>
  <si>
    <t>Òàðèàëñàí òàëáàé   -¯ð òàðèà ãà-ãààð</t>
  </si>
  <si>
    <t>Sown areas  -Cereals, hectares</t>
  </si>
  <si>
    <t xml:space="preserve">                                  -Òºìñ ãà-ãààð</t>
  </si>
  <si>
    <t xml:space="preserve">                    - Potatoes, hectares</t>
  </si>
  <si>
    <t xml:space="preserve">                                  - Õ¿íñíèé íîãîî ãà-ãààð</t>
  </si>
  <si>
    <t xml:space="preserve">                   - Vegetables, hectares</t>
  </si>
  <si>
    <t>Õóðààí àâñàí  -¯ð òàðèà, òîíí</t>
  </si>
  <si>
    <t>Total crops   - Cereals, tonnes</t>
  </si>
  <si>
    <t xml:space="preserve">                         - Òºìñ, òîíí</t>
  </si>
  <si>
    <t xml:space="preserve">                      -Potatoes, tonnes</t>
  </si>
  <si>
    <t xml:space="preserve">                         - Õ¿íñíèé íîãîî, òîíí</t>
  </si>
  <si>
    <t xml:space="preserve">                     -Vegetables, tonnes</t>
  </si>
  <si>
    <t>Áýëòãýñýí õàäëàí  ìÿí.òí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</si>
  <si>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</si>
  <si>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</si>
  <si>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</si>
  <si>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Gross industrial output, at constant price, mln.tog</t>
  </si>
  <si>
    <t>Áàðèëãà óãñðàëò, èõ çàñâàðûí àæèë, îíû ¿íýýð, ñàÿ.òºã</t>
  </si>
  <si>
    <t>Construction and capital repair, at current price</t>
  </si>
  <si>
    <t>Òýýâðèéí îðëîãî, ñàÿ òºãðºã</t>
  </si>
  <si>
    <t>Total revenue of transport, mln tog</t>
  </si>
  <si>
    <t>Õîëáîîíû òàðèôûí îðëîãî, ñàÿ òºãðºã</t>
  </si>
  <si>
    <t>Total revenue of communication, mln tog</t>
  </si>
  <si>
    <t>Âàëþòûí çàõ çýýëèéí õàíø òóõàéí ¿åèéí ýöýñò 1 àì.äîëëàð=òºã</t>
  </si>
  <si>
    <t>Market exchange rate, end of the particular peroid 1 USD=togrog</t>
  </si>
  <si>
    <t>Òºðñºí õ¿¿õäèéí òîî / àìüä òºðºëò/</t>
  </si>
  <si>
    <t>Number of births / live births/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</si>
  <si>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</si>
  <si>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</si>
  <si>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</si>
  <si>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</si>
  <si>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 xml:space="preserve">                                                                ÑÒÀÒÈÑÒÈÊÈÉÍ ÕÝËÒÑÈÉÍ 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</si>
  <si>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</si>
  <si>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</si>
  <si>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</si>
  <si>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 xml:space="preserve"> 2015.09.10</t>
  </si>
  <si>
    <t xml:space="preserve"> Èõòàìèð</t>
  </si>
  <si>
    <t>ªíäºð-Óëààí</t>
  </si>
  <si>
    <t>Ondor-Ulaan</t>
  </si>
  <si>
    <t>Jargalant</t>
  </si>
  <si>
    <t xml:space="preserve">                                         Õ¯Í ÀÌÛÍ ÒÎÎ</t>
  </si>
  <si>
    <t xml:space="preserve">                                                  Õ¯Í ÀÌ</t>
  </si>
  <si>
    <t xml:space="preserve">                                            POPULATION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</si>
  <si>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</si>
  <si>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</si>
  <si>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</si>
  <si>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                    Ýõíèé 8  ñàðûí áàéäëààð           </t>
  </si>
  <si>
    <t xml:space="preserve"> Á¿ãä*</t>
  </si>
  <si>
    <t xml:space="preserve"> Total*</t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</si>
  <si>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</si>
  <si>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</si>
  <si>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t>2002  I-XII</t>
  </si>
  <si>
    <t>2003  I-XII</t>
  </si>
  <si>
    <t>2004  I-XII</t>
  </si>
  <si>
    <t>2005  I-XII</t>
  </si>
  <si>
    <t>2006  I-XII</t>
  </si>
  <si>
    <t>2007 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</si>
  <si>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</si>
  <si>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</si>
  <si>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</si>
  <si>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</si>
  <si>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</si>
  <si>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</si>
  <si>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</si>
  <si>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</si>
  <si>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</si>
  <si>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</si>
  <si>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</si>
  <si>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2019  I-XII</t>
  </si>
  <si>
    <t>2020  I-XII</t>
  </si>
  <si>
    <t>2021  I-XII</t>
  </si>
  <si>
    <t>2014  I</t>
  </si>
  <si>
    <t>2014  II</t>
  </si>
  <si>
    <t>2014  III</t>
  </si>
  <si>
    <t>2014  IY</t>
  </si>
  <si>
    <t>2014  Y</t>
  </si>
  <si>
    <t>2014  YI</t>
  </si>
  <si>
    <t>2014  YII</t>
  </si>
  <si>
    <t>2014  YIII</t>
  </si>
  <si>
    <t>2015  I</t>
  </si>
  <si>
    <t>2015  II</t>
  </si>
  <si>
    <t>2015  III</t>
  </si>
  <si>
    <t>2015  IY</t>
  </si>
  <si>
    <t>2015  Y</t>
  </si>
  <si>
    <t>2015  YI</t>
  </si>
  <si>
    <t>2015  YII</t>
  </si>
  <si>
    <t>2015  YIII</t>
  </si>
  <si>
    <t>2000 I-XII</t>
  </si>
  <si>
    <t>2001 I-XII</t>
  </si>
  <si>
    <t xml:space="preserve">           10. ÀÆ ¯ÉËÄÂÝÐ</t>
  </si>
  <si>
    <t xml:space="preserve">            Õóâèéí æèæèã àæ àõóéí íýãæ¿¿ä, ¿éëäâýðëýã÷äèéí á¿òýýãäõ¿¿í ¿éëäâýðëýëò</t>
  </si>
  <si>
    <t xml:space="preserve">           10. INDUSTRY</t>
  </si>
  <si>
    <t xml:space="preserve">                    Production of the private small interprises and self employed persons</t>
  </si>
  <si>
    <t xml:space="preserve">                              10. Àæ ¿éëäâýðèéí íèéò á¿òýýãäõ¿¿í, îíû ¿íýýð, ñàÿ.òºã</t>
  </si>
  <si>
    <t>1999/1998</t>
  </si>
  <si>
    <t xml:space="preserve">                               10.Gross industrial output, at current price, mln.tog</t>
  </si>
  <si>
    <t>1998.XI</t>
  </si>
  <si>
    <t>1999.XI</t>
  </si>
  <si>
    <r>
      <t xml:space="preserve">Õóãàöàà </t>
    </r>
    <r>
      <rPr>
        <i/>
        <sz val="8"/>
        <rFont val="Arial Mon"/>
        <family val="2"/>
      </rPr>
      <t>Periods</t>
    </r>
  </si>
  <si>
    <r>
      <t xml:space="preserve">Íèéò ä¿í </t>
    </r>
    <r>
      <rPr>
        <i/>
        <sz val="8"/>
        <rFont val="Arial Mon"/>
        <family val="2"/>
      </rPr>
      <t>Total</t>
    </r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</si>
  <si>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</si>
  <si>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</si>
  <si>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</si>
  <si>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>Óñàí õàíãàìæ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</si>
  <si>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</si>
  <si>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>Íýõìýëèéí Tetiles</t>
  </si>
  <si>
    <t>Барилгын материал үйлдвэрлэл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</si>
  <si>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</si>
  <si>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</si>
  <si>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Íèéò á¿òýýãäõ¿¿í, ìÿí.òºã</t>
  </si>
  <si>
    <t xml:space="preserve">  Gross output, thous.tog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</si>
  <si>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</si>
  <si>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</si>
  <si>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 xml:space="preserve"> 9. Ãîë íýðèéí á¿òýýãäýõ¿¿í ¿éëäâýðëýëò</t>
  </si>
  <si>
    <t xml:space="preserve">  9. Production of the major commodities</t>
  </si>
  <si>
    <t>Íýð òºðºë</t>
  </si>
  <si>
    <t>Measuring</t>
  </si>
  <si>
    <t>2015/2012%</t>
  </si>
  <si>
    <t>2015/2013%</t>
  </si>
  <si>
    <t>2015/2014%</t>
  </si>
  <si>
    <t>Major</t>
  </si>
  <si>
    <t>Õýìæèõ</t>
  </si>
  <si>
    <t>units</t>
  </si>
  <si>
    <t>I-YIII</t>
  </si>
  <si>
    <t>commodities</t>
  </si>
  <si>
    <t xml:space="preserve">íýãæ </t>
  </si>
  <si>
    <t>Òàëõ</t>
  </si>
  <si>
    <t>òí</t>
  </si>
  <si>
    <t>tones</t>
  </si>
  <si>
    <t>Íàðèéí áîîâ</t>
  </si>
  <si>
    <t>Bakery</t>
  </si>
  <si>
    <t>Àðõè</t>
  </si>
  <si>
    <t>Alcohol</t>
  </si>
  <si>
    <t xml:space="preserve">ìÿí.ë </t>
  </si>
  <si>
    <t>thous.l</t>
  </si>
  <si>
    <t>Савласан цэвэр ус</t>
  </si>
  <si>
    <t>Pure drinks</t>
  </si>
  <si>
    <t>×èõýð</t>
  </si>
  <si>
    <t>Candy</t>
  </si>
  <si>
    <t>Хэрчсэн гурил</t>
  </si>
  <si>
    <t>Flour</t>
  </si>
  <si>
    <t>Бууз</t>
  </si>
  <si>
    <t>buuz</t>
  </si>
  <si>
    <t>Хиам</t>
  </si>
  <si>
    <t>sausage</t>
  </si>
  <si>
    <t>Үйлдвэрийн аргаар бэлтгэсэн малын мах</t>
  </si>
  <si>
    <t xml:space="preserve"> meat</t>
  </si>
  <si>
    <t>Äàéâàð á¿òýýãäýõ¿¿í</t>
  </si>
  <si>
    <t>small intestine</t>
  </si>
  <si>
    <t>Ç¿ñìýë</t>
  </si>
  <si>
    <t>Sawn wood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</si>
  <si>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</si>
  <si>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</si>
  <si>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t>Ýñãèé</t>
  </si>
  <si>
    <t>Felt</t>
  </si>
  <si>
    <t>ì</t>
  </si>
  <si>
    <t>m</t>
  </si>
  <si>
    <t>Ñîíèí</t>
  </si>
  <si>
    <t>Newspaper</t>
  </si>
  <si>
    <t>ìÿí.ø</t>
  </si>
  <si>
    <t>thous.pieces</t>
  </si>
  <si>
    <t>Õ¿ñíýãò</t>
  </si>
  <si>
    <t>Printings</t>
  </si>
  <si>
    <t xml:space="preserve">ìõäõ </t>
  </si>
  <si>
    <t>thous.p.pages</t>
  </si>
  <si>
    <t>Түгээсэн цýâýð óñ</t>
  </si>
  <si>
    <t>Purewater</t>
  </si>
  <si>
    <t>ìÿí.ì3</t>
  </si>
  <si>
    <t>thous.m3</t>
  </si>
  <si>
    <t>Õààëãà</t>
  </si>
  <si>
    <t>Buildings' door</t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</si>
  <si>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</si>
  <si>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</si>
  <si>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Äóëààí</t>
  </si>
  <si>
    <t>Thermal energy</t>
  </si>
  <si>
    <t>ìÿí.Ãêàë</t>
  </si>
  <si>
    <t>thous.Gcal</t>
  </si>
  <si>
    <t>Ìîíãîë ãóòàë</t>
  </si>
  <si>
    <t xml:space="preserve">  National footwear</t>
  </si>
  <si>
    <t>õîñ</t>
  </si>
  <si>
    <t>pairs</t>
  </si>
  <si>
    <t>Ñàâõèí ãóòàë</t>
  </si>
  <si>
    <t xml:space="preserve">  Leather footwear</t>
  </si>
  <si>
    <t>Ýñãèé шаахай</t>
  </si>
  <si>
    <t xml:space="preserve">  Felt footwear</t>
  </si>
  <si>
    <t>Ìîíãîë äýýë</t>
  </si>
  <si>
    <t xml:space="preserve">  National dress</t>
  </si>
  <si>
    <t>ø</t>
  </si>
  <si>
    <t>pieces</t>
  </si>
  <si>
    <t>Ñ¿ëæìýë õóâöàñ</t>
  </si>
  <si>
    <t xml:space="preserve">  Knitted goods</t>
  </si>
  <si>
    <t>Ýìýýëèéí ìîä</t>
  </si>
  <si>
    <t xml:space="preserve">  Saddle frame</t>
  </si>
  <si>
    <t>Ìîäîí òýðýã</t>
  </si>
  <si>
    <t xml:space="preserve">  Wooden cart</t>
  </si>
  <si>
    <t>Ãýðèéí ìîäîí òàâèëãà</t>
  </si>
  <si>
    <t xml:space="preserve"> Wooden furniture</t>
  </si>
  <si>
    <t>ìÿí.òºã</t>
  </si>
  <si>
    <t>thous.tog</t>
  </si>
  <si>
    <t>Ãýðèéí ìîä</t>
  </si>
  <si>
    <t xml:space="preserve"> Complex ger</t>
  </si>
  <si>
    <t>Øîõîé</t>
  </si>
  <si>
    <t>Lime</t>
  </si>
  <si>
    <t>Õ¿ðìýí áëîê</t>
  </si>
  <si>
    <t>Âààêóóì öîíõ</t>
  </si>
  <si>
    <t>10. Àæ ¿éëäâýðèéí íèéò á¿òýýãäõ¿¿í, çýðýãö¿¿ëýõ ¿íýýð /ìÿí.òºã/</t>
  </si>
  <si>
    <t xml:space="preserve"> 10. Gross industrial products, at constant prices, /thous.tog/</t>
  </si>
  <si>
    <t>Á¿òýýãäõ¿¿íèé</t>
  </si>
  <si>
    <t>Ñóóðü ¿íý</t>
  </si>
  <si>
    <t xml:space="preserve">   íýð, òºðºë</t>
  </si>
  <si>
    <t>íýãæ</t>
  </si>
  <si>
    <t>unit</t>
  </si>
  <si>
    <r>
      <t>/òºã/  P</t>
    </r>
    <r>
      <rPr>
        <vertAlign val="subscript"/>
        <sz val="8"/>
        <rFont val="Arial Mon"/>
        <family val="2"/>
      </rPr>
      <t>0</t>
    </r>
  </si>
  <si>
    <t>2014 YIII</t>
  </si>
  <si>
    <t>Commodities</t>
  </si>
  <si>
    <t>Constant</t>
  </si>
  <si>
    <t xml:space="preserve"> ÍÁ  GP</t>
  </si>
  <si>
    <t>prices, tog</t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</si>
  <si>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</si>
  <si>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</si>
  <si>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1. Õ¿íñíèé á¿òýýãäõ¿¿í</t>
  </si>
  <si>
    <t xml:space="preserve">     1. Food products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</si>
  <si>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</si>
  <si>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</si>
  <si>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</si>
  <si>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</si>
  <si>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</si>
  <si>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 xml:space="preserve">  1.3 alcohol</t>
  </si>
  <si>
    <t>ìÿí.ë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</si>
  <si>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</si>
  <si>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</si>
  <si>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</si>
  <si>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</si>
  <si>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</si>
  <si>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</si>
  <si>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1,7, ¯õðèéí ìàõ</t>
  </si>
  <si>
    <t>1,8 Õîíèíû ìàõ</t>
  </si>
  <si>
    <t>1,9 ßìààíû ìàõ</t>
  </si>
  <si>
    <t>2,0 Äàéâàð á¿òýýãäýõ¿¿í</t>
  </si>
  <si>
    <t>Õ¿íñíèé ä¿í</t>
  </si>
  <si>
    <t xml:space="preserve">   Total</t>
  </si>
  <si>
    <t>2. Áàðèëãûí ìàòåðèàë</t>
  </si>
  <si>
    <t xml:space="preserve">       2. Building materials</t>
  </si>
  <si>
    <t>2.1 ç¿ñìýë</t>
  </si>
  <si>
    <t xml:space="preserve">  2.1 sawn wood</t>
  </si>
  <si>
    <r>
      <t>ì</t>
    </r>
    <r>
      <rPr>
        <vertAlign val="superscript"/>
        <sz val="8"/>
        <rFont val="Arial Mon"/>
        <family val="2"/>
      </rPr>
      <t>3</t>
    </r>
  </si>
  <si>
    <t>m3</t>
  </si>
  <si>
    <t>2.2 øîõîé</t>
  </si>
  <si>
    <t xml:space="preserve">  2.2 lime</t>
  </si>
  <si>
    <t>2.3 òºìºð áåòîí</t>
  </si>
  <si>
    <t xml:space="preserve">  2.3 metal constructions</t>
  </si>
  <si>
    <t>2.4 òàâààðûí áåò</t>
  </si>
  <si>
    <t xml:space="preserve">  2.4 constructions</t>
  </si>
  <si>
    <t>2.5 õ¿ðìýí áëîê</t>
  </si>
  <si>
    <t xml:space="preserve">  2.5 Brick made by cement</t>
  </si>
  <si>
    <t>thous.pie</t>
  </si>
  <si>
    <t>2.6 Ваакуум цонх</t>
  </si>
  <si>
    <t>ì2</t>
  </si>
  <si>
    <t>m2</t>
  </si>
  <si>
    <t>3. Áóñàä á¿òýýãäõ¿¿í</t>
  </si>
  <si>
    <t xml:space="preserve">    3. Other products</t>
  </si>
  <si>
    <t>3.1 ñîíèí</t>
  </si>
  <si>
    <t xml:space="preserve">  3.1 newspapers</t>
  </si>
  <si>
    <t xml:space="preserve">3.2 õ¿ñíýãò, </t>
  </si>
  <si>
    <t xml:space="preserve">  3.2 printings</t>
  </si>
  <si>
    <t xml:space="preserve"> ì.õ.ä.õ</t>
  </si>
  <si>
    <t>thous.p.p</t>
  </si>
  <si>
    <t>3.3 äýýë</t>
  </si>
  <si>
    <t xml:space="preserve">  3.3 national dress</t>
  </si>
  <si>
    <t>3.4 ñàâõèí ãóòàë</t>
  </si>
  <si>
    <t xml:space="preserve">  3.4 leather boots</t>
  </si>
  <si>
    <t xml:space="preserve"> õîñ</t>
  </si>
  <si>
    <t>pair</t>
  </si>
  <si>
    <t>3.5 ìîíãîë ãóòàë</t>
  </si>
  <si>
    <t xml:space="preserve">  3.5 national boots</t>
  </si>
  <si>
    <t>3.6 ýñãèé ãóòàë</t>
  </si>
  <si>
    <t xml:space="preserve">  3.6 felt boots</t>
  </si>
  <si>
    <t>3.7 ýñãèé</t>
  </si>
  <si>
    <t xml:space="preserve">  3.7 felt</t>
  </si>
  <si>
    <t xml:space="preserve">  ì</t>
  </si>
  <si>
    <t>3.8 ãýðèéí ì/òàâ.</t>
  </si>
  <si>
    <t xml:space="preserve">  3.8 wooden furniture</t>
  </si>
  <si>
    <t>thous.¥</t>
  </si>
  <si>
    <t>3.9 ãýðèéí ìîä</t>
  </si>
  <si>
    <t xml:space="preserve">  3.9 complete for n/house</t>
  </si>
  <si>
    <t xml:space="preserve">  êîì</t>
  </si>
  <si>
    <t>complete</t>
  </si>
  <si>
    <t>3.10 ýì/ìîä</t>
  </si>
  <si>
    <t xml:space="preserve">  3.10 saddle frame</t>
  </si>
  <si>
    <t>3.11 ìîäîí òýðýã</t>
  </si>
  <si>
    <t xml:space="preserve">  3.11wooden cart</t>
  </si>
  <si>
    <t>3.12 ëàà</t>
  </si>
  <si>
    <t xml:space="preserve">  3.12 candles</t>
  </si>
  <si>
    <t>3.13 äóëààí</t>
  </si>
  <si>
    <t xml:space="preserve">  3.13 thermal energy</t>
  </si>
  <si>
    <t>ìÿíÃ.êàë</t>
  </si>
  <si>
    <t>thousGcal</t>
  </si>
  <si>
    <t>3.14 öºöãèéí òîñ</t>
  </si>
  <si>
    <t xml:space="preserve">  3.14 butter</t>
  </si>
  <si>
    <t>3.15 áóñàä òºìºð ýäëýë</t>
  </si>
  <si>
    <t xml:space="preserve">  3.15 other</t>
  </si>
  <si>
    <t>3.16 öýâýð óñ</t>
  </si>
  <si>
    <t>3.16 pure water</t>
  </si>
  <si>
    <t>ìÿí. ì3</t>
  </si>
  <si>
    <t>3.17 Ñóâàãæóóëàëò</t>
  </si>
  <si>
    <t xml:space="preserve">      Total</t>
  </si>
  <si>
    <t>Íèéò á¿òýýãäõ¿¿í</t>
  </si>
  <si>
    <t>Gross industrial product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</si>
  <si>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</si>
  <si>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</si>
  <si>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</si>
  <si>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2.2  Òºðºëò, ýõ, õ¿¿õäèéí ýð¿¿ë ìýíä</t>
  </si>
  <si>
    <t xml:space="preserve">             2.1  Main indicators of health</t>
  </si>
  <si>
    <t xml:space="preserve">           2.2  Number of births,maternal and infant deaths</t>
  </si>
  <si>
    <t>ÑÓÌ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</si>
  <si>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</si>
  <si>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</si>
  <si>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</si>
  <si>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</si>
  <si>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</si>
  <si>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t>10000õ¿í àìä íîîãäîõ õàëäâàðò ºâ÷íèé ãàðàëò</t>
  </si>
  <si>
    <t>Õóãàöàà Periods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</si>
  <si>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</si>
  <si>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</si>
  <si>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</si>
  <si>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</si>
  <si>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</si>
  <si>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2010-I-XII</t>
  </si>
  <si>
    <t>2011-I-XII</t>
  </si>
  <si>
    <t>2012-I-XII</t>
  </si>
  <si>
    <t>2013-I-XII</t>
  </si>
  <si>
    <t>2014-I-XII</t>
  </si>
  <si>
    <t>2014-I</t>
  </si>
  <si>
    <t>2014-II</t>
  </si>
  <si>
    <t>2014-III</t>
  </si>
  <si>
    <t>2014-IY</t>
  </si>
  <si>
    <t>2014-Y</t>
  </si>
  <si>
    <t>2014-YI</t>
  </si>
  <si>
    <t>Ýáó*</t>
  </si>
  <si>
    <t>Ebu*</t>
  </si>
  <si>
    <t>2014-YII</t>
  </si>
  <si>
    <t>2014-YIII</t>
  </si>
  <si>
    <t>2015-I</t>
  </si>
  <si>
    <t>2015-II</t>
  </si>
  <si>
    <t>2015-III</t>
  </si>
  <si>
    <t xml:space="preserve">     */  Õóâèéí ýìíýëã¿¿äèéã îðóóëàâ.  </t>
  </si>
  <si>
    <t>2015-IY</t>
  </si>
  <si>
    <t xml:space="preserve">     */There are other private hospitals</t>
  </si>
  <si>
    <t>2015-Y</t>
  </si>
  <si>
    <t>2015-YI</t>
  </si>
  <si>
    <t>Ýõ ñóðâàëæ : Ýð¿¿ë ìýíäèéí ñòàòèñòèêèéí ìýäýýãýýð</t>
  </si>
  <si>
    <t>2015-YII</t>
  </si>
  <si>
    <t>Source : Reports of Center for Social Health</t>
  </si>
  <si>
    <t>2015-YIII</t>
  </si>
  <si>
    <t xml:space="preserve">             2.3  0-2 õ¿¿õäèéí âàêöèíæóóëàëòûí õàìðàëò</t>
  </si>
  <si>
    <t xml:space="preserve">             2.3 0-2 Expanded immunization coverage for infants</t>
  </si>
  <si>
    <t>SOUM</t>
  </si>
  <si>
    <t>Ó/ñýðãèéëýõ òàðèëãà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</si>
  <si>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</si>
  <si>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Immunizat ion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</si>
  <si>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</si>
  <si>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</si>
  <si>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 /9ñàðòàé/</t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</si>
  <si>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</si>
  <si>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</si>
  <si>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</si>
  <si>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</si>
  <si>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</si>
  <si>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</si>
  <si>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2.4  Õ¿í àìûí òºðºëò, íàñ áàðàëò, ñóìààð</t>
  </si>
  <si>
    <t xml:space="preserve">          2.4  Number of births and deaths, by soum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</si>
  <si>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</si>
  <si>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</si>
  <si>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</si>
  <si>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</si>
  <si>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</si>
  <si>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</si>
  <si>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</si>
  <si>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</si>
  <si>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</si>
  <si>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YIII August</t>
  </si>
  <si>
    <t>2014YIII</t>
  </si>
  <si>
    <t>Ñóìûí íýð</t>
  </si>
  <si>
    <t xml:space="preserve">         2.5  Õàëäâàðò ºâ÷íººð ºâ÷ëºãñäèéí òîî</t>
  </si>
  <si>
    <t xml:space="preserve">          2.5 Number of infectious disease cases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</si>
  <si>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</si>
  <si>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</si>
  <si>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</si>
  <si>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</si>
  <si>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</si>
  <si>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</si>
  <si>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</si>
  <si>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</si>
  <si>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</si>
  <si>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</si>
  <si>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t>Улаан бурхан</t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</si>
  <si>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</si>
  <si>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</si>
  <si>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</si>
  <si>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</si>
  <si>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</si>
  <si>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</si>
  <si>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t>Ãàð õºë àìíû ºâ÷èí</t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</si>
  <si>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</si>
  <si>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</si>
  <si>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</si>
  <si>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t>Õîîëíû õîðäëîãîò õàâäàð</t>
  </si>
  <si>
    <t>Íÿðàéí ¿æèë</t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</si>
  <si>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</si>
  <si>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Óëààí ýñýðãýíý</t>
  </si>
  <si>
    <t>Áîððåëë¸ç                    Borrellosis</t>
  </si>
  <si>
    <t>Ðåêêåòñèîç</t>
  </si>
  <si>
    <t>2014 IY</t>
  </si>
  <si>
    <t>2014 Y</t>
  </si>
  <si>
    <t>2014 YI</t>
  </si>
  <si>
    <t>2014 YII</t>
  </si>
  <si>
    <t>2015 IY</t>
  </si>
  <si>
    <t>2015 Y</t>
  </si>
  <si>
    <t>2015 YI</t>
  </si>
  <si>
    <t>2015 YII</t>
  </si>
  <si>
    <t>2015 YIII</t>
  </si>
  <si>
    <t>5. БҮРТГЭЛТЭЙ АЖИЛГҮЙЧҮҮД</t>
  </si>
  <si>
    <t>8. ÀÆÈËÃ¯É×¯¯Ä</t>
  </si>
  <si>
    <t>5. REGISTERED UNEMPLOYMENT</t>
  </si>
  <si>
    <t xml:space="preserve"> 8. UNEMPLOYMENT</t>
  </si>
  <si>
    <t>5.1. Бүртгэлтэй ажилгүйчүүдийн тоо, шалтгаанаар</t>
  </si>
  <si>
    <t xml:space="preserve">            5.1. Number of registered unemployed people, by causes</t>
  </si>
  <si>
    <t xml:space="preserve">                                           8.1 Àæèëã¿é÷¿¿äèéí òîî, øàëòãààíààð</t>
  </si>
  <si>
    <t>Үүнээс: эмэгтэй</t>
  </si>
  <si>
    <t xml:space="preserve">                                  8.1  Number of unemployed people, by causes</t>
  </si>
  <si>
    <t>Of which : women</t>
  </si>
  <si>
    <t>¯¿íýýñ: ýìýãòýé</t>
  </si>
  <si>
    <t>1. Өмнөх сарын эцэст байсан ажилгүйчүүд-бүгд</t>
  </si>
  <si>
    <t xml:space="preserve"> 1. Unemployed people at the end of the previous month</t>
  </si>
  <si>
    <t>Of which: women</t>
  </si>
  <si>
    <t>2. Тайлант сард нэмэгдсэн ажилгүйчүүд-бүгд</t>
  </si>
  <si>
    <t xml:space="preserve"> 2. Increase of unemployment at the particular month</t>
  </si>
  <si>
    <t>1. ªìíºõ ñàðûí ýöýñò áàéñàí àæèëã¿é÷¿¿ä - á¿ãä</t>
  </si>
  <si>
    <t xml:space="preserve">     Үүнээс: орон тооны цомхтголоор</t>
  </si>
  <si>
    <t xml:space="preserve"> Of which: by the reduction of the vacancies on the staff</t>
  </si>
  <si>
    <t>2. Òàéëàíò ñàðä íýìýãäñýí àæèëã¿é÷¿¿ä - á¿ãä</t>
  </si>
  <si>
    <t xml:space="preserve">             - байгууллага татан буугдсан</t>
  </si>
  <si>
    <t xml:space="preserve">                - institutions abolished</t>
  </si>
  <si>
    <t>3. ¯¿íýýñ: îðîí òîîíû öîìõîòãîëîîð</t>
  </si>
  <si>
    <t xml:space="preserve">             - өөр газраас шилжиж ирсэн</t>
  </si>
  <si>
    <t xml:space="preserve">                - migrants</t>
  </si>
  <si>
    <t xml:space="preserve">             - áàéãóóëëàãà òàòàí áóóãäñàí</t>
  </si>
  <si>
    <t xml:space="preserve">             - сургууль төгссөн</t>
  </si>
  <si>
    <t xml:space="preserve">                - graduated any school</t>
  </si>
  <si>
    <t xml:space="preserve">             - ººð ãàçðààñ øèëæèæ èðñýí</t>
  </si>
  <si>
    <t xml:space="preserve">             - цэргээс халагдсан</t>
  </si>
  <si>
    <t xml:space="preserve">                - retired from the army</t>
  </si>
  <si>
    <t xml:space="preserve">             - ñóðãóóëü òºãññºí</t>
  </si>
  <si>
    <t xml:space="preserve">             - Мэргэжил ур чадвараа нэмэгдүүлэн ашиг орлого         нэмэгдүүлэх</t>
  </si>
  <si>
    <t xml:space="preserve">                - professional job not available</t>
  </si>
  <si>
    <t xml:space="preserve">             - öýðãýýñ õàëàãäñàí</t>
  </si>
  <si>
    <t xml:space="preserve">             - цалин багатайгаас</t>
  </si>
  <si>
    <t xml:space="preserve">                - less salary and wages</t>
  </si>
  <si>
    <t xml:space="preserve">             - ìýðãýæëèéí àæèë îëäîõã¿éãýýñ</t>
  </si>
  <si>
    <t xml:space="preserve">             - бусад</t>
  </si>
  <si>
    <t xml:space="preserve">                - other</t>
  </si>
  <si>
    <t xml:space="preserve">             - öàëèí áàãàòàéãààñ</t>
  </si>
  <si>
    <t>3. Тайлант сард идэвхгүй болсон ажил хайгч</t>
  </si>
  <si>
    <t>4.Тайлант сард ажилд орсон ажилгүйчүүд</t>
  </si>
  <si>
    <t xml:space="preserve"> 3.Unemployed entered into work on the particular month</t>
  </si>
  <si>
    <t xml:space="preserve">             - áóñàä</t>
  </si>
  <si>
    <t xml:space="preserve">    Үүнээс : -улсын үйлдвэрийн газар</t>
  </si>
  <si>
    <t xml:space="preserve"> Of which:  -  state-owned enterprises</t>
  </si>
  <si>
    <t>3. Òàéëàíò ñàðä àæèëä îðñîí àæèëã¿é÷¿¿ä</t>
  </si>
  <si>
    <t xml:space="preserve">                  - төрийн төсөвт байгууллага</t>
  </si>
  <si>
    <t xml:space="preserve">                  - governmental budgetary institutions</t>
  </si>
  <si>
    <t xml:space="preserve">    ¯¿íýýñ:  - óëñûí ¿éëäâýðèéí ãàçàð</t>
  </si>
  <si>
    <t xml:space="preserve">                  - нөхөрлөл, компани</t>
  </si>
  <si>
    <t xml:space="preserve">                  - partnerships and companies</t>
  </si>
  <si>
    <t xml:space="preserve">                  - òºðèéí, òºñºâò áàéãóóëëàãàä</t>
  </si>
  <si>
    <t xml:space="preserve">                  - хоршоо</t>
  </si>
  <si>
    <t xml:space="preserve">                  - cooperatives</t>
  </si>
  <si>
    <t xml:space="preserve">                  - íºõºðëºë, êîìïàíè</t>
  </si>
  <si>
    <t xml:space="preserve">                  - бусад</t>
  </si>
  <si>
    <t xml:space="preserve">                  - other</t>
  </si>
  <si>
    <t xml:space="preserve">                  - õîðøîî</t>
  </si>
  <si>
    <t>5. Тайлант сарын эцэст байгаа ажилгүйчүүд- бүгд</t>
  </si>
  <si>
    <t xml:space="preserve"> Unemployed people at the end of the particular month</t>
  </si>
  <si>
    <t>4. Òàéëàíò ñàðä á¿ðòãýëýýñ õàñàãäñàí àæ-÷¿¿ä</t>
  </si>
  <si>
    <t xml:space="preserve"> 4. Excluded unemployed people from registration</t>
  </si>
  <si>
    <t>Үүнээс: насны бүлгээр</t>
  </si>
  <si>
    <t xml:space="preserve"> Of which ; by age group</t>
  </si>
  <si>
    <t xml:space="preserve">            - àíõ óäàà àæèë õàéæ áàéãàà</t>
  </si>
  <si>
    <t xml:space="preserve">                - first time they are looking for job</t>
  </si>
  <si>
    <t>16-24</t>
  </si>
  <si>
    <t xml:space="preserve"> month, by age group</t>
  </si>
  <si>
    <t>25-34</t>
  </si>
  <si>
    <t>35-44</t>
  </si>
  <si>
    <t>45-60</t>
  </si>
  <si>
    <t xml:space="preserve">5.2. Бүртгэлтэйажилгүйчүүд, сумаар      </t>
  </si>
  <si>
    <t>5.2. Regestered unemployment, by soums</t>
  </si>
  <si>
    <t>5.3 Бүртгэлтэй ажилгүйчүүд, боловсролоор</t>
  </si>
  <si>
    <t>2003,12,03</t>
  </si>
  <si>
    <r>
      <t xml:space="preserve"> </t>
    </r>
    <r>
      <rPr>
        <i/>
        <sz val="7"/>
        <rFont val="Arial"/>
        <family val="2"/>
      </rPr>
      <t>Soum</t>
    </r>
  </si>
  <si>
    <t>2015. YIII</t>
  </si>
  <si>
    <t>2015/2014. %</t>
  </si>
  <si>
    <t>Өсөлт, бууралт</t>
  </si>
  <si>
    <t>5.3 Registered unemployment, by education levels</t>
  </si>
  <si>
    <t xml:space="preserve">      (+, -)</t>
  </si>
  <si>
    <t>Үүнээс: эм</t>
  </si>
  <si>
    <t xml:space="preserve">  Increase +</t>
  </si>
  <si>
    <t>2014. YIII</t>
  </si>
  <si>
    <t>Зөрүү +,-</t>
  </si>
  <si>
    <t>women</t>
  </si>
  <si>
    <t xml:space="preserve">  Decrease -</t>
  </si>
  <si>
    <t>Differences +, -</t>
  </si>
  <si>
    <t>Ажилгүйчүүд- бүгд</t>
  </si>
  <si>
    <t>Unemployed people - total</t>
  </si>
  <si>
    <t>Боловсролын түвшингээр</t>
  </si>
  <si>
    <t>By educational levels</t>
  </si>
  <si>
    <r>
      <t xml:space="preserve">     - Дээд </t>
    </r>
    <r>
      <rPr>
        <i/>
        <sz val="7"/>
        <rFont val="Arial"/>
        <family val="2"/>
      </rPr>
      <t>high</t>
    </r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</si>
  <si>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</si>
  <si>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 xml:space="preserve">     - Мэргэжлийн анхан шатны</t>
  </si>
  <si>
    <t xml:space="preserve">       primary vocational training</t>
  </si>
  <si>
    <r>
      <t xml:space="preserve">     - бүрэн дунд </t>
    </r>
    <r>
      <rPr>
        <i/>
        <sz val="7"/>
        <rFont val="Arial"/>
        <family val="2"/>
      </rPr>
      <t>secondary I</t>
    </r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</si>
  <si>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</si>
  <si>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</si>
  <si>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</si>
  <si>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Хөдөлмөрийн хэлтэс</t>
  </si>
  <si>
    <t>5.2. Øèíýýð áèé áîëãîñîí àæëûí áàéðíû ìýäýý</t>
  </si>
  <si>
    <t>¯¿íýýñ: Ýäèéí çàñãèéí ¿éë àæèëëàãààíû ñàëáàðààð</t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</si>
  <si>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</si>
  <si>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</si>
  <si>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</si>
  <si>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</si>
  <si>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</si>
  <si>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</si>
  <si>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Çî÷èä áóóäàë, çîîãèéí ãàçàð</t>
  </si>
  <si>
    <t xml:space="preserve">Мэдээлэл холбоо </t>
  </si>
  <si>
    <t>Мэргэжлийн шинжлэх ухаан болон техникийн үйл ажиллагаа</t>
  </si>
  <si>
    <t xml:space="preserve">Ñàíõ¿¿ãèéí ã¿éëãýý õèéõ ¿éë àæèëëàãàà </t>
  </si>
  <si>
    <t>Захиргааны болон дэмжлэг үзүүлжх үйл ажиллагаа</t>
  </si>
  <si>
    <t>Òºðèéí óäèðäëàãà, áàòëàí õàìãààëàõ, àëáàí æóðìûí øààðäëàãà</t>
  </si>
  <si>
    <t>Áîëîâñðîë</t>
  </si>
  <si>
    <t>Ýð¿¿ë ìýíä, íèéãìèéí õàëàìæ</t>
  </si>
  <si>
    <t>Íèéãýì áèå õ¿íä ¿ç¿¿ëýõ áóñàä ¿éë÷èëãýý</t>
  </si>
  <si>
    <t>Ихтамир</t>
  </si>
  <si>
    <t>Хангай</t>
  </si>
  <si>
    <t>Өндөр-Улаан</t>
  </si>
  <si>
    <t>Цэцэрлэг</t>
  </si>
  <si>
    <t>Хотонт</t>
  </si>
  <si>
    <t>Цэнхэр</t>
  </si>
  <si>
    <t>Цахир</t>
  </si>
  <si>
    <t>Эх сурвалж: Хөдөлмөрийн хэлтэс</t>
  </si>
  <si>
    <t xml:space="preserve">                                                   </t>
  </si>
  <si>
    <t xml:space="preserve">            12.1  ÒÝÝÂÝÐ ÕÎËÁÎÎÍÛ ÑÀËÁÀÐ</t>
  </si>
  <si>
    <t xml:space="preserve">     </t>
  </si>
  <si>
    <t xml:space="preserve">             12.1  TRANSPORT AND COMMUNICATION</t>
  </si>
  <si>
    <t xml:space="preserve">   Ã/Å</t>
  </si>
  <si>
    <t xml:space="preserve">  </t>
  </si>
  <si>
    <t xml:space="preserve">                                  12.1. ÒÝÝÂÝÐ ÕÎËÁÎÎÍÛ ÑÀËÁÀÐ</t>
  </si>
  <si>
    <t>Áàéãóóëëàãà</t>
  </si>
  <si>
    <t xml:space="preserve">           ¯ç¿¿ëýëò¿¿ä</t>
  </si>
  <si>
    <t>õýìæèõ</t>
  </si>
  <si>
    <t xml:space="preserve">                               Æèëèéí ýõíýýñ</t>
  </si>
  <si>
    <t xml:space="preserve">                                  12.1. TRANSPORT AND COMMUNICATION</t>
  </si>
  <si>
    <t>Institutions</t>
  </si>
  <si>
    <t xml:space="preserve">            Indicators</t>
  </si>
  <si>
    <t>Ñàðûí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</si>
  <si>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</si>
  <si>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 Øóóäàí õîëáîî</t>
  </si>
  <si>
    <t>Çîð÷èã÷ ýðãýëò Passenger turnover</t>
  </si>
  <si>
    <t>ìÿí.õ¿í.êì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</si>
  <si>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</si>
  <si>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POST OFFICE</t>
  </si>
  <si>
    <t>Çîð÷èã÷èä Carried passengers</t>
  </si>
  <si>
    <t>ìÿí.õ¿í</t>
  </si>
  <si>
    <t>ñàðûí</t>
  </si>
  <si>
    <t xml:space="preserve">      Îðëîãî Revenue</t>
  </si>
  <si>
    <t xml:space="preserve">Çîð÷èã÷ ýðãýëò </t>
  </si>
  <si>
    <t>Passenger turnover</t>
  </si>
  <si>
    <t>thous.per.km</t>
  </si>
  <si>
    <t xml:space="preserve">  Èë÷-Àð ÕÊ</t>
  </si>
  <si>
    <t xml:space="preserve">  À÷àà ýðãýëò Freight turnover</t>
  </si>
  <si>
    <t>ìÿí.òí.êì</t>
  </si>
  <si>
    <t xml:space="preserve">Çîð÷èã÷èä </t>
  </si>
  <si>
    <t>Carried passengers</t>
  </si>
  <si>
    <t>thous.person</t>
  </si>
  <si>
    <t xml:space="preserve"> Ilch-Ar</t>
  </si>
  <si>
    <t xml:space="preserve">  Òýýñýí à÷àà Carried freight</t>
  </si>
  <si>
    <t>ìÿí.òí</t>
  </si>
  <si>
    <t xml:space="preserve"> Íèéò à÷àà ýðãýëò </t>
  </si>
  <si>
    <t>Freight turhover</t>
  </si>
  <si>
    <t>thous.t.km</t>
  </si>
  <si>
    <t xml:space="preserve"> Àâòî çàì-Àð ÕÊ</t>
  </si>
  <si>
    <t xml:space="preserve">Òýýñýí à÷àà </t>
  </si>
  <si>
    <t>Carried freight</t>
  </si>
  <si>
    <t>thous.t</t>
  </si>
  <si>
    <t xml:space="preserve"> AUTO ZAM-AR</t>
  </si>
  <si>
    <t xml:space="preserve">Îðëîãî </t>
  </si>
  <si>
    <t>Revenue</t>
  </si>
  <si>
    <t>ÀÇÇÀ-Àðõàíãàé</t>
  </si>
  <si>
    <t>Out of which: self employed persons</t>
  </si>
  <si>
    <t xml:space="preserve"> AZZA-Arkhangai</t>
  </si>
  <si>
    <t xml:space="preserve"> - À÷àà ýðãýëò </t>
  </si>
  <si>
    <t>Freight turnover</t>
  </si>
  <si>
    <t xml:space="preserve">  Õóâèéí òýýâýð</t>
  </si>
  <si>
    <t xml:space="preserve">  -Òýýñýí à÷àà </t>
  </si>
  <si>
    <t>Private sector</t>
  </si>
  <si>
    <t xml:space="preserve">   - Îðëîãî á¿ãä  </t>
  </si>
  <si>
    <t>Revenue - total</t>
  </si>
  <si>
    <t>Îðëîãî á¿ãä  Revenue - total</t>
  </si>
  <si>
    <t xml:space="preserve"> Õîëáîîíû íèéò îðëîãî </t>
  </si>
  <si>
    <t>Revenue of communication</t>
  </si>
  <si>
    <t xml:space="preserve">         Ä¯Í</t>
  </si>
  <si>
    <t>À÷àà ýðãýëò Freigt turnover</t>
  </si>
  <si>
    <t>¿¿íýýñ õ¿í àìààñ</t>
  </si>
  <si>
    <t xml:space="preserve">Of which: income from individuals </t>
  </si>
  <si>
    <t xml:space="preserve">      TOTAL</t>
  </si>
  <si>
    <t xml:space="preserve"> Èëãýýëò   </t>
  </si>
  <si>
    <t>Parcel</t>
  </si>
  <si>
    <t xml:space="preserve">Õýâëýë,õóäàëäàà </t>
  </si>
  <si>
    <t>Sale of newspaper</t>
  </si>
  <si>
    <t>Òàðèôûí îðëîãîCommunication</t>
  </si>
  <si>
    <t>Øóóäàíãèéí õàéðöàã</t>
  </si>
  <si>
    <t>Post boxes</t>
  </si>
  <si>
    <t>services revenue</t>
  </si>
  <si>
    <t>¯íýò öààñ</t>
  </si>
  <si>
    <t>Securities</t>
  </si>
  <si>
    <t xml:space="preserve">¿¿íýýñ õ¿í àìààñFrom individuals </t>
  </si>
  <si>
    <t xml:space="preserve">Òåëåôîí öýã </t>
  </si>
  <si>
    <t>Number telephones</t>
  </si>
  <si>
    <t>piece</t>
  </si>
  <si>
    <t xml:space="preserve"> Telegraph office</t>
  </si>
  <si>
    <t>Òåëåôîí öýã Number telephones</t>
  </si>
  <si>
    <t>Êàáåëèéí òåëåâèç</t>
  </si>
  <si>
    <t>Wired radio outlets</t>
  </si>
  <si>
    <t>¿¿íýýñ: Èëãýýëò   Massege</t>
  </si>
  <si>
    <t>Õýâëýëèéí øèìòãýë</t>
  </si>
  <si>
    <t>Áè÷èã áîîäîë</t>
  </si>
  <si>
    <t>Àâòî çàì òýýâðèéí ãàçàð</t>
  </si>
  <si>
    <t xml:space="preserve">            </t>
  </si>
  <si>
    <t xml:space="preserve">   </t>
  </si>
  <si>
    <t xml:space="preserve"> - Үүнээс  хувиараа хөдөлмөр эрхлэгчдийн</t>
  </si>
  <si>
    <t>Илгээмж,õóäàëäàà Sale of newspaper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</si>
</sst>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10409]0;\(0\)"/>
    <numFmt numFmtId="172" formatCode="[$-10409]0.000;\(0.000\)"/>
    <numFmt numFmtId="173" formatCode="_ * #,##0_ ;_ * \-#,##0_ ;_ * &quot;-&quot;??_ ;_ @_ "/>
    <numFmt numFmtId="174" formatCode="0.000"/>
    <numFmt numFmtId="175" formatCode="_(* #,##0.0_);_(* \(#,##0.0\);_(* &quot;-&quot;??_);_(@_)"/>
    <numFmt numFmtId="176" formatCode="_-* #,##0.00_р_._-;\-* #,##0.00_р_._-;_-* &quot;-&quot;??_р_._-;_-@_-"/>
    <numFmt numFmtId="177" formatCode="0.0_)"/>
    <numFmt numFmtId="178" formatCode="##########0.0"/>
    <numFmt numFmtId="179" formatCode="0.0000_)"/>
    <numFmt numFmtId="180" formatCode="#,##0.0"/>
    <numFmt numFmtId="181" formatCode="_-* #,##0.0_р_._-;\-* #,##0.0_р_._-;_-* &quot;-&quot;??_р_._-;_-@_-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Dutch Mon"/>
      <family val="0"/>
    </font>
    <font>
      <sz val="8"/>
      <name val="Arial Mon"/>
      <family val="2"/>
    </font>
    <font>
      <i/>
      <sz val="8"/>
      <name val="Arial Mon"/>
      <family val="2"/>
    </font>
    <font>
      <sz val="8"/>
      <name val="Arial"/>
      <family val="2"/>
    </font>
    <font>
      <b/>
      <sz val="8"/>
      <name val="Arial Mon"/>
      <family val="2"/>
    </font>
    <font>
      <sz val="7"/>
      <name val="Arial Mon"/>
      <family val="2"/>
    </font>
    <font>
      <b/>
      <sz val="10"/>
      <name val="Arial Mon"/>
      <family val="2"/>
    </font>
    <font>
      <b/>
      <sz val="7"/>
      <name val="Arial Mon"/>
      <family val="2"/>
    </font>
    <font>
      <sz val="9"/>
      <name val="Arial Mon"/>
      <family val="2"/>
    </font>
    <font>
      <b/>
      <i/>
      <sz val="8"/>
      <name val="Arial Mon"/>
      <family val="2"/>
    </font>
    <font>
      <i/>
      <sz val="7"/>
      <name val="Arial Mon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Mon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 Mon"/>
      <family val="2"/>
    </font>
    <font>
      <i/>
      <sz val="10"/>
      <name val="Arial Mon"/>
      <family val="2"/>
    </font>
    <font>
      <i/>
      <vertAlign val="superscript"/>
      <sz val="10"/>
      <name val="Arial Mon"/>
      <family val="2"/>
    </font>
    <font>
      <b/>
      <i/>
      <sz val="10"/>
      <name val="Arial Mon"/>
      <family val="2"/>
    </font>
    <font>
      <i/>
      <sz val="10"/>
      <name val="Times New Roman Mon"/>
      <family val="1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Mon"/>
      <family val="2"/>
    </font>
    <font>
      <sz val="7"/>
      <color indexed="8"/>
      <name val="Calibri"/>
      <family val="2"/>
    </font>
    <font>
      <i/>
      <sz val="9"/>
      <name val="Arial Mon"/>
      <family val="2"/>
    </font>
    <font>
      <b/>
      <i/>
      <sz val="6"/>
      <name val="Arial Mon"/>
      <family val="2"/>
    </font>
    <font>
      <sz val="8"/>
      <name val="Dutch Mon"/>
      <family val="0"/>
    </font>
    <font>
      <sz val="10"/>
      <name val="Arial BSB"/>
      <family val="0"/>
    </font>
    <font>
      <sz val="10"/>
      <name val="Courier"/>
      <family val="3"/>
    </font>
    <font>
      <b/>
      <sz val="9"/>
      <name val="Arial Mon"/>
      <family val="2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sz val="8"/>
      <color indexed="36"/>
      <name val="Arial Mon"/>
      <family val="2"/>
    </font>
    <font>
      <b/>
      <sz val="10"/>
      <color indexed="17"/>
      <name val="Arial Mon"/>
      <family val="2"/>
    </font>
    <font>
      <sz val="8"/>
      <color indexed="12"/>
      <name val="Arial Mon"/>
      <family val="2"/>
    </font>
    <font>
      <sz val="7.5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7"/>
      <name val="Times New Roman Mon"/>
      <family val="1"/>
    </font>
    <font>
      <b/>
      <i/>
      <sz val="9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8"/>
      <name val="Times New Roman Mon"/>
      <family val="1"/>
    </font>
    <font>
      <b/>
      <sz val="9"/>
      <name val="Times New Roman Mon"/>
      <family val="1"/>
    </font>
    <font>
      <sz val="8"/>
      <name val="Times New Roman Mon"/>
      <family val="1"/>
    </font>
    <font>
      <b/>
      <sz val="10"/>
      <color indexed="8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sz val="7"/>
      <name val="Dutch Mon"/>
      <family val="0"/>
    </font>
    <font>
      <i/>
      <sz val="8"/>
      <name val="Times New Roman Mon"/>
      <family val="1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vertAlign val="subscript"/>
      <sz val="8"/>
      <name val="Arial Mon"/>
      <family val="2"/>
    </font>
    <font>
      <b/>
      <i/>
      <sz val="7"/>
      <name val="Arial Mon"/>
      <family val="2"/>
    </font>
    <font>
      <sz val="6"/>
      <name val="Arial Mon"/>
      <family val="2"/>
    </font>
    <font>
      <b/>
      <sz val="7"/>
      <name val="Times New Roman Mon"/>
      <family val="1"/>
    </font>
    <font>
      <b/>
      <i/>
      <sz val="9"/>
      <name val="Arial"/>
      <family val="2"/>
    </font>
    <font>
      <b/>
      <sz val="12"/>
      <name val="Arial Mon"/>
      <family val="2"/>
    </font>
    <font>
      <sz val="12"/>
      <name val="Arial Mon"/>
      <family val="2"/>
    </font>
    <font>
      <i/>
      <sz val="8"/>
      <name val="Dutch Mon"/>
      <family val="0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theme="1"/>
      <name val="Arial Mon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3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65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14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203" applyFont="1" applyBorder="1">
      <alignment/>
      <protection/>
    </xf>
    <xf numFmtId="0" fontId="3" fillId="0" borderId="0" xfId="203" applyFont="1">
      <alignment/>
      <protection/>
    </xf>
    <xf numFmtId="0" fontId="6" fillId="0" borderId="0" xfId="203" applyFont="1">
      <alignment/>
      <protection/>
    </xf>
    <xf numFmtId="0" fontId="3" fillId="0" borderId="10" xfId="203" applyFont="1" applyBorder="1">
      <alignment/>
      <protection/>
    </xf>
    <xf numFmtId="0" fontId="3" fillId="0" borderId="12" xfId="203" applyFont="1" applyBorder="1">
      <alignment/>
      <protection/>
    </xf>
    <xf numFmtId="0" fontId="4" fillId="0" borderId="11" xfId="203" applyFont="1" applyBorder="1">
      <alignment/>
      <protection/>
    </xf>
    <xf numFmtId="165" fontId="3" fillId="0" borderId="0" xfId="203" applyNumberFormat="1" applyFont="1" applyBorder="1">
      <alignment/>
      <protection/>
    </xf>
    <xf numFmtId="165" fontId="3" fillId="0" borderId="0" xfId="203" applyNumberFormat="1" applyFont="1">
      <alignment/>
      <protection/>
    </xf>
    <xf numFmtId="0" fontId="4" fillId="0" borderId="12" xfId="203" applyFont="1" applyBorder="1">
      <alignment/>
      <protection/>
    </xf>
    <xf numFmtId="0" fontId="4" fillId="0" borderId="13" xfId="203" applyFont="1" applyBorder="1">
      <alignment/>
      <protection/>
    </xf>
    <xf numFmtId="0" fontId="4" fillId="0" borderId="0" xfId="203" applyFont="1" applyBorder="1">
      <alignment/>
      <protection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203" applyFont="1" applyBorder="1" applyAlignment="1">
      <alignment horizontal="center"/>
      <protection/>
    </xf>
    <xf numFmtId="0" fontId="3" fillId="0" borderId="12" xfId="203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4" fillId="0" borderId="12" xfId="203" applyFont="1" applyBorder="1" applyAlignment="1">
      <alignment horizontal="center"/>
      <protection/>
    </xf>
    <xf numFmtId="0" fontId="4" fillId="0" borderId="18" xfId="203" applyFont="1" applyBorder="1" applyAlignment="1">
      <alignment horizontal="center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20" xfId="203" applyFont="1" applyBorder="1">
      <alignment/>
      <protection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203" applyFont="1" applyAlignment="1">
      <alignment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0" xfId="203" applyFont="1" applyBorder="1" applyAlignment="1">
      <alignment horizontal="center"/>
      <protection/>
    </xf>
    <xf numFmtId="0" fontId="4" fillId="0" borderId="11" xfId="203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left"/>
    </xf>
    <xf numFmtId="0" fontId="3" fillId="0" borderId="22" xfId="203" applyFont="1" applyBorder="1">
      <alignment/>
      <protection/>
    </xf>
    <xf numFmtId="0" fontId="12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0" xfId="203" applyFont="1" applyAlignment="1">
      <alignment vertical="center" wrapText="1"/>
      <protection/>
    </xf>
    <xf numFmtId="0" fontId="7" fillId="0" borderId="0" xfId="203" applyFont="1">
      <alignment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203" applyFont="1">
      <alignment/>
      <protection/>
    </xf>
    <xf numFmtId="0" fontId="11" fillId="0" borderId="0" xfId="203" applyFont="1">
      <alignment/>
      <protection/>
    </xf>
    <xf numFmtId="0" fontId="4" fillId="0" borderId="0" xfId="203" applyFont="1" applyAlignment="1">
      <alignment horizontal="left"/>
      <protection/>
    </xf>
    <xf numFmtId="0" fontId="3" fillId="0" borderId="23" xfId="203" applyFont="1" applyBorder="1">
      <alignment/>
      <protection/>
    </xf>
    <xf numFmtId="0" fontId="3" fillId="0" borderId="16" xfId="203" applyFont="1" applyBorder="1">
      <alignment/>
      <protection/>
    </xf>
    <xf numFmtId="0" fontId="3" fillId="0" borderId="17" xfId="203" applyFont="1" applyBorder="1">
      <alignment/>
      <protection/>
    </xf>
    <xf numFmtId="0" fontId="3" fillId="0" borderId="15" xfId="203" applyFont="1" applyBorder="1">
      <alignment/>
      <protection/>
    </xf>
    <xf numFmtId="0" fontId="3" fillId="0" borderId="21" xfId="203" applyFont="1" applyBorder="1">
      <alignment/>
      <protection/>
    </xf>
    <xf numFmtId="0" fontId="3" fillId="0" borderId="11" xfId="203" applyFont="1" applyBorder="1">
      <alignment/>
      <protection/>
    </xf>
    <xf numFmtId="0" fontId="3" fillId="0" borderId="18" xfId="203" applyFont="1" applyBorder="1">
      <alignment/>
      <protection/>
    </xf>
    <xf numFmtId="0" fontId="3" fillId="0" borderId="18" xfId="203" applyFont="1" applyBorder="1" applyAlignment="1">
      <alignment horizontal="center" vertical="center"/>
      <protection/>
    </xf>
    <xf numFmtId="0" fontId="3" fillId="0" borderId="16" xfId="203" applyFont="1" applyBorder="1" applyAlignment="1">
      <alignment horizontal="left" vertical="center"/>
      <protection/>
    </xf>
    <xf numFmtId="0" fontId="3" fillId="0" borderId="14" xfId="203" applyFont="1" applyBorder="1" applyAlignment="1">
      <alignment vertical="center"/>
      <protection/>
    </xf>
    <xf numFmtId="0" fontId="3" fillId="0" borderId="16" xfId="203" applyFont="1" applyBorder="1" applyAlignment="1">
      <alignment vertical="center"/>
      <protection/>
    </xf>
    <xf numFmtId="0" fontId="10" fillId="0" borderId="14" xfId="203" applyFont="1" applyBorder="1" applyAlignment="1">
      <alignment horizontal="center" wrapText="1"/>
      <protection/>
    </xf>
    <xf numFmtId="0" fontId="3" fillId="0" borderId="24" xfId="203" applyFont="1" applyBorder="1">
      <alignment/>
      <protection/>
    </xf>
    <xf numFmtId="0" fontId="3" fillId="0" borderId="19" xfId="203" applyFont="1" applyBorder="1">
      <alignment/>
      <protection/>
    </xf>
    <xf numFmtId="0" fontId="4" fillId="0" borderId="19" xfId="203" applyFont="1" applyBorder="1" applyAlignment="1">
      <alignment horizontal="center" vertical="center"/>
      <protection/>
    </xf>
    <xf numFmtId="0" fontId="3" fillId="0" borderId="10" xfId="203" applyFont="1" applyBorder="1" applyAlignment="1">
      <alignment vertical="center"/>
      <protection/>
    </xf>
    <xf numFmtId="0" fontId="3" fillId="0" borderId="13" xfId="203" applyFont="1" applyBorder="1" applyAlignment="1">
      <alignment vertical="center"/>
      <protection/>
    </xf>
    <xf numFmtId="165" fontId="3" fillId="0" borderId="18" xfId="203" applyNumberFormat="1" applyFont="1" applyBorder="1" applyAlignment="1">
      <alignment horizontal="right"/>
      <protection/>
    </xf>
    <xf numFmtId="165" fontId="3" fillId="0" borderId="16" xfId="203" applyNumberFormat="1" applyFont="1" applyBorder="1">
      <alignment/>
      <protection/>
    </xf>
    <xf numFmtId="165" fontId="3" fillId="0" borderId="0" xfId="203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0" fontId="4" fillId="0" borderId="11" xfId="203" applyFont="1" applyBorder="1" applyAlignment="1">
      <alignment horizontal="left"/>
      <protection/>
    </xf>
    <xf numFmtId="1" fontId="3" fillId="0" borderId="0" xfId="203" applyNumberFormat="1" applyFont="1" applyBorder="1">
      <alignment/>
      <protection/>
    </xf>
    <xf numFmtId="0" fontId="4" fillId="0" borderId="24" xfId="203" applyFont="1" applyBorder="1" applyAlignment="1">
      <alignment horizontal="left"/>
      <protection/>
    </xf>
    <xf numFmtId="165" fontId="3" fillId="0" borderId="19" xfId="203" applyNumberFormat="1" applyFont="1" applyBorder="1" applyAlignment="1">
      <alignment horizontal="right"/>
      <protection/>
    </xf>
    <xf numFmtId="165" fontId="3" fillId="0" borderId="10" xfId="203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0" fontId="3" fillId="0" borderId="19" xfId="203" applyFont="1" applyBorder="1" applyAlignment="1">
      <alignment vertical="center"/>
      <protection/>
    </xf>
    <xf numFmtId="165" fontId="3" fillId="0" borderId="18" xfId="203" applyNumberFormat="1" applyFont="1" applyBorder="1">
      <alignment/>
      <protection/>
    </xf>
    <xf numFmtId="1" fontId="3" fillId="0" borderId="18" xfId="203" applyNumberFormat="1" applyFont="1" applyBorder="1">
      <alignment/>
      <protection/>
    </xf>
    <xf numFmtId="165" fontId="3" fillId="0" borderId="19" xfId="203" applyNumberFormat="1" applyFont="1" applyBorder="1">
      <alignment/>
      <protection/>
    </xf>
    <xf numFmtId="0" fontId="3" fillId="33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6" fillId="33" borderId="0" xfId="203" applyFont="1" applyFill="1">
      <alignment/>
      <protection/>
    </xf>
    <xf numFmtId="0" fontId="3" fillId="33" borderId="0" xfId="203" applyFont="1" applyFill="1" applyBorder="1">
      <alignment/>
      <protection/>
    </xf>
    <xf numFmtId="0" fontId="3" fillId="33" borderId="23" xfId="203" applyFont="1" applyFill="1" applyBorder="1" applyAlignment="1">
      <alignment horizontal="center" vertical="center"/>
      <protection/>
    </xf>
    <xf numFmtId="165" fontId="3" fillId="33" borderId="14" xfId="203" applyNumberFormat="1" applyFont="1" applyFill="1" applyBorder="1" applyAlignment="1">
      <alignment horizontal="right"/>
      <protection/>
    </xf>
    <xf numFmtId="165" fontId="3" fillId="33" borderId="12" xfId="203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1" fontId="3" fillId="33" borderId="12" xfId="203" applyNumberFormat="1" applyFont="1" applyFill="1" applyBorder="1" applyAlignment="1">
      <alignment horizontal="right"/>
      <protection/>
    </xf>
    <xf numFmtId="165" fontId="3" fillId="33" borderId="13" xfId="203" applyNumberFormat="1" applyFont="1" applyFill="1" applyBorder="1" applyAlignment="1">
      <alignment horizontal="right"/>
      <protection/>
    </xf>
    <xf numFmtId="165" fontId="3" fillId="33" borderId="0" xfId="0" applyNumberFormat="1" applyFont="1" applyFill="1" applyAlignment="1">
      <alignment/>
    </xf>
    <xf numFmtId="0" fontId="13" fillId="0" borderId="0" xfId="210" applyFont="1" applyFill="1" applyBorder="1">
      <alignment/>
      <protection/>
    </xf>
    <xf numFmtId="0" fontId="13" fillId="0" borderId="0" xfId="210" applyFont="1" applyFill="1">
      <alignment/>
      <protection/>
    </xf>
    <xf numFmtId="0" fontId="13" fillId="0" borderId="0" xfId="21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210" applyFont="1" applyFill="1" applyBorder="1" applyAlignment="1">
      <alignment horizontal="left"/>
      <protection/>
    </xf>
    <xf numFmtId="14" fontId="13" fillId="0" borderId="0" xfId="210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5" fillId="0" borderId="0" xfId="210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10" xfId="210" applyFont="1" applyFill="1" applyBorder="1">
      <alignment/>
      <protection/>
    </xf>
    <xf numFmtId="14" fontId="13" fillId="0" borderId="10" xfId="210" applyNumberFormat="1" applyFont="1" applyFill="1" applyBorder="1">
      <alignment/>
      <protection/>
    </xf>
    <xf numFmtId="0" fontId="13" fillId="0" borderId="10" xfId="210" applyFont="1" applyFill="1" applyBorder="1" applyAlignment="1">
      <alignment horizontal="left"/>
      <protection/>
    </xf>
    <xf numFmtId="0" fontId="13" fillId="0" borderId="16" xfId="210" applyFont="1" applyFill="1" applyBorder="1">
      <alignment/>
      <protection/>
    </xf>
    <xf numFmtId="0" fontId="13" fillId="0" borderId="17" xfId="210" applyFont="1" applyFill="1" applyBorder="1">
      <alignment/>
      <protection/>
    </xf>
    <xf numFmtId="0" fontId="13" fillId="0" borderId="15" xfId="210" applyFont="1" applyFill="1" applyBorder="1" applyAlignment="1">
      <alignment horizontal="center" vertical="center" wrapText="1"/>
      <protection/>
    </xf>
    <xf numFmtId="0" fontId="13" fillId="0" borderId="0" xfId="21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210" applyFont="1" applyFill="1" applyBorder="1" applyAlignment="1">
      <alignment horizontal="center" vertical="center"/>
      <protection/>
    </xf>
    <xf numFmtId="0" fontId="16" fillId="0" borderId="18" xfId="21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210" applyFont="1" applyFill="1" applyBorder="1" applyAlignment="1">
      <alignment horizontal="center"/>
      <protection/>
    </xf>
    <xf numFmtId="0" fontId="13" fillId="0" borderId="18" xfId="210" applyFont="1" applyFill="1" applyBorder="1" applyAlignment="1">
      <alignment horizontal="center"/>
      <protection/>
    </xf>
    <xf numFmtId="0" fontId="13" fillId="0" borderId="14" xfId="210" applyFont="1" applyFill="1" applyBorder="1" applyAlignment="1">
      <alignment horizontal="center"/>
      <protection/>
    </xf>
    <xf numFmtId="0" fontId="13" fillId="0" borderId="16" xfId="210" applyFont="1" applyFill="1" applyBorder="1" applyAlignment="1">
      <alignment horizontal="center"/>
      <protection/>
    </xf>
    <xf numFmtId="0" fontId="13" fillId="0" borderId="17" xfId="210" applyFont="1" applyFill="1" applyBorder="1" applyAlignment="1">
      <alignment horizontal="center"/>
      <protection/>
    </xf>
    <xf numFmtId="0" fontId="13" fillId="0" borderId="16" xfId="210" applyFont="1" applyFill="1" applyBorder="1" applyAlignment="1">
      <alignment horizontal="left"/>
      <protection/>
    </xf>
    <xf numFmtId="0" fontId="13" fillId="0" borderId="19" xfId="210" applyFont="1" applyFill="1" applyBorder="1">
      <alignment/>
      <protection/>
    </xf>
    <xf numFmtId="0" fontId="16" fillId="0" borderId="13" xfId="210" applyFont="1" applyFill="1" applyBorder="1" applyAlignment="1">
      <alignment horizontal="center"/>
      <protection/>
    </xf>
    <xf numFmtId="0" fontId="16" fillId="0" borderId="10" xfId="210" applyFont="1" applyFill="1" applyBorder="1" applyAlignment="1">
      <alignment horizontal="center"/>
      <protection/>
    </xf>
    <xf numFmtId="0" fontId="16" fillId="0" borderId="24" xfId="210" applyFont="1" applyFill="1" applyBorder="1" applyAlignment="1">
      <alignment horizontal="center"/>
      <protection/>
    </xf>
    <xf numFmtId="0" fontId="16" fillId="0" borderId="19" xfId="210" applyFont="1" applyFill="1" applyBorder="1" applyAlignment="1">
      <alignment horizontal="center"/>
      <protection/>
    </xf>
    <xf numFmtId="0" fontId="16" fillId="0" borderId="10" xfId="210" applyFont="1" applyFill="1" applyBorder="1" applyAlignment="1">
      <alignment horizontal="left"/>
      <protection/>
    </xf>
    <xf numFmtId="0" fontId="16" fillId="0" borderId="0" xfId="210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left"/>
    </xf>
    <xf numFmtId="165" fontId="13" fillId="0" borderId="0" xfId="210" applyNumberFormat="1" applyFont="1" applyFill="1" applyBorder="1" applyAlignment="1">
      <alignment horizontal="right"/>
      <protection/>
    </xf>
    <xf numFmtId="165" fontId="13" fillId="0" borderId="0" xfId="210" applyNumberFormat="1" applyFont="1" applyFill="1" applyBorder="1">
      <alignment/>
      <protection/>
    </xf>
    <xf numFmtId="165" fontId="13" fillId="0" borderId="0" xfId="0" applyNumberFormat="1" applyFont="1" applyFill="1" applyBorder="1" applyAlignment="1">
      <alignment/>
    </xf>
    <xf numFmtId="165" fontId="13" fillId="0" borderId="16" xfId="210" applyNumberFormat="1" applyFont="1" applyFill="1" applyBorder="1">
      <alignment/>
      <protection/>
    </xf>
    <xf numFmtId="165" fontId="13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65" fontId="13" fillId="0" borderId="0" xfId="210" applyNumberFormat="1" applyFont="1" applyFill="1">
      <alignment/>
      <protection/>
    </xf>
    <xf numFmtId="165" fontId="13" fillId="0" borderId="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5" fontId="15" fillId="0" borderId="0" xfId="210" applyNumberFormat="1" applyFont="1" applyFill="1" applyBorder="1" applyAlignment="1">
      <alignment horizontal="right"/>
      <protection/>
    </xf>
    <xf numFmtId="165" fontId="15" fillId="0" borderId="10" xfId="210" applyNumberFormat="1" applyFont="1" applyFill="1" applyBorder="1">
      <alignment/>
      <protection/>
    </xf>
    <xf numFmtId="165" fontId="15" fillId="0" borderId="0" xfId="210" applyNumberFormat="1" applyFont="1" applyFill="1" applyBorder="1">
      <alignment/>
      <protection/>
    </xf>
    <xf numFmtId="165" fontId="13" fillId="0" borderId="10" xfId="210" applyNumberFormat="1" applyFont="1" applyFill="1" applyBorder="1" applyAlignment="1">
      <alignment/>
      <protection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/>
    </xf>
    <xf numFmtId="165" fontId="15" fillId="0" borderId="10" xfId="210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10" xfId="210" applyFont="1" applyFill="1" applyBorder="1">
      <alignment/>
      <protection/>
    </xf>
    <xf numFmtId="165" fontId="13" fillId="0" borderId="15" xfId="210" applyNumberFormat="1" applyFont="1" applyFill="1" applyBorder="1" applyAlignment="1">
      <alignment horizontal="right"/>
      <protection/>
    </xf>
    <xf numFmtId="165" fontId="13" fillId="0" borderId="10" xfId="210" applyNumberFormat="1" applyFont="1" applyFill="1" applyBorder="1" applyAlignment="1">
      <alignment horizontal="right"/>
      <protection/>
    </xf>
    <xf numFmtId="165" fontId="13" fillId="0" borderId="10" xfId="210" applyNumberFormat="1" applyFont="1" applyFill="1" applyBorder="1">
      <alignment/>
      <protection/>
    </xf>
    <xf numFmtId="165" fontId="13" fillId="0" borderId="15" xfId="210" applyNumberFormat="1" applyFont="1" applyFill="1" applyBorder="1">
      <alignment/>
      <protection/>
    </xf>
    <xf numFmtId="165" fontId="13" fillId="0" borderId="15" xfId="0" applyNumberFormat="1" applyFont="1" applyFill="1" applyBorder="1" applyAlignment="1">
      <alignment/>
    </xf>
    <xf numFmtId="165" fontId="15" fillId="0" borderId="15" xfId="210" applyNumberFormat="1" applyFont="1" applyFill="1" applyBorder="1" applyAlignment="1">
      <alignment horizontal="right"/>
      <protection/>
    </xf>
    <xf numFmtId="0" fontId="13" fillId="0" borderId="0" xfId="210" applyFont="1" applyFill="1" applyAlignment="1">
      <alignment horizontal="left"/>
      <protection/>
    </xf>
    <xf numFmtId="0" fontId="17" fillId="0" borderId="0" xfId="0" applyFont="1" applyFill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1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20" xfId="0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165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165" fontId="13" fillId="0" borderId="0" xfId="0" applyNumberFormat="1" applyFont="1" applyAlignment="1">
      <alignment/>
    </xf>
    <xf numFmtId="0" fontId="5" fillId="33" borderId="20" xfId="0" applyFont="1" applyFill="1" applyBorder="1" applyAlignment="1">
      <alignment/>
    </xf>
    <xf numFmtId="165" fontId="3" fillId="0" borderId="13" xfId="203" applyNumberFormat="1" applyFont="1" applyBorder="1" applyAlignment="1">
      <alignment horizontal="right"/>
      <protection/>
    </xf>
    <xf numFmtId="165" fontId="17" fillId="0" borderId="0" xfId="210" applyNumberFormat="1" applyFont="1" applyFill="1" applyBorder="1">
      <alignment/>
      <protection/>
    </xf>
    <xf numFmtId="0" fontId="1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203" applyFont="1" applyBorder="1" applyAlignment="1">
      <alignment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165" fontId="6" fillId="0" borderId="0" xfId="203" applyNumberFormat="1" applyFont="1">
      <alignment/>
      <protection/>
    </xf>
    <xf numFmtId="165" fontId="5" fillId="0" borderId="0" xfId="203" applyNumberFormat="1" applyFont="1" applyBorder="1">
      <alignment/>
      <protection/>
    </xf>
    <xf numFmtId="0" fontId="5" fillId="0" borderId="0" xfId="203" applyFont="1" applyBorder="1">
      <alignment/>
      <protection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3" fillId="0" borderId="13" xfId="203" applyFont="1" applyBorder="1">
      <alignment/>
      <protection/>
    </xf>
    <xf numFmtId="0" fontId="4" fillId="0" borderId="24" xfId="203" applyFont="1" applyBorder="1">
      <alignment/>
      <protection/>
    </xf>
    <xf numFmtId="0" fontId="3" fillId="0" borderId="24" xfId="0" applyFont="1" applyBorder="1" applyAlignment="1">
      <alignment/>
    </xf>
    <xf numFmtId="165" fontId="5" fillId="0" borderId="10" xfId="210" applyNumberFormat="1" applyFont="1" applyFill="1" applyBorder="1">
      <alignment/>
      <protection/>
    </xf>
    <xf numFmtId="0" fontId="13" fillId="0" borderId="15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165" fontId="18" fillId="0" borderId="10" xfId="210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210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4" fontId="0" fillId="0" borderId="16" xfId="42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4" fontId="0" fillId="0" borderId="10" xfId="42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19" fillId="0" borderId="12" xfId="0" applyNumberFormat="1" applyFont="1" applyFill="1" applyBorder="1" applyAlignment="1">
      <alignment/>
    </xf>
    <xf numFmtId="165" fontId="19" fillId="0" borderId="18" xfId="0" applyNumberFormat="1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11" xfId="210" applyNumberFormat="1" applyFont="1" applyFill="1" applyBorder="1">
      <alignment/>
      <protection/>
    </xf>
    <xf numFmtId="165" fontId="0" fillId="0" borderId="18" xfId="210" applyNumberFormat="1" applyFont="1" applyFill="1" applyBorder="1">
      <alignment/>
      <protection/>
    </xf>
    <xf numFmtId="165" fontId="0" fillId="0" borderId="10" xfId="210" applyNumberFormat="1" applyFont="1" applyFill="1" applyBorder="1">
      <alignment/>
      <protection/>
    </xf>
    <xf numFmtId="165" fontId="0" fillId="0" borderId="10" xfId="0" applyNumberFormat="1" applyFont="1" applyFill="1" applyBorder="1" applyAlignment="1">
      <alignment/>
    </xf>
    <xf numFmtId="165" fontId="0" fillId="0" borderId="24" xfId="210" applyNumberFormat="1" applyFont="1" applyFill="1" applyBorder="1">
      <alignment/>
      <protection/>
    </xf>
    <xf numFmtId="165" fontId="0" fillId="0" borderId="13" xfId="0" applyNumberFormat="1" applyFont="1" applyFill="1" applyBorder="1" applyAlignment="1">
      <alignment/>
    </xf>
    <xf numFmtId="166" fontId="0" fillId="0" borderId="24" xfId="42" applyNumberFormat="1" applyFont="1" applyFill="1" applyBorder="1" applyAlignment="1">
      <alignment/>
    </xf>
    <xf numFmtId="0" fontId="5" fillId="0" borderId="0" xfId="210" applyFont="1" applyFill="1">
      <alignment/>
      <protection/>
    </xf>
    <xf numFmtId="0" fontId="0" fillId="0" borderId="0" xfId="210" applyFont="1" applyFill="1">
      <alignment/>
      <protection/>
    </xf>
    <xf numFmtId="1" fontId="17" fillId="0" borderId="10" xfId="0" applyNumberFormat="1" applyFont="1" applyFill="1" applyBorder="1" applyAlignment="1">
      <alignment/>
    </xf>
    <xf numFmtId="165" fontId="13" fillId="0" borderId="2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65" fontId="18" fillId="0" borderId="20" xfId="0" applyNumberFormat="1" applyFont="1" applyFill="1" applyBorder="1" applyAlignment="1">
      <alignment/>
    </xf>
    <xf numFmtId="165" fontId="13" fillId="0" borderId="14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vertical="center" wrapText="1"/>
    </xf>
    <xf numFmtId="0" fontId="21" fillId="0" borderId="0" xfId="0" applyFont="1" applyAlignment="1">
      <alignment/>
    </xf>
    <xf numFmtId="165" fontId="5" fillId="0" borderId="15" xfId="210" applyNumberFormat="1" applyFont="1" applyFill="1" applyBorder="1">
      <alignment/>
      <protection/>
    </xf>
    <xf numFmtId="165" fontId="5" fillId="0" borderId="0" xfId="210" applyNumberFormat="1" applyFont="1" applyFill="1" applyBorder="1">
      <alignment/>
      <protection/>
    </xf>
    <xf numFmtId="165" fontId="5" fillId="0" borderId="0" xfId="210" applyNumberFormat="1" applyFont="1" applyFill="1" applyBorder="1" applyAlignment="1">
      <alignment horizontal="right"/>
      <protection/>
    </xf>
    <xf numFmtId="165" fontId="18" fillId="0" borderId="0" xfId="210" applyNumberFormat="1" applyFont="1" applyFill="1" applyBorder="1" applyAlignment="1">
      <alignment horizontal="right"/>
      <protection/>
    </xf>
    <xf numFmtId="165" fontId="18" fillId="0" borderId="0" xfId="210" applyNumberFormat="1" applyFont="1" applyFill="1" applyBorder="1">
      <alignment/>
      <protection/>
    </xf>
    <xf numFmtId="0" fontId="0" fillId="0" borderId="0" xfId="0" applyFont="1" applyFill="1" applyAlignment="1">
      <alignment wrapText="1"/>
    </xf>
    <xf numFmtId="165" fontId="7" fillId="0" borderId="0" xfId="0" applyNumberFormat="1" applyFont="1" applyBorder="1" applyAlignment="1">
      <alignment/>
    </xf>
    <xf numFmtId="165" fontId="5" fillId="0" borderId="15" xfId="210" applyNumberFormat="1" applyFont="1" applyFill="1" applyBorder="1" applyAlignment="1">
      <alignment horizontal="right"/>
      <protection/>
    </xf>
    <xf numFmtId="165" fontId="17" fillId="0" borderId="15" xfId="210" applyNumberFormat="1" applyFont="1" applyFill="1" applyBorder="1">
      <alignment/>
      <protection/>
    </xf>
    <xf numFmtId="0" fontId="17" fillId="0" borderId="0" xfId="204" applyFont="1">
      <alignment/>
      <protection/>
    </xf>
    <xf numFmtId="0" fontId="5" fillId="0" borderId="0" xfId="204" applyFont="1">
      <alignment/>
      <protection/>
    </xf>
    <xf numFmtId="0" fontId="19" fillId="0" borderId="0" xfId="204" applyFont="1">
      <alignment/>
      <protection/>
    </xf>
    <xf numFmtId="0" fontId="18" fillId="0" borderId="0" xfId="204" applyFont="1">
      <alignment/>
      <protection/>
    </xf>
    <xf numFmtId="0" fontId="0" fillId="0" borderId="0" xfId="0" applyFont="1" applyAlignment="1">
      <alignment/>
    </xf>
    <xf numFmtId="0" fontId="23" fillId="0" borderId="0" xfId="204" applyFont="1">
      <alignment/>
      <protection/>
    </xf>
    <xf numFmtId="0" fontId="24" fillId="0" borderId="0" xfId="204" applyFont="1">
      <alignment/>
      <protection/>
    </xf>
    <xf numFmtId="0" fontId="0" fillId="0" borderId="16" xfId="204" applyFont="1" applyBorder="1">
      <alignment/>
      <protection/>
    </xf>
    <xf numFmtId="0" fontId="0" fillId="0" borderId="0" xfId="204" applyFont="1" applyBorder="1">
      <alignment/>
      <protection/>
    </xf>
    <xf numFmtId="0" fontId="14" fillId="0" borderId="12" xfId="204" applyFont="1" applyBorder="1" applyAlignment="1">
      <alignment horizontal="center"/>
      <protection/>
    </xf>
    <xf numFmtId="0" fontId="14" fillId="0" borderId="0" xfId="204" applyFont="1" applyBorder="1" applyAlignment="1">
      <alignment horizontal="left"/>
      <protection/>
    </xf>
    <xf numFmtId="0" fontId="5" fillId="0" borderId="12" xfId="204" applyFont="1" applyBorder="1" applyAlignment="1">
      <alignment horizontal="center"/>
      <protection/>
    </xf>
    <xf numFmtId="0" fontId="14" fillId="0" borderId="12" xfId="204" applyFont="1" applyBorder="1">
      <alignment/>
      <protection/>
    </xf>
    <xf numFmtId="0" fontId="1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204" applyFont="1" applyBorder="1">
      <alignment/>
      <protection/>
    </xf>
    <xf numFmtId="0" fontId="5" fillId="0" borderId="13" xfId="204" applyFont="1" applyBorder="1">
      <alignment/>
      <protection/>
    </xf>
    <xf numFmtId="0" fontId="5" fillId="0" borderId="10" xfId="204" applyFont="1" applyBorder="1">
      <alignment/>
      <protection/>
    </xf>
    <xf numFmtId="0" fontId="25" fillId="0" borderId="0" xfId="204" applyFont="1" applyAlignment="1">
      <alignment horizontal="left"/>
      <protection/>
    </xf>
    <xf numFmtId="0" fontId="0" fillId="0" borderId="0" xfId="0" applyFont="1" applyAlignment="1">
      <alignment wrapText="1"/>
    </xf>
    <xf numFmtId="1" fontId="5" fillId="0" borderId="0" xfId="204" applyNumberFormat="1" applyFont="1">
      <alignment/>
      <protection/>
    </xf>
    <xf numFmtId="165" fontId="5" fillId="0" borderId="0" xfId="204" applyNumberFormat="1" applyFont="1">
      <alignment/>
      <protection/>
    </xf>
    <xf numFmtId="0" fontId="5" fillId="0" borderId="0" xfId="204" applyFont="1" applyBorder="1">
      <alignment/>
      <protection/>
    </xf>
    <xf numFmtId="165" fontId="5" fillId="0" borderId="0" xfId="204" applyNumberFormat="1" applyFont="1" applyBorder="1">
      <alignment/>
      <protection/>
    </xf>
    <xf numFmtId="0" fontId="5" fillId="0" borderId="0" xfId="204" applyFont="1" applyAlignment="1">
      <alignment/>
      <protection/>
    </xf>
    <xf numFmtId="1" fontId="5" fillId="0" borderId="0" xfId="204" applyNumberFormat="1" applyFont="1" applyBorder="1">
      <alignment/>
      <protection/>
    </xf>
    <xf numFmtId="0" fontId="18" fillId="0" borderId="10" xfId="204" applyFont="1" applyBorder="1">
      <alignment/>
      <protection/>
    </xf>
    <xf numFmtId="1" fontId="18" fillId="0" borderId="10" xfId="204" applyNumberFormat="1" applyFont="1" applyBorder="1">
      <alignment/>
      <protection/>
    </xf>
    <xf numFmtId="165" fontId="18" fillId="0" borderId="10" xfId="204" applyNumberFormat="1" applyFont="1" applyBorder="1">
      <alignment/>
      <protection/>
    </xf>
    <xf numFmtId="0" fontId="22" fillId="0" borderId="0" xfId="204" applyFont="1" applyBorder="1">
      <alignment/>
      <protection/>
    </xf>
    <xf numFmtId="1" fontId="22" fillId="0" borderId="0" xfId="204" applyNumberFormat="1" applyFont="1" applyBorder="1">
      <alignment/>
      <protection/>
    </xf>
    <xf numFmtId="165" fontId="22" fillId="0" borderId="0" xfId="204" applyNumberFormat="1" applyFont="1" applyBorder="1">
      <alignment/>
      <protection/>
    </xf>
    <xf numFmtId="165" fontId="18" fillId="0" borderId="0" xfId="204" applyNumberFormat="1" applyFont="1" applyBorder="1">
      <alignment/>
      <protection/>
    </xf>
    <xf numFmtId="0" fontId="18" fillId="0" borderId="0" xfId="204" applyFont="1" applyBorder="1">
      <alignment/>
      <protection/>
    </xf>
    <xf numFmtId="0" fontId="0" fillId="0" borderId="0" xfId="204" applyFont="1">
      <alignment/>
      <protection/>
    </xf>
    <xf numFmtId="0" fontId="5" fillId="0" borderId="0" xfId="204" applyFont="1" applyBorder="1" applyAlignment="1">
      <alignment horizontal="left" vertical="center"/>
      <protection/>
    </xf>
    <xf numFmtId="0" fontId="14" fillId="0" borderId="0" xfId="204" applyFont="1" applyBorder="1">
      <alignment/>
      <protection/>
    </xf>
    <xf numFmtId="0" fontId="14" fillId="0" borderId="0" xfId="204" applyFont="1">
      <alignment/>
      <protection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8" fillId="0" borderId="22" xfId="0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165" fontId="5" fillId="0" borderId="24" xfId="0" applyNumberFormat="1" applyFont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0" fontId="13" fillId="0" borderId="0" xfId="210" applyFont="1">
      <alignment/>
      <protection/>
    </xf>
    <xf numFmtId="165" fontId="5" fillId="0" borderId="0" xfId="210" applyNumberFormat="1" applyFont="1">
      <alignment/>
      <protection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165" fontId="17" fillId="0" borderId="13" xfId="0" applyNumberFormat="1" applyFont="1" applyFill="1" applyBorder="1" applyAlignment="1">
      <alignment/>
    </xf>
    <xf numFmtId="165" fontId="17" fillId="0" borderId="24" xfId="0" applyNumberFormat="1" applyFont="1" applyFill="1" applyBorder="1" applyAlignment="1">
      <alignment/>
    </xf>
    <xf numFmtId="165" fontId="17" fillId="0" borderId="13" xfId="0" applyNumberFormat="1" applyFont="1" applyFill="1" applyBorder="1" applyAlignment="1">
      <alignment/>
    </xf>
    <xf numFmtId="165" fontId="17" fillId="0" borderId="24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65" fontId="17" fillId="0" borderId="0" xfId="0" applyNumberFormat="1" applyFont="1" applyFill="1" applyAlignment="1">
      <alignment/>
    </xf>
    <xf numFmtId="165" fontId="17" fillId="0" borderId="0" xfId="0" applyNumberFormat="1" applyFont="1" applyFill="1" applyBorder="1" applyAlignment="1">
      <alignment/>
    </xf>
    <xf numFmtId="165" fontId="17" fillId="0" borderId="16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165" fontId="17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24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26" fillId="0" borderId="16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165" fontId="17" fillId="0" borderId="10" xfId="210" applyNumberFormat="1" applyFont="1" applyFill="1" applyBorder="1">
      <alignment/>
      <protection/>
    </xf>
    <xf numFmtId="165" fontId="28" fillId="0" borderId="10" xfId="210" applyNumberFormat="1" applyFont="1" applyFill="1" applyBorder="1">
      <alignment/>
      <protection/>
    </xf>
    <xf numFmtId="165" fontId="18" fillId="0" borderId="15" xfId="210" applyNumberFormat="1" applyFont="1" applyFill="1" applyBorder="1">
      <alignment/>
      <protection/>
    </xf>
    <xf numFmtId="165" fontId="15" fillId="0" borderId="15" xfId="210" applyNumberFormat="1" applyFont="1" applyFill="1" applyBorder="1">
      <alignment/>
      <protection/>
    </xf>
    <xf numFmtId="0" fontId="3" fillId="0" borderId="23" xfId="203" applyFont="1" applyFill="1" applyBorder="1" applyAlignment="1">
      <alignment horizontal="center" vertical="center"/>
      <protection/>
    </xf>
    <xf numFmtId="165" fontId="5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5" fontId="5" fillId="0" borderId="10" xfId="210" applyNumberFormat="1" applyFont="1" applyFill="1" applyBorder="1" applyAlignment="1">
      <alignment horizontal="right"/>
      <protection/>
    </xf>
    <xf numFmtId="166" fontId="5" fillId="0" borderId="0" xfId="42" applyNumberFormat="1" applyFont="1" applyFill="1" applyBorder="1" applyAlignment="1">
      <alignment/>
    </xf>
    <xf numFmtId="0" fontId="128" fillId="0" borderId="0" xfId="0" applyFont="1" applyFill="1" applyBorder="1" applyAlignment="1">
      <alignment/>
    </xf>
    <xf numFmtId="0" fontId="129" fillId="0" borderId="0" xfId="0" applyFont="1" applyFill="1" applyBorder="1" applyAlignment="1">
      <alignment horizontal="left"/>
    </xf>
    <xf numFmtId="165" fontId="128" fillId="0" borderId="0" xfId="210" applyNumberFormat="1" applyFont="1" applyFill="1" applyBorder="1" applyAlignment="1">
      <alignment horizontal="right"/>
      <protection/>
    </xf>
    <xf numFmtId="165" fontId="128" fillId="0" borderId="0" xfId="210" applyNumberFormat="1" applyFont="1" applyFill="1" applyBorder="1">
      <alignment/>
      <protection/>
    </xf>
    <xf numFmtId="165" fontId="128" fillId="0" borderId="0" xfId="0" applyNumberFormat="1" applyFont="1" applyFill="1" applyBorder="1" applyAlignment="1">
      <alignment/>
    </xf>
    <xf numFmtId="165" fontId="128" fillId="0" borderId="0" xfId="0" applyNumberFormat="1" applyFont="1" applyFill="1" applyBorder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 horizontal="left"/>
    </xf>
    <xf numFmtId="0" fontId="128" fillId="0" borderId="0" xfId="210" applyFont="1" applyFill="1" applyBorder="1">
      <alignment/>
      <protection/>
    </xf>
    <xf numFmtId="165" fontId="128" fillId="0" borderId="0" xfId="0" applyNumberFormat="1" applyFont="1" applyFill="1" applyAlignment="1">
      <alignment/>
    </xf>
    <xf numFmtId="0" fontId="128" fillId="0" borderId="0" xfId="0" applyFont="1" applyFill="1" applyAlignment="1">
      <alignment horizontal="left"/>
    </xf>
    <xf numFmtId="165" fontId="128" fillId="0" borderId="0" xfId="210" applyNumberFormat="1" applyFont="1" applyFill="1">
      <alignment/>
      <protection/>
    </xf>
    <xf numFmtId="165" fontId="128" fillId="0" borderId="0" xfId="0" applyNumberFormat="1" applyFont="1" applyFill="1" applyBorder="1" applyAlignment="1">
      <alignment horizontal="right"/>
    </xf>
    <xf numFmtId="165" fontId="22" fillId="0" borderId="10" xfId="210" applyNumberFormat="1" applyFont="1" applyFill="1" applyBorder="1">
      <alignment/>
      <protection/>
    </xf>
    <xf numFmtId="166" fontId="5" fillId="0" borderId="0" xfId="42" applyNumberFormat="1" applyFont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3" fillId="0" borderId="23" xfId="210" applyFont="1" applyFill="1" applyBorder="1" applyAlignment="1">
      <alignment horizontal="center" vertical="center" wrapText="1"/>
      <protection/>
    </xf>
    <xf numFmtId="0" fontId="13" fillId="0" borderId="17" xfId="210" applyFont="1" applyFill="1" applyBorder="1" applyAlignment="1">
      <alignment horizontal="center" vertical="center" wrapText="1"/>
      <protection/>
    </xf>
    <xf numFmtId="0" fontId="13" fillId="0" borderId="24" xfId="210" applyFont="1" applyFill="1" applyBorder="1" applyAlignment="1">
      <alignment horizontal="center" vertical="center" wrapText="1"/>
      <protection/>
    </xf>
    <xf numFmtId="0" fontId="13" fillId="0" borderId="19" xfId="210" applyFont="1" applyFill="1" applyBorder="1" applyAlignment="1">
      <alignment horizontal="center" vertical="center" wrapText="1"/>
      <protection/>
    </xf>
    <xf numFmtId="0" fontId="13" fillId="0" borderId="22" xfId="210" applyFont="1" applyFill="1" applyBorder="1" applyAlignment="1">
      <alignment horizontal="center" wrapText="1"/>
      <protection/>
    </xf>
    <xf numFmtId="0" fontId="13" fillId="0" borderId="15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2" xfId="210" applyFont="1" applyFill="1" applyBorder="1" applyAlignment="1">
      <alignment horizontal="center" vertical="center" wrapText="1"/>
      <protection/>
    </xf>
    <xf numFmtId="0" fontId="13" fillId="0" borderId="21" xfId="210" applyFont="1" applyFill="1" applyBorder="1" applyAlignment="1">
      <alignment horizontal="center" vertical="center" wrapText="1"/>
      <protection/>
    </xf>
    <xf numFmtId="0" fontId="13" fillId="0" borderId="15" xfId="210" applyFont="1" applyFill="1" applyBorder="1" applyAlignment="1">
      <alignment horizontal="center" vertical="center" wrapText="1"/>
      <protection/>
    </xf>
    <xf numFmtId="0" fontId="13" fillId="0" borderId="16" xfId="210" applyFont="1" applyFill="1" applyBorder="1" applyAlignment="1">
      <alignment horizontal="center" vertical="center" wrapText="1"/>
      <protection/>
    </xf>
    <xf numFmtId="0" fontId="13" fillId="0" borderId="10" xfId="210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210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210" applyFont="1" applyFill="1" applyBorder="1" applyAlignment="1">
      <alignment horizontal="center" vertical="center" wrapText="1"/>
      <protection/>
    </xf>
    <xf numFmtId="0" fontId="16" fillId="0" borderId="14" xfId="210" applyFont="1" applyFill="1" applyBorder="1" applyAlignment="1">
      <alignment horizontal="center" wrapText="1"/>
      <protection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210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210" applyFont="1" applyFill="1" applyBorder="1" applyAlignment="1">
      <alignment horizontal="center"/>
      <protection/>
    </xf>
    <xf numFmtId="0" fontId="13" fillId="0" borderId="18" xfId="210" applyFont="1" applyFill="1" applyBorder="1" applyAlignment="1">
      <alignment horizontal="center"/>
      <protection/>
    </xf>
    <xf numFmtId="14" fontId="1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7" fontId="5" fillId="0" borderId="2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33" borderId="23" xfId="203" applyFont="1" applyFill="1" applyBorder="1" applyAlignment="1">
      <alignment horizontal="center" vertical="center" wrapText="1"/>
      <protection/>
    </xf>
    <xf numFmtId="0" fontId="3" fillId="33" borderId="16" xfId="203" applyFont="1" applyFill="1" applyBorder="1" applyAlignment="1">
      <alignment horizontal="center" vertical="center" wrapText="1"/>
      <protection/>
    </xf>
    <xf numFmtId="0" fontId="3" fillId="33" borderId="24" xfId="203" applyFont="1" applyFill="1" applyBorder="1" applyAlignment="1">
      <alignment horizontal="center" vertical="center" wrapText="1"/>
      <protection/>
    </xf>
    <xf numFmtId="0" fontId="3" fillId="33" borderId="10" xfId="203" applyFont="1" applyFill="1" applyBorder="1" applyAlignment="1">
      <alignment horizontal="center" vertical="center" wrapText="1"/>
      <protection/>
    </xf>
    <xf numFmtId="0" fontId="3" fillId="0" borderId="14" xfId="203" applyFont="1" applyFill="1" applyBorder="1" applyAlignment="1">
      <alignment horizontal="center"/>
      <protection/>
    </xf>
    <xf numFmtId="0" fontId="3" fillId="0" borderId="12" xfId="203" applyFont="1" applyFill="1" applyBorder="1" applyAlignment="1">
      <alignment horizontal="center"/>
      <protection/>
    </xf>
    <xf numFmtId="0" fontId="3" fillId="0" borderId="13" xfId="203" applyFont="1" applyFill="1" applyBorder="1" applyAlignment="1">
      <alignment horizontal="center"/>
      <protection/>
    </xf>
    <xf numFmtId="0" fontId="5" fillId="0" borderId="14" xfId="204" applyFont="1" applyBorder="1" applyAlignment="1">
      <alignment horizontal="center" vertical="center" wrapText="1"/>
      <protection/>
    </xf>
    <xf numFmtId="0" fontId="5" fillId="0" borderId="12" xfId="204" applyFont="1" applyBorder="1" applyAlignment="1">
      <alignment horizontal="center" vertical="center" wrapText="1"/>
      <protection/>
    </xf>
    <xf numFmtId="0" fontId="18" fillId="0" borderId="17" xfId="204" applyFont="1" applyBorder="1" applyAlignment="1">
      <alignment horizontal="center" vertical="center" shrinkToFit="1"/>
      <protection/>
    </xf>
    <xf numFmtId="0" fontId="18" fillId="0" borderId="18" xfId="204" applyFont="1" applyBorder="1" applyAlignment="1">
      <alignment horizontal="center" vertical="center" shrinkToFit="1"/>
      <protection/>
    </xf>
    <xf numFmtId="0" fontId="18" fillId="0" borderId="19" xfId="204" applyFont="1" applyBorder="1" applyAlignment="1">
      <alignment horizontal="center" vertical="center" shrinkToFit="1"/>
      <protection/>
    </xf>
    <xf numFmtId="0" fontId="24" fillId="0" borderId="14" xfId="204" applyFont="1" applyBorder="1" applyAlignment="1">
      <alignment horizontal="center" vertical="center" wrapText="1" shrinkToFit="1"/>
      <protection/>
    </xf>
    <xf numFmtId="0" fontId="24" fillId="0" borderId="12" xfId="204" applyFont="1" applyBorder="1" applyAlignment="1">
      <alignment horizontal="center" vertical="center" wrapText="1" shrinkToFit="1"/>
      <protection/>
    </xf>
    <xf numFmtId="0" fontId="24" fillId="0" borderId="13" xfId="204" applyFont="1" applyBorder="1" applyAlignment="1">
      <alignment horizontal="center" vertical="center" wrapText="1" shrinkToFi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" fillId="0" borderId="0" xfId="205" applyFont="1">
      <alignment/>
      <protection/>
    </xf>
    <xf numFmtId="0" fontId="3" fillId="0" borderId="0" xfId="205" applyFont="1" applyBorder="1">
      <alignment/>
      <protection/>
    </xf>
    <xf numFmtId="0" fontId="11" fillId="0" borderId="0" xfId="205" applyFont="1" applyBorder="1">
      <alignment/>
      <protection/>
    </xf>
    <xf numFmtId="0" fontId="8" fillId="0" borderId="0" xfId="205" applyFont="1" applyBorder="1">
      <alignment/>
      <protection/>
    </xf>
    <xf numFmtId="14" fontId="3" fillId="0" borderId="0" xfId="205" applyNumberFormat="1" applyFont="1" applyBorder="1">
      <alignment/>
      <protection/>
    </xf>
    <xf numFmtId="14" fontId="3" fillId="0" borderId="0" xfId="205" applyNumberFormat="1" applyFont="1">
      <alignment/>
      <protection/>
    </xf>
    <xf numFmtId="0" fontId="3" fillId="0" borderId="16" xfId="205" applyFont="1" applyBorder="1">
      <alignment/>
      <protection/>
    </xf>
    <xf numFmtId="0" fontId="3" fillId="0" borderId="23" xfId="205" applyFont="1" applyBorder="1">
      <alignment/>
      <protection/>
    </xf>
    <xf numFmtId="0" fontId="21" fillId="0" borderId="23" xfId="205" applyFont="1" applyBorder="1">
      <alignment/>
      <protection/>
    </xf>
    <xf numFmtId="0" fontId="21" fillId="0" borderId="16" xfId="205" applyFont="1" applyBorder="1">
      <alignment/>
      <protection/>
    </xf>
    <xf numFmtId="0" fontId="21" fillId="0" borderId="17" xfId="205" applyFont="1" applyBorder="1">
      <alignment/>
      <protection/>
    </xf>
    <xf numFmtId="0" fontId="21" fillId="0" borderId="15" xfId="205" applyFont="1" applyBorder="1">
      <alignment/>
      <protection/>
    </xf>
    <xf numFmtId="0" fontId="21" fillId="0" borderId="14" xfId="205" applyFont="1" applyBorder="1">
      <alignment/>
      <protection/>
    </xf>
    <xf numFmtId="0" fontId="21" fillId="0" borderId="0" xfId="205" applyFont="1" applyBorder="1">
      <alignment/>
      <protection/>
    </xf>
    <xf numFmtId="0" fontId="3" fillId="0" borderId="11" xfId="205" applyFont="1" applyBorder="1">
      <alignment/>
      <protection/>
    </xf>
    <xf numFmtId="0" fontId="50" fillId="0" borderId="11" xfId="205" applyFont="1" applyBorder="1">
      <alignment/>
      <protection/>
    </xf>
    <xf numFmtId="0" fontId="50" fillId="0" borderId="0" xfId="205" applyFont="1" applyBorder="1">
      <alignment/>
      <protection/>
    </xf>
    <xf numFmtId="0" fontId="21" fillId="0" borderId="18" xfId="205" applyFont="1" applyBorder="1">
      <alignment/>
      <protection/>
    </xf>
    <xf numFmtId="0" fontId="21" fillId="0" borderId="23" xfId="205" applyFont="1" applyBorder="1" applyAlignment="1">
      <alignment horizontal="center" vertical="center" wrapText="1"/>
      <protection/>
    </xf>
    <xf numFmtId="0" fontId="21" fillId="0" borderId="17" xfId="205" applyFont="1" applyBorder="1" applyAlignment="1">
      <alignment horizontal="center" vertical="center" wrapText="1"/>
      <protection/>
    </xf>
    <xf numFmtId="0" fontId="21" fillId="0" borderId="12" xfId="205" applyFont="1" applyBorder="1">
      <alignment/>
      <protection/>
    </xf>
    <xf numFmtId="0" fontId="21" fillId="0" borderId="11" xfId="205" applyFont="1" applyBorder="1" applyAlignment="1">
      <alignment horizontal="center"/>
      <protection/>
    </xf>
    <xf numFmtId="0" fontId="21" fillId="0" borderId="0" xfId="205" applyFont="1" applyBorder="1" applyAlignment="1">
      <alignment horizontal="center"/>
      <protection/>
    </xf>
    <xf numFmtId="0" fontId="21" fillId="0" borderId="22" xfId="205" applyFont="1" applyBorder="1">
      <alignment/>
      <protection/>
    </xf>
    <xf numFmtId="0" fontId="50" fillId="0" borderId="21" xfId="205" applyFont="1" applyBorder="1">
      <alignment/>
      <protection/>
    </xf>
    <xf numFmtId="0" fontId="50" fillId="0" borderId="24" xfId="205" applyFont="1" applyBorder="1" applyAlignment="1">
      <alignment horizontal="center"/>
      <protection/>
    </xf>
    <xf numFmtId="0" fontId="50" fillId="0" borderId="19" xfId="205" applyFont="1" applyBorder="1" applyAlignment="1">
      <alignment horizontal="center"/>
      <protection/>
    </xf>
    <xf numFmtId="0" fontId="50" fillId="0" borderId="24" xfId="20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50" fillId="0" borderId="18" xfId="205" applyFont="1" applyBorder="1">
      <alignment/>
      <protection/>
    </xf>
    <xf numFmtId="0" fontId="21" fillId="0" borderId="11" xfId="205" applyFont="1" applyBorder="1">
      <alignment/>
      <protection/>
    </xf>
    <xf numFmtId="0" fontId="50" fillId="0" borderId="12" xfId="205" applyFont="1" applyBorder="1">
      <alignment/>
      <protection/>
    </xf>
    <xf numFmtId="0" fontId="21" fillId="0" borderId="23" xfId="205" applyFont="1" applyBorder="1" applyAlignment="1">
      <alignment horizontal="center" vertical="center"/>
      <protection/>
    </xf>
    <xf numFmtId="0" fontId="21" fillId="0" borderId="10" xfId="205" applyFont="1" applyBorder="1">
      <alignment/>
      <protection/>
    </xf>
    <xf numFmtId="0" fontId="21" fillId="0" borderId="24" xfId="205" applyFont="1" applyBorder="1">
      <alignment/>
      <protection/>
    </xf>
    <xf numFmtId="0" fontId="21" fillId="0" borderId="13" xfId="205" applyFont="1" applyBorder="1">
      <alignment/>
      <protection/>
    </xf>
    <xf numFmtId="0" fontId="0" fillId="0" borderId="24" xfId="0" applyFont="1" applyBorder="1" applyAlignment="1">
      <alignment horizontal="center" vertical="center"/>
    </xf>
    <xf numFmtId="0" fontId="50" fillId="0" borderId="13" xfId="205" applyFont="1" applyBorder="1">
      <alignment/>
      <protection/>
    </xf>
    <xf numFmtId="0" fontId="50" fillId="0" borderId="10" xfId="205" applyFont="1" applyBorder="1">
      <alignment/>
      <protection/>
    </xf>
    <xf numFmtId="0" fontId="21" fillId="0" borderId="0" xfId="205" applyFont="1">
      <alignment/>
      <protection/>
    </xf>
    <xf numFmtId="0" fontId="50" fillId="0" borderId="0" xfId="0" applyFont="1" applyAlignment="1">
      <alignment horizontal="left"/>
    </xf>
    <xf numFmtId="165" fontId="0" fillId="0" borderId="0" xfId="205" applyNumberFormat="1" applyFont="1" applyBorder="1" applyAlignment="1">
      <alignment horizontal="right"/>
      <protection/>
    </xf>
    <xf numFmtId="165" fontId="21" fillId="0" borderId="0" xfId="205" applyNumberFormat="1" applyFont="1">
      <alignment/>
      <protection/>
    </xf>
    <xf numFmtId="0" fontId="0" fillId="0" borderId="0" xfId="205" applyFont="1" applyBorder="1" applyAlignment="1">
      <alignment horizontal="right"/>
      <protection/>
    </xf>
    <xf numFmtId="0" fontId="21" fillId="0" borderId="10" xfId="0" applyFont="1" applyBorder="1" applyAlignment="1">
      <alignment/>
    </xf>
    <xf numFmtId="165" fontId="0" fillId="0" borderId="10" xfId="205" applyNumberFormat="1" applyFont="1" applyBorder="1" applyAlignment="1">
      <alignment horizontal="right"/>
      <protection/>
    </xf>
    <xf numFmtId="0" fontId="0" fillId="0" borderId="10" xfId="205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52" fillId="0" borderId="16" xfId="0" applyFont="1" applyBorder="1" applyAlignment="1">
      <alignment horizontal="center"/>
    </xf>
    <xf numFmtId="165" fontId="19" fillId="0" borderId="16" xfId="205" applyNumberFormat="1" applyFont="1" applyBorder="1" applyAlignment="1">
      <alignment horizontal="right"/>
      <protection/>
    </xf>
    <xf numFmtId="165" fontId="19" fillId="0" borderId="0" xfId="205" applyNumberFormat="1" applyFont="1" applyBorder="1" applyAlignment="1">
      <alignment horizontal="right"/>
      <protection/>
    </xf>
    <xf numFmtId="0" fontId="19" fillId="0" borderId="0" xfId="205" applyFont="1" applyBorder="1" applyAlignment="1">
      <alignment horizontal="right"/>
      <protection/>
    </xf>
    <xf numFmtId="0" fontId="21" fillId="0" borderId="15" xfId="211" applyFont="1" applyBorder="1">
      <alignment/>
      <protection/>
    </xf>
    <xf numFmtId="0" fontId="53" fillId="0" borderId="15" xfId="211" applyFont="1" applyBorder="1">
      <alignment/>
      <protection/>
    </xf>
    <xf numFmtId="165" fontId="19" fillId="0" borderId="15" xfId="205" applyNumberFormat="1" applyFont="1" applyBorder="1" applyAlignment="1">
      <alignment horizontal="right"/>
      <protection/>
    </xf>
    <xf numFmtId="0" fontId="19" fillId="0" borderId="15" xfId="205" applyFont="1" applyBorder="1" applyAlignment="1">
      <alignment horizontal="right"/>
      <protection/>
    </xf>
    <xf numFmtId="0" fontId="130" fillId="0" borderId="0" xfId="140" applyFont="1">
      <alignment/>
      <protection/>
    </xf>
    <xf numFmtId="0" fontId="131" fillId="0" borderId="0" xfId="140" applyFont="1">
      <alignment/>
      <protection/>
    </xf>
    <xf numFmtId="0" fontId="131" fillId="0" borderId="16" xfId="66" applyFont="1" applyBorder="1" applyAlignment="1">
      <alignment vertical="center" wrapText="1"/>
      <protection/>
    </xf>
    <xf numFmtId="0" fontId="131" fillId="0" borderId="14" xfId="66" applyFont="1" applyBorder="1" applyAlignment="1">
      <alignment vertical="center" wrapText="1"/>
      <protection/>
    </xf>
    <xf numFmtId="0" fontId="131" fillId="0" borderId="14" xfId="66" applyFont="1" applyBorder="1" applyAlignment="1">
      <alignment horizontal="center" wrapText="1"/>
      <protection/>
    </xf>
    <xf numFmtId="0" fontId="132" fillId="0" borderId="14" xfId="66" applyFont="1" applyBorder="1" applyAlignment="1">
      <alignment horizontal="center" wrapText="1"/>
      <protection/>
    </xf>
    <xf numFmtId="0" fontId="131" fillId="0" borderId="16" xfId="66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33" fillId="0" borderId="16" xfId="0" applyNumberFormat="1" applyFont="1" applyFill="1" applyBorder="1" applyAlignment="1">
      <alignment vertical="center" readingOrder="1"/>
    </xf>
    <xf numFmtId="0" fontId="134" fillId="0" borderId="16" xfId="0" applyNumberFormat="1" applyFont="1" applyFill="1" applyBorder="1" applyAlignment="1">
      <alignment horizontal="right" vertical="center" wrapText="1" readingOrder="1"/>
    </xf>
    <xf numFmtId="0" fontId="134" fillId="0" borderId="16" xfId="133" applyNumberFormat="1" applyFont="1" applyFill="1" applyBorder="1" applyAlignment="1">
      <alignment horizontal="right" vertical="center" wrapText="1" readingOrder="1"/>
      <protection/>
    </xf>
    <xf numFmtId="171" fontId="133" fillId="0" borderId="0" xfId="0" applyNumberFormat="1" applyFont="1" applyFill="1" applyBorder="1" applyAlignment="1">
      <alignment horizontal="right" vertical="center" wrapText="1" readingOrder="1"/>
    </xf>
    <xf numFmtId="0" fontId="133" fillId="0" borderId="0" xfId="0" applyNumberFormat="1" applyFont="1" applyFill="1" applyBorder="1" applyAlignment="1">
      <alignment vertical="center" readingOrder="1"/>
    </xf>
    <xf numFmtId="0" fontId="134" fillId="0" borderId="0" xfId="0" applyNumberFormat="1" applyFont="1" applyFill="1" applyBorder="1" applyAlignment="1">
      <alignment horizontal="right" vertical="center" wrapText="1" readingOrder="1"/>
    </xf>
    <xf numFmtId="0" fontId="134" fillId="0" borderId="0" xfId="133" applyNumberFormat="1" applyFont="1" applyFill="1" applyBorder="1" applyAlignment="1">
      <alignment horizontal="right" vertical="center" wrapText="1" readingOrder="1"/>
      <protection/>
    </xf>
    <xf numFmtId="172" fontId="133" fillId="0" borderId="0" xfId="0" applyNumberFormat="1" applyFont="1" applyFill="1" applyBorder="1" applyAlignment="1">
      <alignment horizontal="right" vertical="center" wrapText="1" readingOrder="1"/>
    </xf>
    <xf numFmtId="0" fontId="133" fillId="0" borderId="0" xfId="0" applyNumberFormat="1" applyFont="1" applyFill="1" applyBorder="1" applyAlignment="1">
      <alignment horizontal="right" vertical="center" wrapText="1" readingOrder="1"/>
    </xf>
    <xf numFmtId="0" fontId="133" fillId="0" borderId="10" xfId="0" applyNumberFormat="1" applyFont="1" applyFill="1" applyBorder="1" applyAlignment="1">
      <alignment vertical="center" readingOrder="1"/>
    </xf>
    <xf numFmtId="0" fontId="134" fillId="0" borderId="10" xfId="0" applyNumberFormat="1" applyFont="1" applyFill="1" applyBorder="1" applyAlignment="1">
      <alignment horizontal="right" vertical="center" wrapText="1" readingOrder="1"/>
    </xf>
    <xf numFmtId="0" fontId="134" fillId="0" borderId="10" xfId="133" applyNumberFormat="1" applyFont="1" applyFill="1" applyBorder="1" applyAlignment="1">
      <alignment horizontal="right" vertical="center" wrapText="1" readingOrder="1"/>
      <protection/>
    </xf>
    <xf numFmtId="0" fontId="135" fillId="0" borderId="15" xfId="197" applyFont="1" applyBorder="1" applyAlignment="1">
      <alignment wrapText="1"/>
      <protection/>
    </xf>
    <xf numFmtId="165" fontId="130" fillId="0" borderId="15" xfId="197" applyNumberFormat="1" applyFont="1" applyBorder="1">
      <alignment/>
      <protection/>
    </xf>
    <xf numFmtId="0" fontId="130" fillId="0" borderId="15" xfId="159" applyFont="1" applyBorder="1">
      <alignment/>
      <protection/>
    </xf>
    <xf numFmtId="165" fontId="130" fillId="0" borderId="15" xfId="159" applyNumberFormat="1" applyFont="1" applyBorder="1">
      <alignment/>
      <protection/>
    </xf>
    <xf numFmtId="0" fontId="132" fillId="0" borderId="0" xfId="197" applyFont="1" applyBorder="1">
      <alignment/>
      <protection/>
    </xf>
    <xf numFmtId="173" fontId="132" fillId="0" borderId="0" xfId="45" applyNumberFormat="1" applyFont="1" applyBorder="1" applyAlignment="1">
      <alignment/>
    </xf>
    <xf numFmtId="0" fontId="133" fillId="0" borderId="25" xfId="0" applyNumberFormat="1" applyFont="1" applyFill="1" applyBorder="1" applyAlignment="1">
      <alignment horizontal="right" vertical="center" wrapText="1" readingOrder="1"/>
    </xf>
    <xf numFmtId="0" fontId="132" fillId="0" borderId="0" xfId="159" applyFont="1" applyBorder="1">
      <alignment/>
      <protection/>
    </xf>
    <xf numFmtId="0" fontId="136" fillId="0" borderId="0" xfId="159" applyFont="1" applyBorder="1">
      <alignment/>
      <protection/>
    </xf>
    <xf numFmtId="172" fontId="133" fillId="0" borderId="25" xfId="0" applyNumberFormat="1" applyFont="1" applyFill="1" applyBorder="1" applyAlignment="1">
      <alignment horizontal="right" vertical="center" wrapText="1" readingOrder="1"/>
    </xf>
    <xf numFmtId="172" fontId="133" fillId="0" borderId="26" xfId="0" applyNumberFormat="1" applyFont="1" applyFill="1" applyBorder="1" applyAlignment="1">
      <alignment horizontal="right" vertical="center" wrapText="1" readingOrder="1"/>
    </xf>
    <xf numFmtId="0" fontId="132" fillId="0" borderId="0" xfId="197" applyFont="1" applyFill="1" applyBorder="1">
      <alignment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  <xf numFmtId="1" fontId="5" fillId="0" borderId="16" xfId="0" applyNumberFormat="1" applyFont="1" applyBorder="1" applyAlignment="1">
      <alignment horizontal="right" vertical="center" wrapText="1"/>
    </xf>
    <xf numFmtId="165" fontId="5" fillId="0" borderId="16" xfId="0" applyNumberFormat="1" applyFont="1" applyBorder="1" applyAlignment="1">
      <alignment horizontal="right" vertical="center" wrapText="1"/>
    </xf>
    <xf numFmtId="1" fontId="5" fillId="0" borderId="16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5" fillId="0" borderId="0" xfId="0" applyNumberFormat="1" applyFont="1" applyAlignment="1">
      <alignment horizontal="right" vertical="center" wrapText="1"/>
    </xf>
    <xf numFmtId="0" fontId="134" fillId="0" borderId="10" xfId="0" applyNumberFormat="1" applyFont="1" applyFill="1" applyBorder="1" applyAlignment="1">
      <alignment vertical="center" wrapText="1" readingOrder="1"/>
    </xf>
    <xf numFmtId="0" fontId="5" fillId="0" borderId="10" xfId="0" applyFont="1" applyBorder="1" applyAlignment="1">
      <alignment wrapText="1" readingOrder="1"/>
    </xf>
    <xf numFmtId="165" fontId="5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/>
    </xf>
    <xf numFmtId="0" fontId="52" fillId="0" borderId="15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3" fillId="0" borderId="0" xfId="198" applyFont="1">
      <alignment/>
      <protection/>
    </xf>
    <xf numFmtId="0" fontId="6" fillId="0" borderId="0" xfId="198" applyFont="1">
      <alignment/>
      <protection/>
    </xf>
    <xf numFmtId="0" fontId="3" fillId="0" borderId="0" xfId="198" applyFont="1" applyAlignment="1">
      <alignment horizontal="center"/>
      <protection/>
    </xf>
    <xf numFmtId="0" fontId="63" fillId="0" borderId="0" xfId="198" applyFont="1">
      <alignment/>
      <protection/>
    </xf>
    <xf numFmtId="0" fontId="3" fillId="0" borderId="0" xfId="198" applyFont="1" applyAlignment="1">
      <alignment horizontal="center" vertical="center" shrinkToFit="1"/>
      <protection/>
    </xf>
    <xf numFmtId="0" fontId="3" fillId="0" borderId="0" xfId="198" applyFont="1" applyBorder="1" applyAlignment="1">
      <alignment horizontal="center" vertical="center" shrinkToFit="1"/>
      <protection/>
    </xf>
    <xf numFmtId="0" fontId="3" fillId="0" borderId="15" xfId="198" applyFont="1" applyBorder="1" applyAlignment="1">
      <alignment horizontal="center" vertical="center" wrapText="1"/>
      <protection/>
    </xf>
    <xf numFmtId="0" fontId="3" fillId="0" borderId="21" xfId="198" applyFont="1" applyBorder="1" applyAlignment="1">
      <alignment horizontal="center" vertical="center" wrapText="1"/>
      <protection/>
    </xf>
    <xf numFmtId="0" fontId="3" fillId="0" borderId="20" xfId="198" applyFont="1" applyBorder="1" applyAlignment="1">
      <alignment horizontal="center" vertical="center" wrapText="1"/>
      <protection/>
    </xf>
    <xf numFmtId="2" fontId="3" fillId="0" borderId="20" xfId="198" applyNumberFormat="1" applyFont="1" applyBorder="1" applyAlignment="1">
      <alignment horizontal="center" vertical="center"/>
      <protection/>
    </xf>
    <xf numFmtId="0" fontId="63" fillId="0" borderId="20" xfId="198" applyFont="1" applyBorder="1">
      <alignment/>
      <protection/>
    </xf>
    <xf numFmtId="0" fontId="3" fillId="0" borderId="20" xfId="198" applyFont="1" applyBorder="1" applyAlignment="1">
      <alignment horizontal="center" wrapText="1"/>
      <protection/>
    </xf>
    <xf numFmtId="0" fontId="63" fillId="0" borderId="22" xfId="198" applyFont="1" applyBorder="1">
      <alignment/>
      <protection/>
    </xf>
    <xf numFmtId="0" fontId="63" fillId="0" borderId="0" xfId="198" applyFont="1" applyBorder="1">
      <alignment/>
      <protection/>
    </xf>
    <xf numFmtId="0" fontId="3" fillId="0" borderId="0" xfId="198" applyFont="1" applyBorder="1">
      <alignment/>
      <protection/>
    </xf>
    <xf numFmtId="175" fontId="3" fillId="0" borderId="0" xfId="48" applyNumberFormat="1" applyFont="1" applyBorder="1" applyAlignment="1">
      <alignment horizontal="center" vertical="center"/>
    </xf>
    <xf numFmtId="0" fontId="3" fillId="0" borderId="0" xfId="198" applyFont="1" applyBorder="1" applyAlignment="1">
      <alignment horizontal="center"/>
      <protection/>
    </xf>
    <xf numFmtId="165" fontId="3" fillId="0" borderId="0" xfId="198" applyNumberFormat="1" applyFont="1" applyBorder="1" applyAlignment="1">
      <alignment horizontal="center"/>
      <protection/>
    </xf>
    <xf numFmtId="0" fontId="3" fillId="0" borderId="0" xfId="198" applyFont="1" applyFill="1" applyBorder="1">
      <alignment/>
      <protection/>
    </xf>
    <xf numFmtId="0" fontId="3" fillId="0" borderId="0" xfId="198" applyFont="1" applyFill="1" applyBorder="1" applyAlignment="1">
      <alignment horizontal="center"/>
      <protection/>
    </xf>
    <xf numFmtId="0" fontId="3" fillId="0" borderId="10" xfId="198" applyFont="1" applyBorder="1">
      <alignment/>
      <protection/>
    </xf>
    <xf numFmtId="0" fontId="3" fillId="0" borderId="10" xfId="198" applyFont="1" applyBorder="1" applyAlignment="1">
      <alignment horizontal="center"/>
      <protection/>
    </xf>
    <xf numFmtId="0" fontId="3" fillId="0" borderId="27" xfId="198" applyFont="1" applyBorder="1" applyAlignment="1">
      <alignment horizontal="center"/>
      <protection/>
    </xf>
    <xf numFmtId="165" fontId="3" fillId="0" borderId="10" xfId="198" applyNumberFormat="1" applyFont="1" applyBorder="1" applyAlignment="1">
      <alignment horizontal="center"/>
      <protection/>
    </xf>
    <xf numFmtId="0" fontId="3" fillId="0" borderId="27" xfId="198" applyFont="1" applyBorder="1">
      <alignment/>
      <protection/>
    </xf>
    <xf numFmtId="165" fontId="3" fillId="0" borderId="27" xfId="198" applyNumberFormat="1" applyFont="1" applyBorder="1" applyAlignment="1">
      <alignment horizontal="center"/>
      <protection/>
    </xf>
    <xf numFmtId="0" fontId="8" fillId="0" borderId="0" xfId="206" applyFont="1" applyBorder="1" applyAlignment="1">
      <alignment horizontal="center" shrinkToFit="1"/>
      <protection/>
    </xf>
    <xf numFmtId="0" fontId="2" fillId="0" borderId="0" xfId="170">
      <alignment/>
      <protection/>
    </xf>
    <xf numFmtId="0" fontId="66" fillId="0" borderId="0" xfId="206" applyFont="1" applyBorder="1" applyAlignment="1">
      <alignment horizontal="left"/>
      <protection/>
    </xf>
    <xf numFmtId="0" fontId="9" fillId="0" borderId="0" xfId="206" applyFont="1" applyBorder="1" applyAlignment="1">
      <alignment horizontal="left"/>
      <protection/>
    </xf>
    <xf numFmtId="0" fontId="7" fillId="0" borderId="0" xfId="170" applyFont="1">
      <alignment/>
      <protection/>
    </xf>
    <xf numFmtId="0" fontId="7" fillId="0" borderId="0" xfId="170" applyFont="1" applyAlignment="1">
      <alignment horizontal="center"/>
      <protection/>
    </xf>
    <xf numFmtId="0" fontId="66" fillId="0" borderId="0" xfId="206" applyFont="1" applyBorder="1" applyAlignment="1">
      <alignment horizontal="center" vertical="center"/>
      <protection/>
    </xf>
    <xf numFmtId="0" fontId="67" fillId="0" borderId="0" xfId="206" applyFont="1" applyBorder="1" applyAlignment="1">
      <alignment horizontal="center"/>
      <protection/>
    </xf>
    <xf numFmtId="0" fontId="6" fillId="0" borderId="0" xfId="170" applyFont="1">
      <alignment/>
      <protection/>
    </xf>
    <xf numFmtId="0" fontId="2" fillId="0" borderId="0" xfId="170" applyBorder="1">
      <alignment/>
      <protection/>
    </xf>
    <xf numFmtId="0" fontId="3" fillId="0" borderId="17" xfId="170" applyFont="1" applyBorder="1" applyAlignment="1">
      <alignment horizontal="center" vertical="center"/>
      <protection/>
    </xf>
    <xf numFmtId="175" fontId="3" fillId="0" borderId="14" xfId="48" applyNumberFormat="1" applyFont="1" applyBorder="1" applyAlignment="1">
      <alignment horizontal="center" vertical="center" wrapText="1" shrinkToFit="1"/>
    </xf>
    <xf numFmtId="0" fontId="3" fillId="0" borderId="14" xfId="170" applyFont="1" applyBorder="1" applyAlignment="1">
      <alignment horizontal="center"/>
      <protection/>
    </xf>
    <xf numFmtId="0" fontId="3" fillId="0" borderId="23" xfId="170" applyFont="1" applyBorder="1" applyAlignment="1">
      <alignment horizontal="center"/>
      <protection/>
    </xf>
    <xf numFmtId="0" fontId="3" fillId="0" borderId="0" xfId="170" applyFont="1" applyBorder="1">
      <alignment/>
      <protection/>
    </xf>
    <xf numFmtId="0" fontId="3" fillId="0" borderId="0" xfId="170" applyFont="1">
      <alignment/>
      <protection/>
    </xf>
    <xf numFmtId="0" fontId="3" fillId="0" borderId="19" xfId="170" applyFont="1" applyBorder="1" applyAlignment="1">
      <alignment horizontal="center" vertical="center"/>
      <protection/>
    </xf>
    <xf numFmtId="175" fontId="3" fillId="0" borderId="13" xfId="48" applyNumberFormat="1" applyFont="1" applyBorder="1" applyAlignment="1">
      <alignment horizontal="center" vertical="center" wrapText="1" shrinkToFit="1"/>
    </xf>
    <xf numFmtId="0" fontId="3" fillId="0" borderId="13" xfId="170" applyFont="1" applyBorder="1" applyAlignment="1">
      <alignment horizontal="center"/>
      <protection/>
    </xf>
    <xf numFmtId="0" fontId="3" fillId="0" borderId="24" xfId="170" applyFont="1" applyBorder="1" applyAlignment="1">
      <alignment horizontal="center"/>
      <protection/>
    </xf>
    <xf numFmtId="0" fontId="8" fillId="0" borderId="0" xfId="170" applyFont="1">
      <alignment/>
      <protection/>
    </xf>
    <xf numFmtId="177" fontId="68" fillId="0" borderId="0" xfId="202" applyNumberFormat="1" applyFont="1" applyBorder="1" applyAlignment="1">
      <alignment/>
      <protection/>
    </xf>
    <xf numFmtId="178" fontId="6" fillId="0" borderId="0" xfId="170" applyNumberFormat="1" applyFont="1" applyAlignment="1">
      <alignment horizontal="center"/>
      <protection/>
    </xf>
    <xf numFmtId="0" fontId="9" fillId="0" borderId="0" xfId="170" applyFont="1" applyAlignment="1">
      <alignment/>
      <protection/>
    </xf>
    <xf numFmtId="178" fontId="3" fillId="0" borderId="0" xfId="170" applyNumberFormat="1" applyFont="1" applyBorder="1" applyAlignment="1">
      <alignment horizontal="center"/>
      <protection/>
    </xf>
    <xf numFmtId="0" fontId="137" fillId="0" borderId="0" xfId="170" applyFont="1">
      <alignment/>
      <protection/>
    </xf>
    <xf numFmtId="177" fontId="70" fillId="0" borderId="0" xfId="202" applyNumberFormat="1" applyFont="1" applyBorder="1" applyAlignment="1">
      <alignment/>
      <protection/>
    </xf>
    <xf numFmtId="0" fontId="138" fillId="0" borderId="0" xfId="170" applyFont="1">
      <alignment/>
      <protection/>
    </xf>
    <xf numFmtId="0" fontId="72" fillId="0" borderId="0" xfId="170" applyFont="1" applyAlignment="1">
      <alignment/>
      <protection/>
    </xf>
    <xf numFmtId="178" fontId="21" fillId="0" borderId="0" xfId="170" applyNumberFormat="1" applyFont="1">
      <alignment/>
      <protection/>
    </xf>
    <xf numFmtId="177" fontId="72" fillId="0" borderId="0" xfId="202" applyNumberFormat="1" applyFont="1" applyBorder="1" applyAlignment="1">
      <alignment/>
      <protection/>
    </xf>
    <xf numFmtId="0" fontId="2" fillId="0" borderId="0" xfId="170" applyAlignment="1">
      <alignment horizontal="left"/>
      <protection/>
    </xf>
    <xf numFmtId="175" fontId="72" fillId="0" borderId="0" xfId="48" applyNumberFormat="1" applyFont="1" applyBorder="1" applyAlignment="1">
      <alignment/>
    </xf>
    <xf numFmtId="0" fontId="138" fillId="0" borderId="0" xfId="170" applyFont="1" applyAlignment="1">
      <alignment/>
      <protection/>
    </xf>
    <xf numFmtId="0" fontId="72" fillId="0" borderId="0" xfId="170" applyFont="1" applyBorder="1" applyAlignment="1">
      <alignment horizontal="left" wrapText="1" shrinkToFit="1"/>
      <protection/>
    </xf>
    <xf numFmtId="0" fontId="6" fillId="0" borderId="0" xfId="170" applyFont="1" applyAlignment="1">
      <alignment wrapText="1"/>
      <protection/>
    </xf>
    <xf numFmtId="0" fontId="6" fillId="0" borderId="0" xfId="170" applyFont="1" applyFill="1" applyBorder="1">
      <alignment/>
      <protection/>
    </xf>
    <xf numFmtId="0" fontId="6" fillId="0" borderId="0" xfId="170" applyFont="1" applyFill="1" applyBorder="1">
      <alignment/>
      <protection/>
    </xf>
    <xf numFmtId="0" fontId="71" fillId="0" borderId="0" xfId="170" applyFont="1" applyFill="1" applyBorder="1" applyAlignment="1">
      <alignment horizontal="left"/>
      <protection/>
    </xf>
    <xf numFmtId="0" fontId="72" fillId="0" borderId="0" xfId="170" applyFont="1" applyAlignment="1">
      <alignment horizontal="left"/>
      <protection/>
    </xf>
    <xf numFmtId="0" fontId="71" fillId="0" borderId="0" xfId="170" applyFont="1" applyFill="1" applyBorder="1">
      <alignment/>
      <protection/>
    </xf>
    <xf numFmtId="0" fontId="73" fillId="0" borderId="0" xfId="170" applyFont="1" applyFill="1" applyBorder="1">
      <alignment/>
      <protection/>
    </xf>
    <xf numFmtId="0" fontId="72" fillId="0" borderId="0" xfId="170" applyFont="1" applyAlignment="1">
      <alignment wrapText="1"/>
      <protection/>
    </xf>
    <xf numFmtId="0" fontId="73" fillId="0" borderId="0" xfId="170" applyFont="1" applyFill="1" applyBorder="1" applyAlignment="1">
      <alignment horizontal="left"/>
      <protection/>
    </xf>
    <xf numFmtId="0" fontId="73" fillId="0" borderId="0" xfId="170" applyFont="1" applyFill="1" applyBorder="1" applyAlignment="1">
      <alignment horizontal="left" vertical="center"/>
      <protection/>
    </xf>
    <xf numFmtId="0" fontId="6" fillId="0" borderId="0" xfId="170" applyFont="1" applyFill="1" applyBorder="1" applyAlignment="1">
      <alignment vertical="center"/>
      <protection/>
    </xf>
    <xf numFmtId="0" fontId="73" fillId="0" borderId="0" xfId="170" applyFont="1" applyFill="1" applyBorder="1" applyAlignment="1">
      <alignment vertical="top"/>
      <protection/>
    </xf>
    <xf numFmtId="0" fontId="74" fillId="0" borderId="0" xfId="217" applyFont="1" applyAlignment="1">
      <alignment wrapText="1"/>
    </xf>
    <xf numFmtId="0" fontId="73" fillId="0" borderId="0" xfId="216" applyFont="1" applyFill="1" applyBorder="1" applyAlignment="1">
      <alignment/>
    </xf>
    <xf numFmtId="0" fontId="75" fillId="0" borderId="0" xfId="216" applyFont="1" applyAlignment="1">
      <alignment wrapText="1"/>
    </xf>
    <xf numFmtId="0" fontId="73" fillId="0" borderId="0" xfId="170" applyFont="1" applyFill="1" applyBorder="1" applyAlignment="1">
      <alignment/>
      <protection/>
    </xf>
    <xf numFmtId="0" fontId="72" fillId="0" borderId="0" xfId="170" applyFont="1" applyBorder="1" applyAlignment="1">
      <alignment wrapText="1"/>
      <protection/>
    </xf>
    <xf numFmtId="0" fontId="73" fillId="0" borderId="27" xfId="170" applyFont="1" applyFill="1" applyBorder="1" applyAlignment="1">
      <alignment vertical="top"/>
      <protection/>
    </xf>
    <xf numFmtId="0" fontId="2" fillId="0" borderId="27" xfId="170" applyBorder="1">
      <alignment/>
      <protection/>
    </xf>
    <xf numFmtId="178" fontId="3" fillId="0" borderId="27" xfId="170" applyNumberFormat="1" applyFont="1" applyBorder="1" applyAlignment="1">
      <alignment horizontal="center"/>
      <protection/>
    </xf>
    <xf numFmtId="179" fontId="76" fillId="34" borderId="10" xfId="201" applyNumberFormat="1" applyFont="1" applyFill="1" applyBorder="1" applyAlignment="1">
      <alignment horizontal="left" vertical="center"/>
      <protection/>
    </xf>
    <xf numFmtId="178" fontId="3" fillId="0" borderId="0" xfId="170" applyNumberFormat="1" applyFont="1" applyAlignment="1">
      <alignment horizontal="center"/>
      <protection/>
    </xf>
    <xf numFmtId="0" fontId="72" fillId="0" borderId="0" xfId="170" applyFont="1" applyAlignment="1">
      <alignment horizontal="left" wrapText="1"/>
      <protection/>
    </xf>
    <xf numFmtId="0" fontId="137" fillId="0" borderId="0" xfId="170" applyFont="1" applyAlignment="1">
      <alignment wrapText="1"/>
      <protection/>
    </xf>
    <xf numFmtId="0" fontId="77" fillId="0" borderId="0" xfId="170" applyFont="1" applyAlignment="1">
      <alignment horizontal="left" wrapText="1"/>
      <protection/>
    </xf>
    <xf numFmtId="0" fontId="137" fillId="0" borderId="27" xfId="170" applyFont="1" applyBorder="1">
      <alignment/>
      <protection/>
    </xf>
    <xf numFmtId="0" fontId="72" fillId="0" borderId="27" xfId="170" applyFont="1" applyBorder="1" applyAlignment="1">
      <alignment/>
      <protection/>
    </xf>
    <xf numFmtId="0" fontId="21" fillId="0" borderId="0" xfId="170" applyFont="1">
      <alignment/>
      <protection/>
    </xf>
    <xf numFmtId="0" fontId="6" fillId="0" borderId="0" xfId="170" applyFont="1" applyAlignment="1">
      <alignment horizontal="center"/>
      <protection/>
    </xf>
    <xf numFmtId="0" fontId="78" fillId="0" borderId="0" xfId="170" applyFont="1">
      <alignment/>
      <protection/>
    </xf>
    <xf numFmtId="0" fontId="79" fillId="0" borderId="0" xfId="170" applyFont="1" applyAlignment="1">
      <alignment horizontal="center"/>
      <protection/>
    </xf>
    <xf numFmtId="0" fontId="7" fillId="0" borderId="0" xfId="170" applyFont="1" applyAlignment="1">
      <alignment/>
      <protection/>
    </xf>
    <xf numFmtId="0" fontId="7" fillId="0" borderId="10" xfId="170" applyFont="1" applyBorder="1">
      <alignment/>
      <protection/>
    </xf>
    <xf numFmtId="0" fontId="9" fillId="0" borderId="0" xfId="170" applyFont="1">
      <alignment/>
      <protection/>
    </xf>
    <xf numFmtId="0" fontId="7" fillId="0" borderId="17" xfId="170" applyFont="1" applyBorder="1">
      <alignment/>
      <protection/>
    </xf>
    <xf numFmtId="0" fontId="3" fillId="0" borderId="23" xfId="170" applyFont="1" applyBorder="1" applyAlignment="1">
      <alignment horizontal="center"/>
      <protection/>
    </xf>
    <xf numFmtId="0" fontId="3" fillId="0" borderId="16" xfId="170" applyFont="1" applyBorder="1" applyAlignment="1">
      <alignment horizontal="center"/>
      <protection/>
    </xf>
    <xf numFmtId="0" fontId="3" fillId="0" borderId="17" xfId="170" applyFont="1" applyBorder="1" applyAlignment="1">
      <alignment horizontal="center"/>
      <protection/>
    </xf>
    <xf numFmtId="0" fontId="7" fillId="0" borderId="0" xfId="170" applyFont="1" applyBorder="1">
      <alignment/>
      <protection/>
    </xf>
    <xf numFmtId="0" fontId="7" fillId="0" borderId="18" xfId="170" applyFont="1" applyBorder="1">
      <alignment/>
      <protection/>
    </xf>
    <xf numFmtId="0" fontId="4" fillId="0" borderId="24" xfId="170" applyFont="1" applyBorder="1" applyAlignment="1">
      <alignment horizontal="center"/>
      <protection/>
    </xf>
    <xf numFmtId="0" fontId="4" fillId="0" borderId="10" xfId="170" applyFont="1" applyBorder="1" applyAlignment="1">
      <alignment horizontal="center"/>
      <protection/>
    </xf>
    <xf numFmtId="0" fontId="4" fillId="0" borderId="19" xfId="170" applyFont="1" applyBorder="1" applyAlignment="1">
      <alignment horizontal="center"/>
      <protection/>
    </xf>
    <xf numFmtId="0" fontId="12" fillId="0" borderId="24" xfId="170" applyFont="1" applyBorder="1" applyAlignment="1">
      <alignment horizontal="center"/>
      <protection/>
    </xf>
    <xf numFmtId="0" fontId="12" fillId="0" borderId="19" xfId="170" applyFont="1" applyBorder="1" applyAlignment="1">
      <alignment horizontal="center"/>
      <protection/>
    </xf>
    <xf numFmtId="0" fontId="3" fillId="0" borderId="11" xfId="170" applyFont="1" applyBorder="1" applyAlignment="1">
      <alignment horizontal="center"/>
      <protection/>
    </xf>
    <xf numFmtId="0" fontId="3" fillId="0" borderId="18" xfId="170" applyFont="1" applyBorder="1">
      <alignment/>
      <protection/>
    </xf>
    <xf numFmtId="0" fontId="3" fillId="0" borderId="14" xfId="170" applyFont="1" applyBorder="1" applyAlignment="1">
      <alignment horizontal="center" vertical="center"/>
      <protection/>
    </xf>
    <xf numFmtId="0" fontId="3" fillId="0" borderId="11" xfId="170" applyFont="1" applyBorder="1">
      <alignment/>
      <protection/>
    </xf>
    <xf numFmtId="0" fontId="3" fillId="0" borderId="23" xfId="170" applyFont="1" applyBorder="1">
      <alignment/>
      <protection/>
    </xf>
    <xf numFmtId="0" fontId="4" fillId="0" borderId="11" xfId="170" applyFont="1" applyBorder="1" applyAlignment="1">
      <alignment horizontal="center"/>
      <protection/>
    </xf>
    <xf numFmtId="0" fontId="3" fillId="0" borderId="12" xfId="170" applyFont="1" applyBorder="1" applyAlignment="1">
      <alignment horizontal="center" vertical="center"/>
      <protection/>
    </xf>
    <xf numFmtId="0" fontId="4" fillId="0" borderId="18" xfId="170" applyFont="1" applyBorder="1">
      <alignment/>
      <protection/>
    </xf>
    <xf numFmtId="0" fontId="4" fillId="0" borderId="11" xfId="170" applyFont="1" applyBorder="1">
      <alignment/>
      <protection/>
    </xf>
    <xf numFmtId="0" fontId="3" fillId="0" borderId="19" xfId="170" applyFont="1" applyBorder="1">
      <alignment/>
      <protection/>
    </xf>
    <xf numFmtId="0" fontId="3" fillId="0" borderId="13" xfId="170" applyFont="1" applyBorder="1" applyAlignment="1">
      <alignment horizontal="center" vertical="center"/>
      <protection/>
    </xf>
    <xf numFmtId="0" fontId="3" fillId="0" borderId="24" xfId="170" applyFont="1" applyBorder="1">
      <alignment/>
      <protection/>
    </xf>
    <xf numFmtId="0" fontId="10" fillId="0" borderId="0" xfId="170" applyFont="1">
      <alignment/>
      <protection/>
    </xf>
    <xf numFmtId="0" fontId="78" fillId="0" borderId="0" xfId="170" applyFont="1" applyBorder="1">
      <alignment/>
      <protection/>
    </xf>
    <xf numFmtId="165" fontId="3" fillId="0" borderId="0" xfId="170" applyNumberFormat="1" applyFont="1" applyBorder="1">
      <alignment/>
      <protection/>
    </xf>
    <xf numFmtId="0" fontId="78" fillId="0" borderId="0" xfId="170" applyFont="1" applyBorder="1" applyAlignment="1">
      <alignment/>
      <protection/>
    </xf>
    <xf numFmtId="0" fontId="3" fillId="0" borderId="10" xfId="170" applyFont="1" applyBorder="1">
      <alignment/>
      <protection/>
    </xf>
    <xf numFmtId="0" fontId="3" fillId="0" borderId="0" xfId="170" applyFont="1" applyBorder="1" applyAlignment="1">
      <alignment/>
      <protection/>
    </xf>
    <xf numFmtId="165" fontId="3" fillId="0" borderId="10" xfId="170" applyNumberFormat="1" applyFont="1" applyBorder="1">
      <alignment/>
      <protection/>
    </xf>
    <xf numFmtId="0" fontId="3" fillId="0" borderId="0" xfId="170" applyFont="1" applyBorder="1" applyAlignment="1">
      <alignment horizontal="center"/>
      <protection/>
    </xf>
    <xf numFmtId="0" fontId="3" fillId="0" borderId="0" xfId="170" applyFont="1" applyAlignment="1">
      <alignment/>
      <protection/>
    </xf>
    <xf numFmtId="0" fontId="66" fillId="0" borderId="0" xfId="170" applyFont="1" applyAlignment="1">
      <alignment horizontal="center"/>
      <protection/>
    </xf>
    <xf numFmtId="0" fontId="79" fillId="0" borderId="0" xfId="170" applyFont="1" applyBorder="1" applyAlignment="1">
      <alignment horizontal="center"/>
      <protection/>
    </xf>
    <xf numFmtId="0" fontId="66" fillId="0" borderId="16" xfId="170" applyFont="1" applyBorder="1" applyAlignment="1">
      <alignment horizontal="center" vertical="center"/>
      <protection/>
    </xf>
    <xf numFmtId="0" fontId="7" fillId="0" borderId="22" xfId="170" applyFont="1" applyBorder="1" applyAlignment="1">
      <alignment horizontal="center"/>
      <protection/>
    </xf>
    <xf numFmtId="0" fontId="7" fillId="0" borderId="15" xfId="170" applyFont="1" applyBorder="1" applyAlignment="1">
      <alignment horizontal="center"/>
      <protection/>
    </xf>
    <xf numFmtId="0" fontId="7" fillId="0" borderId="17" xfId="170" applyFont="1" applyBorder="1" applyAlignment="1">
      <alignment horizontal="center"/>
      <protection/>
    </xf>
    <xf numFmtId="0" fontId="4" fillId="0" borderId="23" xfId="170" applyFont="1" applyBorder="1" applyAlignment="1">
      <alignment horizontal="center"/>
      <protection/>
    </xf>
    <xf numFmtId="0" fontId="4" fillId="0" borderId="16" xfId="170" applyFont="1" applyBorder="1" applyAlignment="1">
      <alignment horizontal="center"/>
      <protection/>
    </xf>
    <xf numFmtId="0" fontId="4" fillId="0" borderId="17" xfId="170" applyFont="1" applyBorder="1" applyAlignment="1">
      <alignment horizontal="center"/>
      <protection/>
    </xf>
    <xf numFmtId="0" fontId="7" fillId="0" borderId="23" xfId="170" applyFont="1" applyBorder="1">
      <alignment/>
      <protection/>
    </xf>
    <xf numFmtId="0" fontId="21" fillId="0" borderId="0" xfId="170" applyFont="1" applyBorder="1">
      <alignment/>
      <protection/>
    </xf>
    <xf numFmtId="0" fontId="66" fillId="0" borderId="0" xfId="170" applyFont="1" applyBorder="1" applyAlignment="1">
      <alignment horizontal="center" vertical="center"/>
      <protection/>
    </xf>
    <xf numFmtId="0" fontId="3" fillId="0" borderId="14" xfId="170" applyFont="1" applyBorder="1" applyAlignment="1">
      <alignment horizontal="center" vertical="center" shrinkToFit="1"/>
      <protection/>
    </xf>
    <xf numFmtId="0" fontId="7" fillId="0" borderId="11" xfId="170" applyFont="1" applyBorder="1">
      <alignment/>
      <protection/>
    </xf>
    <xf numFmtId="0" fontId="66" fillId="0" borderId="10" xfId="170" applyFont="1" applyBorder="1" applyAlignment="1">
      <alignment horizontal="center" vertical="center"/>
      <protection/>
    </xf>
    <xf numFmtId="0" fontId="3" fillId="0" borderId="20" xfId="170" applyFont="1" applyBorder="1" applyAlignment="1">
      <alignment horizontal="center" vertical="center" shrinkToFit="1"/>
      <protection/>
    </xf>
    <xf numFmtId="0" fontId="12" fillId="0" borderId="24" xfId="170" applyFont="1" applyBorder="1">
      <alignment/>
      <protection/>
    </xf>
    <xf numFmtId="0" fontId="66" fillId="0" borderId="0" xfId="170" applyFont="1">
      <alignment/>
      <protection/>
    </xf>
    <xf numFmtId="0" fontId="9" fillId="0" borderId="0" xfId="170" applyFont="1" applyAlignment="1">
      <alignment horizontal="left" indent="1"/>
      <protection/>
    </xf>
    <xf numFmtId="165" fontId="3" fillId="0" borderId="0" xfId="170" applyNumberFormat="1" applyFont="1" applyBorder="1" applyAlignment="1">
      <alignment horizontal="center"/>
      <protection/>
    </xf>
    <xf numFmtId="0" fontId="10" fillId="0" borderId="0" xfId="170" applyFont="1" applyAlignment="1">
      <alignment vertical="center"/>
      <protection/>
    </xf>
    <xf numFmtId="0" fontId="7" fillId="0" borderId="0" xfId="170" applyFont="1" applyAlignment="1">
      <alignment horizontal="left" wrapText="1" indent="1"/>
      <protection/>
    </xf>
    <xf numFmtId="0" fontId="3" fillId="0" borderId="0" xfId="170" applyFont="1" applyBorder="1" applyAlignment="1">
      <alignment shrinkToFit="1"/>
      <protection/>
    </xf>
    <xf numFmtId="0" fontId="7" fillId="0" borderId="0" xfId="170" applyFont="1" applyAlignment="1">
      <alignment horizontal="left" indent="1"/>
      <protection/>
    </xf>
    <xf numFmtId="0" fontId="3" fillId="0" borderId="0" xfId="170" applyFont="1" applyBorder="1" applyAlignment="1">
      <alignment vertical="center" shrinkToFit="1"/>
      <protection/>
    </xf>
    <xf numFmtId="0" fontId="7" fillId="0" borderId="0" xfId="170" applyFont="1" applyAlignment="1">
      <alignment horizontal="left" indent="3"/>
      <protection/>
    </xf>
    <xf numFmtId="0" fontId="10" fillId="0" borderId="0" xfId="170" applyFont="1" applyAlignment="1">
      <alignment vertical="center" wrapText="1"/>
      <protection/>
    </xf>
    <xf numFmtId="0" fontId="7" fillId="0" borderId="0" xfId="170" applyFont="1" applyAlignment="1">
      <alignment horizontal="left" vertical="center" wrapText="1" indent="3"/>
      <protection/>
    </xf>
    <xf numFmtId="0" fontId="7" fillId="0" borderId="0" xfId="170" applyFont="1" applyAlignment="1">
      <alignment horizontal="left" vertical="center" indent="1"/>
      <protection/>
    </xf>
    <xf numFmtId="0" fontId="10" fillId="0" borderId="0" xfId="170" applyFont="1" applyBorder="1">
      <alignment/>
      <protection/>
    </xf>
    <xf numFmtId="0" fontId="7" fillId="0" borderId="0" xfId="170" applyFont="1" applyBorder="1" applyAlignment="1">
      <alignment horizontal="left" indent="1"/>
      <protection/>
    </xf>
    <xf numFmtId="0" fontId="12" fillId="0" borderId="0" xfId="170" applyFont="1" applyBorder="1" applyAlignment="1">
      <alignment horizontal="left" indent="1"/>
      <protection/>
    </xf>
    <xf numFmtId="0" fontId="12" fillId="0" borderId="0" xfId="170" applyFont="1" applyAlignment="1">
      <alignment horizontal="left" indent="1"/>
      <protection/>
    </xf>
    <xf numFmtId="1" fontId="3" fillId="0" borderId="0" xfId="170" applyNumberFormat="1" applyFont="1">
      <alignment/>
      <protection/>
    </xf>
    <xf numFmtId="0" fontId="10" fillId="0" borderId="10" xfId="170" applyFont="1" applyBorder="1">
      <alignment/>
      <protection/>
    </xf>
    <xf numFmtId="0" fontId="7" fillId="0" borderId="10" xfId="170" applyFont="1" applyBorder="1" applyAlignment="1">
      <alignment horizontal="left" indent="1"/>
      <protection/>
    </xf>
    <xf numFmtId="165" fontId="3" fillId="0" borderId="10" xfId="170" applyNumberFormat="1" applyFont="1" applyBorder="1" applyAlignment="1">
      <alignment horizontal="center"/>
      <protection/>
    </xf>
    <xf numFmtId="0" fontId="3" fillId="0" borderId="0" xfId="170" applyFont="1" applyAlignment="1">
      <alignment horizontal="left" indent="8"/>
      <protection/>
    </xf>
    <xf numFmtId="0" fontId="80" fillId="0" borderId="0" xfId="170" applyFont="1">
      <alignment/>
      <protection/>
    </xf>
    <xf numFmtId="165" fontId="10" fillId="0" borderId="0" xfId="170" applyNumberFormat="1" applyFont="1" applyBorder="1">
      <alignment/>
      <protection/>
    </xf>
    <xf numFmtId="0" fontId="81" fillId="0" borderId="0" xfId="170" applyFont="1" applyBorder="1" applyAlignment="1">
      <alignment/>
      <protection/>
    </xf>
    <xf numFmtId="0" fontId="82" fillId="0" borderId="0" xfId="170" applyFont="1">
      <alignment/>
      <protection/>
    </xf>
    <xf numFmtId="0" fontId="76" fillId="0" borderId="0" xfId="170" applyFont="1" applyBorder="1" applyAlignment="1">
      <alignment horizontal="left" indent="5"/>
      <protection/>
    </xf>
    <xf numFmtId="0" fontId="82" fillId="0" borderId="0" xfId="170" applyFont="1" applyBorder="1" applyAlignment="1">
      <alignment horizontal="left" indent="5"/>
      <protection/>
    </xf>
    <xf numFmtId="0" fontId="82" fillId="0" borderId="0" xfId="170" applyFont="1" applyBorder="1">
      <alignment/>
      <protection/>
    </xf>
    <xf numFmtId="0" fontId="83" fillId="0" borderId="0" xfId="170" applyFont="1" applyBorder="1" applyAlignment="1">
      <alignment/>
      <protection/>
    </xf>
    <xf numFmtId="0" fontId="84" fillId="0" borderId="0" xfId="170" applyFont="1" applyBorder="1" applyAlignment="1">
      <alignment horizontal="center"/>
      <protection/>
    </xf>
    <xf numFmtId="0" fontId="76" fillId="0" borderId="0" xfId="170" applyFont="1">
      <alignment/>
      <protection/>
    </xf>
    <xf numFmtId="0" fontId="76" fillId="0" borderId="0" xfId="170" applyFont="1" applyBorder="1">
      <alignment/>
      <protection/>
    </xf>
    <xf numFmtId="0" fontId="85" fillId="0" borderId="0" xfId="170" applyFont="1" applyBorder="1">
      <alignment/>
      <protection/>
    </xf>
    <xf numFmtId="0" fontId="8" fillId="0" borderId="16" xfId="170" applyFont="1" applyBorder="1" applyAlignment="1">
      <alignment horizontal="center" vertical="center"/>
      <protection/>
    </xf>
    <xf numFmtId="0" fontId="8" fillId="0" borderId="17" xfId="170" applyFont="1" applyBorder="1" applyAlignment="1">
      <alignment horizontal="center" vertical="center"/>
      <protection/>
    </xf>
    <xf numFmtId="0" fontId="86" fillId="0" borderId="20" xfId="170" applyFont="1" applyBorder="1" applyAlignment="1">
      <alignment horizontal="center" vertical="center"/>
      <protection/>
    </xf>
    <xf numFmtId="0" fontId="86" fillId="0" borderId="22" xfId="170" applyFont="1" applyBorder="1" applyAlignment="1">
      <alignment horizontal="center" vertical="center"/>
      <protection/>
    </xf>
    <xf numFmtId="0" fontId="8" fillId="0" borderId="0" xfId="170" applyFont="1" applyBorder="1" applyAlignment="1">
      <alignment horizontal="center" vertical="center"/>
      <protection/>
    </xf>
    <xf numFmtId="0" fontId="8" fillId="0" borderId="18" xfId="170" applyFont="1" applyBorder="1" applyAlignment="1">
      <alignment horizontal="center" vertical="center"/>
      <protection/>
    </xf>
    <xf numFmtId="0" fontId="10" fillId="0" borderId="0" xfId="170" applyFont="1" applyBorder="1" applyAlignment="1">
      <alignment horizontal="center"/>
      <protection/>
    </xf>
    <xf numFmtId="0" fontId="3" fillId="0" borderId="12" xfId="170" applyFont="1" applyBorder="1" applyAlignment="1">
      <alignment horizontal="center"/>
      <protection/>
    </xf>
    <xf numFmtId="0" fontId="61" fillId="0" borderId="0" xfId="170" applyFont="1" applyBorder="1">
      <alignment/>
      <protection/>
    </xf>
    <xf numFmtId="0" fontId="4" fillId="0" borderId="12" xfId="170" applyFont="1" applyBorder="1" applyAlignment="1">
      <alignment horizontal="center"/>
      <protection/>
    </xf>
    <xf numFmtId="0" fontId="8" fillId="0" borderId="10" xfId="170" applyFont="1" applyBorder="1" applyAlignment="1">
      <alignment horizontal="center" vertical="center"/>
      <protection/>
    </xf>
    <xf numFmtId="0" fontId="8" fillId="0" borderId="19" xfId="170" applyFont="1" applyBorder="1" applyAlignment="1">
      <alignment horizontal="center" vertical="center"/>
      <protection/>
    </xf>
    <xf numFmtId="0" fontId="4" fillId="0" borderId="13" xfId="170" applyFont="1" applyBorder="1" applyAlignment="1">
      <alignment horizontal="center"/>
      <protection/>
    </xf>
    <xf numFmtId="0" fontId="4" fillId="0" borderId="24" xfId="170" applyFont="1" applyBorder="1" applyAlignment="1">
      <alignment horizontal="center"/>
      <protection/>
    </xf>
    <xf numFmtId="0" fontId="66" fillId="0" borderId="0" xfId="170" applyFont="1" applyBorder="1" applyAlignment="1">
      <alignment/>
      <protection/>
    </xf>
    <xf numFmtId="0" fontId="79" fillId="0" borderId="0" xfId="170" applyFont="1" applyBorder="1" applyAlignment="1">
      <alignment/>
      <protection/>
    </xf>
    <xf numFmtId="0" fontId="66" fillId="0" borderId="0" xfId="170" applyFont="1" applyBorder="1">
      <alignment/>
      <protection/>
    </xf>
    <xf numFmtId="0" fontId="8" fillId="0" borderId="0" xfId="170" applyFont="1" applyBorder="1" applyAlignment="1">
      <alignment horizontal="left" vertical="center"/>
      <protection/>
    </xf>
    <xf numFmtId="0" fontId="8" fillId="0" borderId="0" xfId="170" applyFont="1" applyBorder="1" applyAlignment="1">
      <alignment horizontal="center" vertical="center"/>
      <protection/>
    </xf>
    <xf numFmtId="165" fontId="66" fillId="0" borderId="14" xfId="170" applyNumberFormat="1" applyFont="1" applyBorder="1" applyAlignment="1">
      <alignment horizontal="right"/>
      <protection/>
    </xf>
    <xf numFmtId="1" fontId="66" fillId="0" borderId="23" xfId="170" applyNumberFormat="1" applyFont="1" applyBorder="1" applyAlignment="1">
      <alignment horizontal="right"/>
      <protection/>
    </xf>
    <xf numFmtId="0" fontId="80" fillId="0" borderId="0" xfId="170" applyFont="1" applyBorder="1">
      <alignment/>
      <protection/>
    </xf>
    <xf numFmtId="0" fontId="6" fillId="0" borderId="0" xfId="170" applyFont="1" applyBorder="1">
      <alignment/>
      <protection/>
    </xf>
    <xf numFmtId="0" fontId="11" fillId="0" borderId="0" xfId="170" applyFont="1" applyBorder="1">
      <alignment/>
      <protection/>
    </xf>
    <xf numFmtId="0" fontId="87" fillId="0" borderId="0" xfId="170" applyFont="1">
      <alignment/>
      <protection/>
    </xf>
    <xf numFmtId="0" fontId="88" fillId="0" borderId="0" xfId="170" applyFont="1">
      <alignment/>
      <protection/>
    </xf>
    <xf numFmtId="165" fontId="66" fillId="0" borderId="12" xfId="170" applyNumberFormat="1" applyFont="1" applyBorder="1">
      <alignment/>
      <protection/>
    </xf>
    <xf numFmtId="1" fontId="66" fillId="0" borderId="11" xfId="170" applyNumberFormat="1" applyFont="1" applyBorder="1">
      <alignment/>
      <protection/>
    </xf>
    <xf numFmtId="0" fontId="11" fillId="0" borderId="0" xfId="170" applyFont="1">
      <alignment/>
      <protection/>
    </xf>
    <xf numFmtId="0" fontId="66" fillId="0" borderId="11" xfId="170" applyFont="1" applyBorder="1">
      <alignment/>
      <protection/>
    </xf>
    <xf numFmtId="0" fontId="11" fillId="0" borderId="18" xfId="170" applyFont="1" applyBorder="1">
      <alignment/>
      <protection/>
    </xf>
    <xf numFmtId="0" fontId="4" fillId="0" borderId="0" xfId="170" applyFont="1" applyBorder="1">
      <alignment/>
      <protection/>
    </xf>
    <xf numFmtId="0" fontId="89" fillId="0" borderId="0" xfId="170" applyFont="1">
      <alignment/>
      <protection/>
    </xf>
    <xf numFmtId="165" fontId="10" fillId="0" borderId="12" xfId="170" applyNumberFormat="1" applyFont="1" applyBorder="1">
      <alignment/>
      <protection/>
    </xf>
    <xf numFmtId="0" fontId="10" fillId="0" borderId="11" xfId="170" applyFont="1" applyBorder="1">
      <alignment/>
      <protection/>
    </xf>
    <xf numFmtId="0" fontId="4" fillId="0" borderId="0" xfId="170" applyFont="1">
      <alignment/>
      <protection/>
    </xf>
    <xf numFmtId="0" fontId="10" fillId="0" borderId="11" xfId="170" applyFont="1" applyFill="1" applyBorder="1">
      <alignment/>
      <protection/>
    </xf>
    <xf numFmtId="0" fontId="10" fillId="0" borderId="0" xfId="170" applyFont="1" applyBorder="1" applyAlignment="1">
      <alignment horizontal="center" vertical="center" wrapText="1"/>
      <protection/>
    </xf>
    <xf numFmtId="1" fontId="10" fillId="0" borderId="11" xfId="170" applyNumberFormat="1" applyFont="1" applyFill="1" applyBorder="1">
      <alignment/>
      <protection/>
    </xf>
    <xf numFmtId="1" fontId="10" fillId="0" borderId="11" xfId="170" applyNumberFormat="1" applyFont="1" applyBorder="1">
      <alignment/>
      <protection/>
    </xf>
    <xf numFmtId="0" fontId="3" fillId="0" borderId="0" xfId="170" applyFont="1" applyBorder="1" applyAlignment="1">
      <alignment horizontal="left" wrapText="1"/>
      <protection/>
    </xf>
    <xf numFmtId="0" fontId="4" fillId="0" borderId="0" xfId="170" applyFont="1" applyBorder="1" applyAlignment="1">
      <alignment horizontal="left" wrapText="1"/>
      <protection/>
    </xf>
    <xf numFmtId="1" fontId="66" fillId="0" borderId="0" xfId="170" applyNumberFormat="1" applyFont="1">
      <alignment/>
      <protection/>
    </xf>
    <xf numFmtId="0" fontId="89" fillId="0" borderId="0" xfId="170" applyFont="1" applyBorder="1">
      <alignment/>
      <protection/>
    </xf>
    <xf numFmtId="0" fontId="4" fillId="0" borderId="10" xfId="170" applyFont="1" applyBorder="1">
      <alignment/>
      <protection/>
    </xf>
    <xf numFmtId="0" fontId="89" fillId="0" borderId="10" xfId="170" applyFont="1" applyBorder="1">
      <alignment/>
      <protection/>
    </xf>
    <xf numFmtId="0" fontId="80" fillId="0" borderId="10" xfId="170" applyFont="1" applyBorder="1">
      <alignment/>
      <protection/>
    </xf>
    <xf numFmtId="165" fontId="10" fillId="0" borderId="13" xfId="170" applyNumberFormat="1" applyFont="1" applyBorder="1">
      <alignment/>
      <protection/>
    </xf>
    <xf numFmtId="0" fontId="10" fillId="0" borderId="24" xfId="170" applyFont="1" applyBorder="1">
      <alignment/>
      <protection/>
    </xf>
    <xf numFmtId="165" fontId="78" fillId="0" borderId="0" xfId="170" applyNumberFormat="1" applyFont="1" applyBorder="1">
      <alignment/>
      <protection/>
    </xf>
    <xf numFmtId="165" fontId="80" fillId="0" borderId="0" xfId="170" applyNumberFormat="1" applyFont="1" applyBorder="1">
      <alignment/>
      <protection/>
    </xf>
    <xf numFmtId="0" fontId="78" fillId="0" borderId="0" xfId="170" applyFont="1" applyAlignment="1">
      <alignment horizontal="center"/>
      <protection/>
    </xf>
    <xf numFmtId="165" fontId="89" fillId="0" borderId="0" xfId="170" applyNumberFormat="1" applyFont="1">
      <alignment/>
      <protection/>
    </xf>
    <xf numFmtId="0" fontId="3" fillId="0" borderId="0" xfId="170" applyFont="1" applyAlignment="1">
      <alignment horizontal="center"/>
      <protection/>
    </xf>
    <xf numFmtId="0" fontId="3" fillId="0" borderId="0" xfId="170" applyFont="1">
      <alignment/>
      <protection/>
    </xf>
    <xf numFmtId="0" fontId="3" fillId="0" borderId="0" xfId="170" applyFont="1" applyBorder="1" applyAlignment="1">
      <alignment horizontal="center"/>
      <protection/>
    </xf>
    <xf numFmtId="0" fontId="3" fillId="0" borderId="22" xfId="170" applyFont="1" applyBorder="1" applyAlignment="1">
      <alignment horizontal="center"/>
      <protection/>
    </xf>
    <xf numFmtId="0" fontId="3" fillId="0" borderId="0" xfId="170" applyFont="1" applyBorder="1">
      <alignment/>
      <protection/>
    </xf>
    <xf numFmtId="165" fontId="3" fillId="0" borderId="0" xfId="170" applyNumberFormat="1" applyFont="1">
      <alignment/>
      <protection/>
    </xf>
    <xf numFmtId="165" fontId="3" fillId="0" borderId="0" xfId="170" applyNumberFormat="1" applyFont="1" applyBorder="1">
      <alignment/>
      <protection/>
    </xf>
    <xf numFmtId="0" fontId="3" fillId="0" borderId="0" xfId="170" applyFont="1" applyAlignment="1">
      <alignment/>
      <protection/>
    </xf>
    <xf numFmtId="0" fontId="6" fillId="0" borderId="0" xfId="170" applyFont="1" applyAlignment="1">
      <alignment/>
      <protection/>
    </xf>
    <xf numFmtId="0" fontId="3" fillId="0" borderId="0" xfId="170" applyFont="1" applyBorder="1" applyAlignment="1">
      <alignment vertical="center"/>
      <protection/>
    </xf>
    <xf numFmtId="0" fontId="3" fillId="0" borderId="0" xfId="170" applyFont="1" applyBorder="1" applyAlignment="1">
      <alignment horizontal="center" vertical="center"/>
      <protection/>
    </xf>
    <xf numFmtId="165" fontId="3" fillId="0" borderId="0" xfId="170" applyNumberFormat="1" applyFont="1" applyBorder="1" applyAlignment="1">
      <alignment/>
      <protection/>
    </xf>
    <xf numFmtId="165" fontId="3" fillId="0" borderId="0" xfId="170" applyNumberFormat="1" applyFont="1" applyBorder="1" applyAlignment="1">
      <alignment horizontal="right"/>
      <protection/>
    </xf>
    <xf numFmtId="0" fontId="3" fillId="0" borderId="27" xfId="170" applyFont="1" applyBorder="1">
      <alignment/>
      <protection/>
    </xf>
    <xf numFmtId="0" fontId="3" fillId="0" borderId="27" xfId="170" applyFont="1" applyBorder="1" applyAlignment="1">
      <alignment horizontal="center"/>
      <protection/>
    </xf>
    <xf numFmtId="165" fontId="3" fillId="0" borderId="27" xfId="170" applyNumberFormat="1" applyFont="1" applyBorder="1" applyAlignment="1">
      <alignment horizontal="right"/>
      <protection/>
    </xf>
    <xf numFmtId="0" fontId="6" fillId="0" borderId="0" xfId="170" applyFont="1">
      <alignment/>
      <protection/>
    </xf>
    <xf numFmtId="0" fontId="3" fillId="0" borderId="17" xfId="170" applyFont="1" applyBorder="1">
      <alignment/>
      <protection/>
    </xf>
    <xf numFmtId="0" fontId="3" fillId="0" borderId="22" xfId="170" applyFont="1" applyBorder="1" applyAlignment="1">
      <alignment/>
      <protection/>
    </xf>
    <xf numFmtId="0" fontId="3" fillId="0" borderId="21" xfId="170" applyFont="1" applyBorder="1" applyAlignment="1">
      <alignment/>
      <protection/>
    </xf>
    <xf numFmtId="0" fontId="3" fillId="0" borderId="23" xfId="170" applyFont="1" applyBorder="1">
      <alignment/>
      <protection/>
    </xf>
    <xf numFmtId="0" fontId="3" fillId="0" borderId="16" xfId="170" applyFont="1" applyBorder="1">
      <alignment/>
      <protection/>
    </xf>
    <xf numFmtId="0" fontId="3" fillId="0" borderId="19" xfId="170" applyFont="1" applyBorder="1">
      <alignment/>
      <protection/>
    </xf>
    <xf numFmtId="0" fontId="3" fillId="0" borderId="24" xfId="170" applyFont="1" applyBorder="1" applyAlignment="1">
      <alignment horizontal="center"/>
      <protection/>
    </xf>
    <xf numFmtId="0" fontId="3" fillId="0" borderId="19" xfId="170" applyFont="1" applyBorder="1" applyAlignment="1">
      <alignment horizontal="center"/>
      <protection/>
    </xf>
    <xf numFmtId="0" fontId="3" fillId="0" borderId="24" xfId="170" applyFont="1" applyBorder="1">
      <alignment/>
      <protection/>
    </xf>
    <xf numFmtId="0" fontId="3" fillId="0" borderId="10" xfId="170" applyFont="1" applyBorder="1">
      <alignment/>
      <protection/>
    </xf>
    <xf numFmtId="0" fontId="3" fillId="0" borderId="0" xfId="170" applyFont="1" applyAlignment="1">
      <alignment horizontal="center"/>
      <protection/>
    </xf>
    <xf numFmtId="0" fontId="66" fillId="0" borderId="0" xfId="170" applyFont="1" applyAlignment="1">
      <alignment horizontal="center"/>
      <protection/>
    </xf>
    <xf numFmtId="0" fontId="79" fillId="0" borderId="0" xfId="170" applyFont="1" applyAlignment="1">
      <alignment horizontal="center"/>
      <protection/>
    </xf>
    <xf numFmtId="0" fontId="11" fillId="0" borderId="0" xfId="170" applyFont="1" applyAlignment="1">
      <alignment horizontal="center"/>
      <protection/>
    </xf>
    <xf numFmtId="0" fontId="3" fillId="0" borderId="21" xfId="170" applyFont="1" applyBorder="1" applyAlignment="1">
      <alignment horizontal="center"/>
      <protection/>
    </xf>
    <xf numFmtId="0" fontId="3" fillId="0" borderId="22" xfId="170" applyFont="1" applyBorder="1" applyAlignment="1">
      <alignment horizontal="left" indent="3"/>
      <protection/>
    </xf>
    <xf numFmtId="0" fontId="3" fillId="0" borderId="15" xfId="170" applyFont="1" applyBorder="1" applyAlignment="1">
      <alignment horizontal="left" indent="3"/>
      <protection/>
    </xf>
    <xf numFmtId="0" fontId="3" fillId="0" borderId="23" xfId="170" applyFont="1" applyBorder="1" applyAlignment="1">
      <alignment/>
      <protection/>
    </xf>
    <xf numFmtId="0" fontId="6" fillId="0" borderId="0" xfId="170" applyFont="1" applyAlignment="1">
      <alignment horizontal="center"/>
      <protection/>
    </xf>
    <xf numFmtId="165" fontId="3" fillId="0" borderId="10" xfId="170" applyNumberFormat="1" applyFont="1" applyBorder="1">
      <alignment/>
      <protection/>
    </xf>
    <xf numFmtId="0" fontId="6" fillId="0" borderId="0" xfId="170" applyFont="1" applyBorder="1">
      <alignment/>
      <protection/>
    </xf>
    <xf numFmtId="0" fontId="3" fillId="0" borderId="10" xfId="170" applyFont="1" applyBorder="1" applyAlignment="1">
      <alignment horizontal="center"/>
      <protection/>
    </xf>
    <xf numFmtId="165" fontId="139" fillId="0" borderId="0" xfId="170" applyNumberFormat="1" applyFont="1" applyAlignment="1">
      <alignment horizontal="center"/>
      <protection/>
    </xf>
    <xf numFmtId="0" fontId="130" fillId="0" borderId="0" xfId="170" applyFont="1">
      <alignment/>
      <protection/>
    </xf>
    <xf numFmtId="165" fontId="140" fillId="0" borderId="0" xfId="170" applyNumberFormat="1" applyFont="1">
      <alignment/>
      <protection/>
    </xf>
    <xf numFmtId="165" fontId="130" fillId="0" borderId="0" xfId="170" applyNumberFormat="1" applyFont="1">
      <alignment/>
      <protection/>
    </xf>
    <xf numFmtId="165" fontId="130" fillId="0" borderId="17" xfId="170" applyNumberFormat="1" applyFont="1" applyBorder="1" applyAlignment="1">
      <alignment horizontal="left" vertical="center" wrapText="1"/>
      <protection/>
    </xf>
    <xf numFmtId="165" fontId="130" fillId="0" borderId="20" xfId="170" applyNumberFormat="1" applyFont="1" applyBorder="1" applyAlignment="1">
      <alignment horizontal="left" vertical="center" wrapText="1"/>
      <protection/>
    </xf>
    <xf numFmtId="1" fontId="130" fillId="0" borderId="22" xfId="170" applyNumberFormat="1" applyFont="1" applyBorder="1" applyAlignment="1">
      <alignment horizontal="center" vertical="center" wrapText="1"/>
      <protection/>
    </xf>
    <xf numFmtId="1" fontId="130" fillId="0" borderId="15" xfId="170" applyNumberFormat="1" applyFont="1" applyBorder="1" applyAlignment="1">
      <alignment horizontal="center" vertical="center" wrapText="1"/>
      <protection/>
    </xf>
    <xf numFmtId="1" fontId="130" fillId="0" borderId="21" xfId="170" applyNumberFormat="1" applyFont="1" applyBorder="1" applyAlignment="1">
      <alignment horizontal="center" vertical="center" wrapText="1"/>
      <protection/>
    </xf>
    <xf numFmtId="165" fontId="130" fillId="0" borderId="23" xfId="170" applyNumberFormat="1" applyFont="1" applyBorder="1" applyAlignment="1">
      <alignment horizontal="center" vertical="center" wrapText="1"/>
      <protection/>
    </xf>
    <xf numFmtId="165" fontId="130" fillId="0" borderId="19" xfId="170" applyNumberFormat="1" applyFont="1" applyBorder="1" applyAlignment="1">
      <alignment horizontal="left" vertical="center" wrapText="1"/>
      <protection/>
    </xf>
    <xf numFmtId="165" fontId="130" fillId="0" borderId="20" xfId="170" applyNumberFormat="1" applyFont="1" applyBorder="1" applyAlignment="1">
      <alignment horizontal="center" vertical="center" wrapText="1"/>
      <protection/>
    </xf>
    <xf numFmtId="165" fontId="130" fillId="0" borderId="24" xfId="170" applyNumberFormat="1" applyFont="1" applyBorder="1" applyAlignment="1">
      <alignment horizontal="center" vertical="center" wrapText="1"/>
      <protection/>
    </xf>
    <xf numFmtId="165" fontId="130" fillId="0" borderId="0" xfId="170" applyNumberFormat="1" applyFont="1" applyBorder="1" applyAlignment="1">
      <alignment horizontal="left" vertical="center" wrapText="1"/>
      <protection/>
    </xf>
    <xf numFmtId="165" fontId="130" fillId="0" borderId="0" xfId="170" applyNumberFormat="1" applyFont="1" applyBorder="1" applyAlignment="1">
      <alignment horizontal="center" vertical="center" wrapText="1"/>
      <protection/>
    </xf>
    <xf numFmtId="165" fontId="130" fillId="0" borderId="16" xfId="170" applyNumberFormat="1" applyFont="1" applyBorder="1" applyAlignment="1">
      <alignment horizontal="center" vertical="center" wrapText="1"/>
      <protection/>
    </xf>
    <xf numFmtId="165" fontId="131" fillId="0" borderId="0" xfId="170" applyNumberFormat="1" applyFont="1">
      <alignment/>
      <protection/>
    </xf>
    <xf numFmtId="165" fontId="131" fillId="0" borderId="0" xfId="170" applyNumberFormat="1" applyFont="1" applyAlignment="1">
      <alignment horizontal="center"/>
      <protection/>
    </xf>
    <xf numFmtId="165" fontId="131" fillId="0" borderId="0" xfId="170" applyNumberFormat="1" applyFont="1" applyAlignment="1">
      <alignment horizontal="left" indent="1"/>
      <protection/>
    </xf>
    <xf numFmtId="165" fontId="131" fillId="0" borderId="0" xfId="170" applyNumberFormat="1" applyFont="1" applyBorder="1" applyAlignment="1">
      <alignment horizontal="center" vertical="center" wrapText="1"/>
      <protection/>
    </xf>
    <xf numFmtId="165" fontId="130" fillId="0" borderId="0" xfId="170" applyNumberFormat="1" applyFont="1" applyAlignment="1">
      <alignment wrapText="1"/>
      <protection/>
    </xf>
    <xf numFmtId="165" fontId="130" fillId="0" borderId="0" xfId="170" applyNumberFormat="1" applyFont="1" applyAlignment="1">
      <alignment horizontal="center" wrapText="1"/>
      <protection/>
    </xf>
    <xf numFmtId="165" fontId="131" fillId="0" borderId="10" xfId="170" applyNumberFormat="1" applyFont="1" applyBorder="1" applyAlignment="1">
      <alignment horizontal="left" indent="1"/>
      <protection/>
    </xf>
    <xf numFmtId="165" fontId="131" fillId="0" borderId="10" xfId="170" applyNumberFormat="1" applyFont="1" applyBorder="1" applyAlignment="1">
      <alignment horizontal="center"/>
      <protection/>
    </xf>
    <xf numFmtId="165" fontId="131" fillId="0" borderId="10" xfId="170" applyNumberFormat="1" applyFont="1" applyBorder="1" applyAlignment="1">
      <alignment horizontal="center" vertical="center" wrapText="1"/>
      <protection/>
    </xf>
    <xf numFmtId="165" fontId="141" fillId="0" borderId="16" xfId="170" applyNumberFormat="1" applyFont="1" applyBorder="1" applyAlignment="1">
      <alignment horizontal="left"/>
      <protection/>
    </xf>
    <xf numFmtId="165" fontId="141" fillId="0" borderId="0" xfId="170" applyNumberFormat="1" applyFont="1" applyBorder="1" applyAlignment="1">
      <alignment horizontal="center"/>
      <protection/>
    </xf>
    <xf numFmtId="165" fontId="141" fillId="0" borderId="0" xfId="170" applyNumberFormat="1" applyFont="1" applyBorder="1" applyAlignment="1">
      <alignment horizontal="left"/>
      <protection/>
    </xf>
    <xf numFmtId="165" fontId="141" fillId="0" borderId="0" xfId="170" applyNumberFormat="1" applyFont="1" applyAlignment="1">
      <alignment horizontal="left"/>
      <protection/>
    </xf>
    <xf numFmtId="165" fontId="141" fillId="0" borderId="0" xfId="170" applyNumberFormat="1" applyFont="1" applyAlignment="1">
      <alignment horizontal="left"/>
      <protection/>
    </xf>
    <xf numFmtId="165" fontId="130" fillId="0" borderId="17" xfId="170" applyNumberFormat="1" applyFont="1" applyBorder="1" applyAlignment="1">
      <alignment horizontal="left" wrapText="1"/>
      <protection/>
    </xf>
    <xf numFmtId="165" fontId="130" fillId="0" borderId="20" xfId="170" applyNumberFormat="1" applyFont="1" applyBorder="1" applyAlignment="1">
      <alignment horizontal="left" wrapText="1"/>
      <protection/>
    </xf>
    <xf numFmtId="165" fontId="130" fillId="0" borderId="23" xfId="170" applyNumberFormat="1" applyFont="1" applyBorder="1" applyAlignment="1">
      <alignment horizontal="center" wrapText="1"/>
      <protection/>
    </xf>
    <xf numFmtId="165" fontId="130" fillId="0" borderId="19" xfId="170" applyNumberFormat="1" applyFont="1" applyBorder="1" applyAlignment="1">
      <alignment horizontal="left" wrapText="1"/>
      <protection/>
    </xf>
    <xf numFmtId="165" fontId="130" fillId="0" borderId="24" xfId="170" applyNumberFormat="1" applyFont="1" applyBorder="1" applyAlignment="1">
      <alignment horizontal="center" wrapText="1"/>
      <protection/>
    </xf>
    <xf numFmtId="165" fontId="130" fillId="0" borderId="0" xfId="170" applyNumberFormat="1" applyFont="1" applyBorder="1" applyAlignment="1">
      <alignment horizontal="left" wrapText="1"/>
      <protection/>
    </xf>
    <xf numFmtId="165" fontId="130" fillId="0" borderId="0" xfId="170" applyNumberFormat="1" applyFont="1" applyBorder="1" applyAlignment="1">
      <alignment horizontal="center" wrapText="1"/>
      <protection/>
    </xf>
    <xf numFmtId="165" fontId="131" fillId="0" borderId="0" xfId="170" applyNumberFormat="1" applyFont="1" applyBorder="1" applyAlignment="1">
      <alignment horizontal="center" wrapText="1"/>
      <protection/>
    </xf>
    <xf numFmtId="165" fontId="131" fillId="0" borderId="0" xfId="170" applyNumberFormat="1" applyFont="1" applyBorder="1" applyAlignment="1">
      <alignment horizontal="left" indent="1"/>
      <protection/>
    </xf>
    <xf numFmtId="165" fontId="131" fillId="0" borderId="0" xfId="170" applyNumberFormat="1" applyFont="1" applyBorder="1" applyAlignment="1">
      <alignment horizontal="center"/>
      <protection/>
    </xf>
    <xf numFmtId="165" fontId="131" fillId="0" borderId="10" xfId="170" applyNumberFormat="1" applyFont="1" applyFill="1" applyBorder="1" applyAlignment="1">
      <alignment horizontal="left" indent="1"/>
      <protection/>
    </xf>
    <xf numFmtId="165" fontId="131" fillId="0" borderId="10" xfId="170" applyNumberFormat="1" applyFont="1" applyFill="1" applyBorder="1" applyAlignment="1">
      <alignment horizontal="center"/>
      <protection/>
    </xf>
    <xf numFmtId="165" fontId="131" fillId="0" borderId="10" xfId="170" applyNumberFormat="1" applyFont="1" applyBorder="1" applyAlignment="1">
      <alignment horizontal="center" wrapText="1"/>
      <protection/>
    </xf>
    <xf numFmtId="0" fontId="3" fillId="0" borderId="0" xfId="170" applyFont="1" applyFill="1" applyBorder="1">
      <alignment/>
      <protection/>
    </xf>
    <xf numFmtId="0" fontId="66" fillId="0" borderId="0" xfId="170" applyFont="1" applyAlignment="1">
      <alignment/>
      <protection/>
    </xf>
    <xf numFmtId="0" fontId="79" fillId="0" borderId="0" xfId="170" applyFont="1" applyAlignment="1">
      <alignment/>
      <protection/>
    </xf>
    <xf numFmtId="0" fontId="10" fillId="0" borderId="21" xfId="170" applyFont="1" applyBorder="1">
      <alignment/>
      <protection/>
    </xf>
    <xf numFmtId="0" fontId="10" fillId="0" borderId="20" xfId="170" applyFont="1" applyBorder="1">
      <alignment/>
      <protection/>
    </xf>
    <xf numFmtId="0" fontId="10" fillId="0" borderId="15" xfId="170" applyFont="1" applyBorder="1" applyAlignment="1">
      <alignment horizontal="center"/>
      <protection/>
    </xf>
    <xf numFmtId="0" fontId="10" fillId="0" borderId="22" xfId="170" applyFont="1" applyBorder="1" applyAlignment="1">
      <alignment horizontal="center"/>
      <protection/>
    </xf>
    <xf numFmtId="0" fontId="4" fillId="0" borderId="0" xfId="170" applyFont="1" applyAlignment="1">
      <alignment horizontal="left"/>
      <protection/>
    </xf>
    <xf numFmtId="165" fontId="3" fillId="0" borderId="0" xfId="170" applyNumberFormat="1" applyFont="1">
      <alignment/>
      <protection/>
    </xf>
    <xf numFmtId="165" fontId="3" fillId="0" borderId="0" xfId="170" applyNumberFormat="1" applyFont="1" applyAlignment="1">
      <alignment horizontal="right"/>
      <protection/>
    </xf>
    <xf numFmtId="0" fontId="3" fillId="0" borderId="0" xfId="170" applyFont="1" applyAlignment="1">
      <alignment wrapText="1"/>
      <protection/>
    </xf>
    <xf numFmtId="0" fontId="4" fillId="0" borderId="0" xfId="170" applyFont="1" applyAlignment="1">
      <alignment vertical="center"/>
      <protection/>
    </xf>
    <xf numFmtId="0" fontId="3" fillId="0" borderId="0" xfId="170" applyFont="1" applyAlignment="1">
      <alignment vertical="center" wrapText="1"/>
      <protection/>
    </xf>
    <xf numFmtId="0" fontId="4" fillId="0" borderId="0" xfId="170" applyFont="1" applyAlignment="1">
      <alignment vertical="center" wrapText="1"/>
      <protection/>
    </xf>
    <xf numFmtId="1" fontId="3" fillId="0" borderId="0" xfId="170" applyNumberFormat="1" applyFont="1" applyFill="1" applyBorder="1" applyAlignment="1">
      <alignment/>
      <protection/>
    </xf>
    <xf numFmtId="1" fontId="3" fillId="0" borderId="0" xfId="170" applyNumberFormat="1" applyFont="1" applyBorder="1">
      <alignment/>
      <protection/>
    </xf>
    <xf numFmtId="14" fontId="3" fillId="0" borderId="0" xfId="170" applyNumberFormat="1" applyFont="1" applyAlignment="1">
      <alignment horizontal="center"/>
      <protection/>
    </xf>
    <xf numFmtId="0" fontId="3" fillId="0" borderId="0" xfId="170" applyFont="1" applyAlignment="1">
      <alignment horizontal="center"/>
      <protection/>
    </xf>
    <xf numFmtId="0" fontId="2" fillId="0" borderId="0" xfId="64">
      <alignment/>
      <protection/>
    </xf>
    <xf numFmtId="0" fontId="66" fillId="0" borderId="0" xfId="64" applyFont="1" applyAlignment="1">
      <alignment/>
      <protection/>
    </xf>
    <xf numFmtId="0" fontId="3" fillId="0" borderId="0" xfId="64" applyFont="1" applyAlignment="1">
      <alignment/>
      <protection/>
    </xf>
    <xf numFmtId="0" fontId="3" fillId="0" borderId="0" xfId="64" applyFont="1">
      <alignment/>
      <protection/>
    </xf>
    <xf numFmtId="0" fontId="79" fillId="0" borderId="0" xfId="64" applyFont="1" applyAlignment="1">
      <alignment/>
      <protection/>
    </xf>
    <xf numFmtId="0" fontId="3" fillId="0" borderId="0" xfId="64" applyFont="1" applyBorder="1">
      <alignment/>
      <protection/>
    </xf>
    <xf numFmtId="0" fontId="4" fillId="0" borderId="0" xfId="64" applyFont="1" applyAlignment="1">
      <alignment horizontal="left"/>
      <protection/>
    </xf>
    <xf numFmtId="165" fontId="3" fillId="0" borderId="0" xfId="64" applyNumberFormat="1" applyFont="1">
      <alignment/>
      <protection/>
    </xf>
    <xf numFmtId="0" fontId="4" fillId="0" borderId="0" xfId="64" applyFont="1">
      <alignment/>
      <protection/>
    </xf>
    <xf numFmtId="165" fontId="3" fillId="0" borderId="0" xfId="64" applyNumberFormat="1" applyFont="1" applyAlignment="1">
      <alignment horizontal="right"/>
      <protection/>
    </xf>
    <xf numFmtId="0" fontId="3" fillId="0" borderId="0" xfId="64" applyFont="1" applyAlignment="1">
      <alignment wrapText="1"/>
      <protection/>
    </xf>
    <xf numFmtId="1" fontId="3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" fontId="3" fillId="0" borderId="0" xfId="64" applyNumberFormat="1" applyFont="1" applyBorder="1">
      <alignment/>
      <protection/>
    </xf>
    <xf numFmtId="0" fontId="3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10" fillId="0" borderId="0" xfId="64" applyFont="1">
      <alignment/>
      <protection/>
    </xf>
    <xf numFmtId="0" fontId="3" fillId="0" borderId="0" xfId="64" applyFont="1" applyAlignment="1">
      <alignment horizontal="center"/>
      <protection/>
    </xf>
    <xf numFmtId="0" fontId="21" fillId="0" borderId="0" xfId="64" applyFont="1">
      <alignment/>
      <protection/>
    </xf>
    <xf numFmtId="0" fontId="8" fillId="0" borderId="0" xfId="64" applyFont="1">
      <alignment/>
      <protection/>
    </xf>
    <xf numFmtId="0" fontId="0" fillId="0" borderId="0" xfId="64" applyFont="1">
      <alignment/>
      <protection/>
    </xf>
    <xf numFmtId="0" fontId="11" fillId="0" borderId="0" xfId="64" applyFont="1">
      <alignment/>
      <protection/>
    </xf>
    <xf numFmtId="0" fontId="6" fillId="0" borderId="15" xfId="64" applyFont="1" applyBorder="1">
      <alignment/>
      <protection/>
    </xf>
    <xf numFmtId="0" fontId="7" fillId="0" borderId="0" xfId="64" applyFont="1">
      <alignment/>
      <protection/>
    </xf>
    <xf numFmtId="0" fontId="9" fillId="0" borderId="0" xfId="64" applyFont="1">
      <alignment/>
      <protection/>
    </xf>
    <xf numFmtId="0" fontId="17" fillId="0" borderId="0" xfId="64" applyFont="1">
      <alignment/>
      <protection/>
    </xf>
    <xf numFmtId="0" fontId="7" fillId="0" borderId="10" xfId="64" applyFont="1" applyBorder="1">
      <alignment/>
      <protection/>
    </xf>
    <xf numFmtId="0" fontId="17" fillId="0" borderId="0" xfId="64" applyFont="1" applyBorder="1">
      <alignment/>
      <protection/>
    </xf>
    <xf numFmtId="0" fontId="6" fillId="0" borderId="10" xfId="64" applyFont="1" applyBorder="1">
      <alignment/>
      <protection/>
    </xf>
    <xf numFmtId="0" fontId="7" fillId="0" borderId="0" xfId="64" applyFont="1" applyBorder="1">
      <alignment/>
      <protection/>
    </xf>
    <xf numFmtId="0" fontId="9" fillId="0" borderId="0" xfId="64" applyFont="1" applyBorder="1" applyAlignment="1">
      <alignment horizontal="center"/>
      <protection/>
    </xf>
    <xf numFmtId="0" fontId="22" fillId="0" borderId="0" xfId="64" applyFont="1" applyBorder="1">
      <alignment/>
      <protection/>
    </xf>
    <xf numFmtId="0" fontId="17" fillId="0" borderId="10" xfId="64" applyFont="1" applyBorder="1">
      <alignment/>
      <protection/>
    </xf>
    <xf numFmtId="0" fontId="9" fillId="0" borderId="15" xfId="64" applyFont="1" applyBorder="1" applyAlignment="1">
      <alignment horizontal="center"/>
      <protection/>
    </xf>
    <xf numFmtId="0" fontId="22" fillId="0" borderId="0" xfId="64" applyFont="1">
      <alignment/>
      <protection/>
    </xf>
    <xf numFmtId="0" fontId="26" fillId="0" borderId="0" xfId="64" applyFont="1">
      <alignment/>
      <protection/>
    </xf>
    <xf numFmtId="0" fontId="26" fillId="0" borderId="0" xfId="64" applyFont="1" applyBorder="1">
      <alignment/>
      <protection/>
    </xf>
    <xf numFmtId="0" fontId="17" fillId="0" borderId="0" xfId="64" applyFont="1" applyBorder="1" applyAlignment="1">
      <alignment horizontal="center"/>
      <protection/>
    </xf>
    <xf numFmtId="14" fontId="7" fillId="0" borderId="0" xfId="64" applyNumberFormat="1" applyFont="1">
      <alignment/>
      <protection/>
    </xf>
    <xf numFmtId="0" fontId="50" fillId="0" borderId="0" xfId="64" applyFont="1">
      <alignment/>
      <protection/>
    </xf>
    <xf numFmtId="0" fontId="10" fillId="0" borderId="0" xfId="64" applyFont="1" applyAlignment="1">
      <alignment/>
      <protection/>
    </xf>
    <xf numFmtId="0" fontId="21" fillId="0" borderId="0" xfId="64" applyFont="1" applyBorder="1" applyAlignment="1">
      <alignment horizontal="center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Border="1" applyAlignment="1">
      <alignment/>
      <protection/>
    </xf>
    <xf numFmtId="0" fontId="7" fillId="0" borderId="0" xfId="64" applyFont="1" applyAlignment="1">
      <alignment horizontal="center"/>
      <protection/>
    </xf>
    <xf numFmtId="0" fontId="79" fillId="0" borderId="0" xfId="64" applyFont="1">
      <alignment/>
      <protection/>
    </xf>
    <xf numFmtId="0" fontId="21" fillId="0" borderId="10" xfId="64" applyFont="1" applyBorder="1">
      <alignment/>
      <protection/>
    </xf>
    <xf numFmtId="0" fontId="21" fillId="0" borderId="15" xfId="64" applyFont="1" applyBorder="1" applyAlignment="1">
      <alignment horizontal="center"/>
      <protection/>
    </xf>
    <xf numFmtId="0" fontId="63" fillId="0" borderId="0" xfId="64" applyFont="1">
      <alignment/>
      <protection/>
    </xf>
    <xf numFmtId="0" fontId="2" fillId="0" borderId="0" xfId="64" applyBorder="1">
      <alignment/>
      <protection/>
    </xf>
    <xf numFmtId="0" fontId="2" fillId="0" borderId="0" xfId="64" applyFont="1">
      <alignment/>
      <protection/>
    </xf>
    <xf numFmtId="0" fontId="78" fillId="0" borderId="0" xfId="64" applyFont="1">
      <alignment/>
      <protection/>
    </xf>
    <xf numFmtId="0" fontId="6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93" fillId="0" borderId="0" xfId="64" applyFont="1">
      <alignment/>
      <protection/>
    </xf>
    <xf numFmtId="0" fontId="11" fillId="0" borderId="10" xfId="64" applyFont="1" applyBorder="1" applyAlignment="1">
      <alignment/>
      <protection/>
    </xf>
    <xf numFmtId="0" fontId="52" fillId="0" borderId="10" xfId="64" applyFont="1" applyBorder="1" applyAlignment="1">
      <alignment/>
      <protection/>
    </xf>
    <xf numFmtId="0" fontId="21" fillId="0" borderId="16" xfId="64" applyFont="1" applyBorder="1" applyAlignment="1">
      <alignment horizontal="center"/>
      <protection/>
    </xf>
    <xf numFmtId="0" fontId="78" fillId="0" borderId="0" xfId="64" applyFont="1" applyBorder="1">
      <alignment/>
      <protection/>
    </xf>
    <xf numFmtId="0" fontId="21" fillId="0" borderId="10" xfId="64" applyFont="1" applyBorder="1" applyAlignment="1">
      <alignment horizontal="center"/>
      <protection/>
    </xf>
    <xf numFmtId="0" fontId="21" fillId="0" borderId="20" xfId="64" applyFont="1" applyBorder="1" applyAlignment="1">
      <alignment horizontal="center" vertical="center" wrapText="1"/>
      <protection/>
    </xf>
    <xf numFmtId="0" fontId="21" fillId="0" borderId="22" xfId="64" applyFont="1" applyBorder="1" applyAlignment="1">
      <alignment horizontal="center" vertical="center" wrapText="1"/>
      <protection/>
    </xf>
    <xf numFmtId="1" fontId="8" fillId="0" borderId="0" xfId="64" applyNumberFormat="1" applyFont="1" applyAlignment="1">
      <alignment horizontal="center"/>
      <protection/>
    </xf>
    <xf numFmtId="1" fontId="21" fillId="0" borderId="0" xfId="64" applyNumberFormat="1" applyFont="1" applyBorder="1" applyAlignment="1">
      <alignment horizontal="center"/>
      <protection/>
    </xf>
    <xf numFmtId="0" fontId="89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50" fillId="0" borderId="10" xfId="64" applyFont="1" applyBorder="1">
      <alignment/>
      <protection/>
    </xf>
    <xf numFmtId="1" fontId="21" fillId="0" borderId="10" xfId="64" applyNumberFormat="1" applyFont="1" applyBorder="1" applyAlignment="1">
      <alignment horizontal="center"/>
      <protection/>
    </xf>
    <xf numFmtId="0" fontId="21" fillId="0" borderId="10" xfId="64" applyFont="1" applyBorder="1" applyAlignment="1">
      <alignment horizontal="center"/>
      <protection/>
    </xf>
    <xf numFmtId="1" fontId="7" fillId="0" borderId="0" xfId="64" applyNumberFormat="1" applyFont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0" fontId="7" fillId="0" borderId="0" xfId="64" applyFont="1" applyAlignment="1">
      <alignment/>
      <protection/>
    </xf>
    <xf numFmtId="0" fontId="12" fillId="0" borderId="0" xfId="64" applyFont="1" applyAlignment="1">
      <alignment/>
      <protection/>
    </xf>
    <xf numFmtId="0" fontId="89" fillId="0" borderId="0" xfId="64" applyFont="1" applyAlignment="1">
      <alignment horizontal="center"/>
      <protection/>
    </xf>
    <xf numFmtId="0" fontId="78" fillId="0" borderId="0" xfId="64" applyFont="1" applyAlignment="1">
      <alignment horizontal="center"/>
      <protection/>
    </xf>
    <xf numFmtId="0" fontId="3" fillId="0" borderId="11" xfId="64" applyFont="1" applyBorder="1">
      <alignment/>
      <protection/>
    </xf>
    <xf numFmtId="0" fontId="4" fillId="0" borderId="11" xfId="64" applyFont="1" applyBorder="1">
      <alignment/>
      <protection/>
    </xf>
    <xf numFmtId="165" fontId="3" fillId="0" borderId="0" xfId="64" applyNumberFormat="1" applyFont="1" applyBorder="1">
      <alignment/>
      <protection/>
    </xf>
    <xf numFmtId="165" fontId="7" fillId="0" borderId="0" xfId="64" applyNumberFormat="1" applyFont="1">
      <alignment/>
      <protection/>
    </xf>
    <xf numFmtId="165" fontId="7" fillId="0" borderId="0" xfId="64" applyNumberFormat="1" applyFont="1" applyBorder="1">
      <alignment/>
      <protection/>
    </xf>
    <xf numFmtId="165" fontId="3" fillId="0" borderId="10" xfId="64" applyNumberFormat="1" applyFont="1" applyBorder="1">
      <alignment/>
      <protection/>
    </xf>
    <xf numFmtId="0" fontId="3" fillId="0" borderId="24" xfId="64" applyFont="1" applyBorder="1">
      <alignment/>
      <protection/>
    </xf>
    <xf numFmtId="0" fontId="87" fillId="0" borderId="0" xfId="64" applyFont="1" applyAlignment="1">
      <alignment/>
      <protection/>
    </xf>
    <xf numFmtId="0" fontId="94" fillId="0" borderId="0" xfId="64" applyFont="1" applyAlignment="1">
      <alignment/>
      <protection/>
    </xf>
    <xf numFmtId="0" fontId="52" fillId="0" borderId="0" xfId="64" applyFont="1" applyAlignment="1">
      <alignment/>
      <protection/>
    </xf>
    <xf numFmtId="0" fontId="87" fillId="0" borderId="10" xfId="64" applyFont="1" applyBorder="1" applyAlignment="1">
      <alignment/>
      <protection/>
    </xf>
    <xf numFmtId="0" fontId="94" fillId="0" borderId="10" xfId="64" applyFont="1" applyBorder="1" applyAlignment="1">
      <alignment/>
      <protection/>
    </xf>
    <xf numFmtId="0" fontId="87" fillId="0" borderId="0" xfId="64" applyFont="1" applyBorder="1" applyAlignment="1">
      <alignment/>
      <protection/>
    </xf>
    <xf numFmtId="0" fontId="94" fillId="0" borderId="0" xfId="64" applyFont="1" applyBorder="1" applyAlignment="1">
      <alignment/>
      <protection/>
    </xf>
    <xf numFmtId="0" fontId="89" fillId="0" borderId="14" xfId="64" applyFont="1" applyBorder="1">
      <alignment/>
      <protection/>
    </xf>
    <xf numFmtId="0" fontId="89" fillId="0" borderId="23" xfId="64" applyFont="1" applyBorder="1" applyAlignment="1">
      <alignment/>
      <protection/>
    </xf>
    <xf numFmtId="0" fontId="89" fillId="0" borderId="17" xfId="64" applyFont="1" applyBorder="1" applyAlignment="1">
      <alignment/>
      <protection/>
    </xf>
    <xf numFmtId="0" fontId="89" fillId="0" borderId="13" xfId="64" applyFont="1" applyBorder="1">
      <alignment/>
      <protection/>
    </xf>
    <xf numFmtId="0" fontId="89" fillId="0" borderId="20" xfId="64" applyFont="1" applyBorder="1" applyAlignment="1">
      <alignment horizontal="center"/>
      <protection/>
    </xf>
    <xf numFmtId="0" fontId="89" fillId="0" borderId="13" xfId="64" applyFont="1" applyBorder="1" applyAlignment="1">
      <alignment horizontal="center"/>
      <protection/>
    </xf>
    <xf numFmtId="0" fontId="89" fillId="0" borderId="0" xfId="64" applyFont="1" applyBorder="1">
      <alignment/>
      <protection/>
    </xf>
    <xf numFmtId="0" fontId="89" fillId="0" borderId="0" xfId="64" applyFont="1" applyBorder="1" applyAlignment="1">
      <alignment horizontal="center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vertical="center" wrapText="1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165" fontId="89" fillId="0" borderId="0" xfId="64" applyNumberFormat="1" applyFont="1">
      <alignment/>
      <protection/>
    </xf>
    <xf numFmtId="165" fontId="89" fillId="0" borderId="0" xfId="64" applyNumberFormat="1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11" fillId="0" borderId="0" xfId="64" applyFont="1" applyBorder="1" applyAlignment="1">
      <alignment/>
      <protection/>
    </xf>
    <xf numFmtId="0" fontId="3" fillId="0" borderId="0" xfId="64" applyFont="1" applyBorder="1" applyAlignment="1">
      <alignment/>
      <protection/>
    </xf>
    <xf numFmtId="0" fontId="3" fillId="0" borderId="17" xfId="64" applyFont="1" applyBorder="1" applyAlignment="1">
      <alignment horizontal="left" vertical="justify"/>
      <protection/>
    </xf>
    <xf numFmtId="0" fontId="3" fillId="0" borderId="16" xfId="64" applyFont="1" applyBorder="1">
      <alignment/>
      <protection/>
    </xf>
    <xf numFmtId="0" fontId="3" fillId="0" borderId="14" xfId="64" applyFont="1" applyBorder="1">
      <alignment/>
      <protection/>
    </xf>
    <xf numFmtId="0" fontId="3" fillId="0" borderId="12" xfId="64" applyFont="1" applyBorder="1">
      <alignment/>
      <protection/>
    </xf>
    <xf numFmtId="0" fontId="3" fillId="0" borderId="23" xfId="64" applyFont="1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4" fillId="0" borderId="12" xfId="64" applyFont="1" applyBorder="1" applyAlignment="1">
      <alignment horizontal="left" vertical="justify"/>
      <protection/>
    </xf>
    <xf numFmtId="0" fontId="4" fillId="0" borderId="12" xfId="64" applyFont="1" applyBorder="1">
      <alignment/>
      <protection/>
    </xf>
    <xf numFmtId="0" fontId="3" fillId="0" borderId="15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/>
      <protection/>
    </xf>
    <xf numFmtId="0" fontId="3" fillId="0" borderId="23" xfId="64" applyFont="1" applyBorder="1">
      <alignment/>
      <protection/>
    </xf>
    <xf numFmtId="0" fontId="3" fillId="0" borderId="13" xfId="64" applyFont="1" applyBorder="1">
      <alignment/>
      <protection/>
    </xf>
    <xf numFmtId="0" fontId="3" fillId="0" borderId="13" xfId="64" applyFont="1" applyBorder="1" applyAlignment="1">
      <alignment horizontal="center"/>
      <protection/>
    </xf>
    <xf numFmtId="0" fontId="3" fillId="0" borderId="0" xfId="64" applyFont="1" applyBorder="1" applyAlignment="1">
      <alignment horizontal="left" vertical="justify"/>
      <protection/>
    </xf>
    <xf numFmtId="0" fontId="4" fillId="0" borderId="24" xfId="64" applyFont="1" applyBorder="1" applyAlignment="1">
      <alignment horizontal="left" vertical="justify"/>
      <protection/>
    </xf>
    <xf numFmtId="0" fontId="4" fillId="0" borderId="13" xfId="64" applyFont="1" applyBorder="1">
      <alignment/>
      <protection/>
    </xf>
    <xf numFmtId="0" fontId="3" fillId="0" borderId="18" xfId="64" applyFont="1" applyBorder="1" applyAlignment="1">
      <alignment horizontal="center" vertical="center" textRotation="90" wrapText="1"/>
      <protection/>
    </xf>
    <xf numFmtId="0" fontId="3" fillId="0" borderId="0" xfId="64" applyFont="1" applyAlignment="1">
      <alignment horizontal="left"/>
      <protection/>
    </xf>
    <xf numFmtId="0" fontId="3" fillId="0" borderId="19" xfId="64" applyFont="1" applyBorder="1" applyAlignment="1">
      <alignment horizontal="center" vertical="center" textRotation="90" wrapText="1"/>
      <protection/>
    </xf>
    <xf numFmtId="0" fontId="4" fillId="0" borderId="0" xfId="64" applyFont="1" applyAlignment="1">
      <alignment/>
      <protection/>
    </xf>
    <xf numFmtId="0" fontId="3" fillId="0" borderId="20" xfId="64" applyFont="1" applyBorder="1">
      <alignment/>
      <protection/>
    </xf>
    <xf numFmtId="0" fontId="6" fillId="0" borderId="0" xfId="64" applyFont="1" applyBorder="1">
      <alignment/>
      <protection/>
    </xf>
    <xf numFmtId="165" fontId="3" fillId="0" borderId="16" xfId="64" applyNumberFormat="1" applyFont="1" applyBorder="1">
      <alignment/>
      <protection/>
    </xf>
    <xf numFmtId="165" fontId="4" fillId="0" borderId="0" xfId="64" applyNumberFormat="1" applyFont="1" applyBorder="1">
      <alignment/>
      <protection/>
    </xf>
    <xf numFmtId="165" fontId="4" fillId="0" borderId="0" xfId="64" applyNumberFormat="1" applyFont="1" applyBorder="1" applyAlignment="1">
      <alignment horizontal="left"/>
      <protection/>
    </xf>
    <xf numFmtId="0" fontId="3" fillId="0" borderId="0" xfId="64" applyFont="1" applyAlignment="1">
      <alignment horizontal="right"/>
      <protection/>
    </xf>
    <xf numFmtId="0" fontId="4" fillId="0" borderId="0" xfId="64" applyFont="1" applyAlignment="1">
      <alignment horizontal="center"/>
      <protection/>
    </xf>
    <xf numFmtId="1" fontId="3" fillId="0" borderId="0" xfId="64" applyNumberFormat="1" applyFont="1" applyBorder="1" applyAlignment="1">
      <alignment horizontal="center"/>
      <protection/>
    </xf>
    <xf numFmtId="0" fontId="5" fillId="0" borderId="0" xfId="64" applyFont="1">
      <alignment/>
      <protection/>
    </xf>
    <xf numFmtId="0" fontId="5" fillId="0" borderId="0" xfId="64" applyFont="1" applyBorder="1">
      <alignment/>
      <protection/>
    </xf>
    <xf numFmtId="0" fontId="18" fillId="0" borderId="0" xfId="64" applyFont="1">
      <alignment/>
      <protection/>
    </xf>
    <xf numFmtId="165" fontId="5" fillId="0" borderId="0" xfId="64" applyNumberFormat="1" applyFont="1" applyBorder="1">
      <alignment/>
      <protection/>
    </xf>
    <xf numFmtId="0" fontId="79" fillId="0" borderId="0" xfId="64" applyFont="1" applyBorder="1" applyAlignment="1">
      <alignment/>
      <protection/>
    </xf>
    <xf numFmtId="0" fontId="12" fillId="0" borderId="10" xfId="64" applyFont="1" applyBorder="1" applyAlignment="1">
      <alignment/>
      <protection/>
    </xf>
    <xf numFmtId="0" fontId="3" fillId="0" borderId="16" xfId="64" applyFont="1" applyBorder="1" applyAlignment="1">
      <alignment horizontal="left"/>
      <protection/>
    </xf>
    <xf numFmtId="0" fontId="3" fillId="0" borderId="15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/>
      <protection/>
    </xf>
    <xf numFmtId="0" fontId="3" fillId="0" borderId="0" xfId="64" applyFont="1" applyBorder="1" applyAlignment="1">
      <alignment horizontal="left"/>
      <protection/>
    </xf>
    <xf numFmtId="0" fontId="12" fillId="0" borderId="0" xfId="64" applyFont="1">
      <alignment/>
      <protection/>
    </xf>
    <xf numFmtId="165" fontId="7" fillId="0" borderId="11" xfId="64" applyNumberFormat="1" applyFont="1" applyBorder="1">
      <alignment/>
      <protection/>
    </xf>
    <xf numFmtId="0" fontId="9" fillId="0" borderId="11" xfId="64" applyFont="1" applyBorder="1">
      <alignment/>
      <protection/>
    </xf>
    <xf numFmtId="165" fontId="9" fillId="0" borderId="0" xfId="64" applyNumberFormat="1" applyFont="1">
      <alignment/>
      <protection/>
    </xf>
    <xf numFmtId="165" fontId="7" fillId="0" borderId="0" xfId="64" applyNumberFormat="1" applyFont="1" applyAlignment="1">
      <alignment/>
      <protection/>
    </xf>
    <xf numFmtId="165" fontId="9" fillId="0" borderId="11" xfId="64" applyNumberFormat="1" applyFont="1" applyBorder="1">
      <alignment/>
      <protection/>
    </xf>
    <xf numFmtId="181" fontId="7" fillId="0" borderId="0" xfId="46" applyNumberFormat="1" applyFont="1" applyAlignment="1">
      <alignment/>
    </xf>
    <xf numFmtId="16" fontId="3" fillId="0" borderId="0" xfId="64" applyNumberFormat="1" applyFont="1">
      <alignment/>
      <protection/>
    </xf>
    <xf numFmtId="17" fontId="3" fillId="0" borderId="0" xfId="64" applyNumberFormat="1" applyFont="1">
      <alignment/>
      <protection/>
    </xf>
    <xf numFmtId="0" fontId="11" fillId="0" borderId="10" xfId="64" applyFont="1" applyBorder="1">
      <alignment/>
      <protection/>
    </xf>
    <xf numFmtId="0" fontId="98" fillId="0" borderId="10" xfId="64" applyFont="1" applyBorder="1">
      <alignment/>
      <protection/>
    </xf>
    <xf numFmtId="0" fontId="9" fillId="0" borderId="10" xfId="64" applyFont="1" applyBorder="1">
      <alignment/>
      <protection/>
    </xf>
    <xf numFmtId="0" fontId="9" fillId="0" borderId="24" xfId="64" applyFont="1" applyBorder="1">
      <alignment/>
      <protection/>
    </xf>
    <xf numFmtId="165" fontId="9" fillId="0" borderId="10" xfId="64" applyNumberFormat="1" applyFont="1" applyBorder="1">
      <alignment/>
      <protection/>
    </xf>
    <xf numFmtId="0" fontId="99" fillId="0" borderId="0" xfId="64" applyFont="1">
      <alignment/>
      <protection/>
    </xf>
    <xf numFmtId="0" fontId="66" fillId="0" borderId="0" xfId="64" applyFont="1" applyAlignment="1">
      <alignment horizontal="left"/>
      <protection/>
    </xf>
    <xf numFmtId="0" fontId="66" fillId="0" borderId="0" xfId="64" applyFont="1" applyAlignment="1">
      <alignment horizontal="left"/>
      <protection/>
    </xf>
    <xf numFmtId="0" fontId="79" fillId="0" borderId="0" xfId="64" applyFont="1" applyAlignment="1">
      <alignment/>
      <protection/>
    </xf>
    <xf numFmtId="0" fontId="66" fillId="0" borderId="0" xfId="64" applyFont="1">
      <alignment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 textRotation="90" wrapText="1"/>
      <protection/>
    </xf>
    <xf numFmtId="0" fontId="3" fillId="0" borderId="16" xfId="64" applyFont="1" applyBorder="1" applyAlignment="1">
      <alignment horizontal="center" vertical="center" textRotation="90" wrapText="1"/>
      <protection/>
    </xf>
    <xf numFmtId="0" fontId="3" fillId="0" borderId="22" xfId="64" applyFont="1" applyBorder="1" applyAlignment="1">
      <alignment horizontal="center" vertical="center" textRotation="90" wrapText="1"/>
      <protection/>
    </xf>
    <xf numFmtId="0" fontId="3" fillId="0" borderId="21" xfId="64" applyFont="1" applyBorder="1" applyAlignment="1">
      <alignment horizontal="center" vertical="center" textRotation="90" wrapText="1"/>
      <protection/>
    </xf>
    <xf numFmtId="0" fontId="3" fillId="0" borderId="20" xfId="64" applyFont="1" applyBorder="1" applyAlignment="1">
      <alignment horizontal="center" vertical="center" textRotation="90" wrapText="1"/>
      <protection/>
    </xf>
    <xf numFmtId="0" fontId="7" fillId="0" borderId="0" xfId="64" applyFont="1" applyBorder="1" applyAlignment="1">
      <alignment horizontal="center" vertical="center" textRotation="90" wrapText="1"/>
      <protection/>
    </xf>
    <xf numFmtId="0" fontId="7" fillId="0" borderId="0" xfId="64" applyFont="1" applyAlignment="1">
      <alignment horizontal="center" vertical="center" textRotation="90" wrapText="1"/>
      <protection/>
    </xf>
    <xf numFmtId="0" fontId="12" fillId="0" borderId="0" xfId="64" applyFont="1" applyAlignment="1">
      <alignment horizontal="left"/>
      <protection/>
    </xf>
    <xf numFmtId="0" fontId="7" fillId="0" borderId="16" xfId="64" applyFont="1" applyBorder="1" applyAlignment="1">
      <alignment horizontal="left" indent="1"/>
      <protection/>
    </xf>
    <xf numFmtId="1" fontId="7" fillId="0" borderId="16" xfId="64" applyNumberFormat="1" applyFont="1" applyBorder="1" applyAlignment="1">
      <alignment horizontal="left" indent="1"/>
      <protection/>
    </xf>
    <xf numFmtId="165" fontId="7" fillId="0" borderId="0" xfId="64" applyNumberFormat="1" applyFont="1" applyBorder="1" applyAlignment="1">
      <alignment horizontal="center"/>
      <protection/>
    </xf>
    <xf numFmtId="1" fontId="7" fillId="0" borderId="0" xfId="64" applyNumberFormat="1" applyFont="1" applyBorder="1" applyAlignment="1">
      <alignment horizontal="center"/>
      <protection/>
    </xf>
    <xf numFmtId="165" fontId="7" fillId="0" borderId="0" xfId="64" applyNumberFormat="1" applyFont="1" applyBorder="1" applyAlignment="1">
      <alignment horizontal="left" indent="1"/>
      <protection/>
    </xf>
    <xf numFmtId="1" fontId="7" fillId="0" borderId="0" xfId="64" applyNumberFormat="1" applyFont="1" applyBorder="1" applyAlignment="1">
      <alignment horizontal="left" indent="1"/>
      <protection/>
    </xf>
    <xf numFmtId="0" fontId="7" fillId="0" borderId="0" xfId="64" applyFont="1" applyBorder="1" applyAlignment="1">
      <alignment horizontal="left" indent="1"/>
      <protection/>
    </xf>
    <xf numFmtId="0" fontId="7" fillId="0" borderId="0" xfId="64" applyFont="1" applyAlignment="1">
      <alignment horizontal="left" indent="1"/>
      <protection/>
    </xf>
    <xf numFmtId="0" fontId="7" fillId="0" borderId="10" xfId="64" applyFont="1" applyBorder="1" applyAlignment="1">
      <alignment horizontal="left" indent="1"/>
      <protection/>
    </xf>
    <xf numFmtId="1" fontId="7" fillId="0" borderId="0" xfId="64" applyNumberFormat="1" applyFont="1" applyBorder="1">
      <alignment/>
      <protection/>
    </xf>
    <xf numFmtId="0" fontId="98" fillId="0" borderId="10" xfId="64" applyFont="1" applyBorder="1" applyAlignment="1">
      <alignment horizontal="center"/>
      <protection/>
    </xf>
    <xf numFmtId="0" fontId="9" fillId="0" borderId="10" xfId="64" applyFont="1" applyBorder="1" applyAlignment="1">
      <alignment horizontal="center"/>
      <protection/>
    </xf>
    <xf numFmtId="165" fontId="9" fillId="0" borderId="10" xfId="64" applyNumberFormat="1" applyFont="1" applyBorder="1" applyAlignment="1">
      <alignment horizontal="center"/>
      <protection/>
    </xf>
    <xf numFmtId="1" fontId="7" fillId="0" borderId="10" xfId="64" applyNumberFormat="1" applyFont="1" applyBorder="1" applyAlignment="1">
      <alignment horizontal="center"/>
      <protection/>
    </xf>
    <xf numFmtId="0" fontId="98" fillId="0" borderId="15" xfId="64" applyFont="1" applyBorder="1" applyAlignment="1">
      <alignment horizontal="center"/>
      <protection/>
    </xf>
    <xf numFmtId="1" fontId="9" fillId="0" borderId="15" xfId="64" applyNumberFormat="1" applyFont="1" applyBorder="1" applyAlignment="1">
      <alignment horizontal="center"/>
      <protection/>
    </xf>
    <xf numFmtId="165" fontId="9" fillId="0" borderId="0" xfId="64" applyNumberFormat="1" applyFont="1" applyBorder="1" applyAlignment="1">
      <alignment horizontal="center"/>
      <protection/>
    </xf>
    <xf numFmtId="165" fontId="7" fillId="0" borderId="0" xfId="64" applyNumberFormat="1" applyFont="1" applyAlignment="1">
      <alignment horizontal="center"/>
      <protection/>
    </xf>
    <xf numFmtId="165" fontId="7" fillId="0" borderId="0" xfId="64" applyNumberFormat="1" applyFont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0" fontId="3" fillId="0" borderId="17" xfId="64" applyFont="1" applyBorder="1" applyAlignment="1">
      <alignment horizontal="center" vertical="center" textRotation="90" wrapText="1"/>
      <protection/>
    </xf>
    <xf numFmtId="0" fontId="3" fillId="0" borderId="14" xfId="64" applyFont="1" applyBorder="1" applyAlignment="1">
      <alignment horizontal="center" vertical="center" textRotation="90" wrapText="1"/>
      <protection/>
    </xf>
    <xf numFmtId="0" fontId="3" fillId="0" borderId="23" xfId="64" applyFont="1" applyBorder="1" applyAlignment="1">
      <alignment horizontal="center"/>
      <protection/>
    </xf>
    <xf numFmtId="0" fontId="3" fillId="0" borderId="16" xfId="64" applyFont="1" applyBorder="1" applyAlignment="1">
      <alignment horizontal="center"/>
      <protection/>
    </xf>
    <xf numFmtId="0" fontId="3" fillId="0" borderId="22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textRotation="90" wrapText="1"/>
      <protection/>
    </xf>
    <xf numFmtId="0" fontId="4" fillId="0" borderId="24" xfId="64" applyFont="1" applyBorder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0" fontId="4" fillId="0" borderId="19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3" fillId="0" borderId="22" xfId="64" applyFont="1" applyBorder="1" applyAlignment="1">
      <alignment horizontal="center" vertical="top" wrapText="1"/>
      <protection/>
    </xf>
    <xf numFmtId="0" fontId="3" fillId="0" borderId="15" xfId="64" applyFont="1" applyBorder="1" applyAlignment="1">
      <alignment horizontal="center" vertical="top" wrapText="1"/>
      <protection/>
    </xf>
    <xf numFmtId="0" fontId="3" fillId="0" borderId="21" xfId="64" applyFont="1" applyBorder="1" applyAlignment="1">
      <alignment horizontal="center" vertical="top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textRotation="90" wrapText="1"/>
      <protection/>
    </xf>
    <xf numFmtId="0" fontId="3" fillId="0" borderId="13" xfId="64" applyFont="1" applyBorder="1" applyAlignment="1">
      <alignment horizontal="center" vertical="center" textRotation="90" wrapText="1"/>
      <protection/>
    </xf>
    <xf numFmtId="0" fontId="3" fillId="0" borderId="24" xfId="64" applyFont="1" applyBorder="1" applyAlignment="1">
      <alignment horizontal="center" vertical="center" textRotation="90" wrapText="1"/>
      <protection/>
    </xf>
    <xf numFmtId="0" fontId="3" fillId="0" borderId="23" xfId="64" applyFont="1" applyBorder="1" applyAlignment="1">
      <alignment horizontal="center" vertical="center" textRotation="90" wrapText="1"/>
      <protection/>
    </xf>
    <xf numFmtId="0" fontId="78" fillId="0" borderId="0" xfId="64" applyFont="1" applyAlignment="1">
      <alignment vertical="justify" textRotation="90"/>
      <protection/>
    </xf>
    <xf numFmtId="0" fontId="11" fillId="0" borderId="10" xfId="64" applyFont="1" applyBorder="1" applyAlignment="1">
      <alignment horizontal="center"/>
      <protection/>
    </xf>
    <xf numFmtId="165" fontId="6" fillId="0" borderId="10" xfId="64" applyNumberFormat="1" applyFont="1" applyBorder="1">
      <alignment/>
      <protection/>
    </xf>
    <xf numFmtId="0" fontId="100" fillId="0" borderId="0" xfId="64" applyFont="1">
      <alignment/>
      <protection/>
    </xf>
    <xf numFmtId="0" fontId="28" fillId="0" borderId="0" xfId="64" applyFont="1">
      <alignment/>
      <protection/>
    </xf>
    <xf numFmtId="0" fontId="7" fillId="0" borderId="0" xfId="64" applyFont="1" applyAlignment="1">
      <alignment textRotation="90"/>
      <protection/>
    </xf>
    <xf numFmtId="0" fontId="3" fillId="0" borderId="17" xfId="64" applyFont="1" applyBorder="1" applyAlignment="1">
      <alignment horizontal="center" vertical="center"/>
      <protection/>
    </xf>
    <xf numFmtId="0" fontId="7" fillId="0" borderId="14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 textRotation="90" wrapText="1"/>
      <protection/>
    </xf>
    <xf numFmtId="0" fontId="21" fillId="0" borderId="15" xfId="64" applyFont="1" applyBorder="1">
      <alignment/>
      <protection/>
    </xf>
    <xf numFmtId="0" fontId="21" fillId="0" borderId="21" xfId="64" applyFont="1" applyBorder="1">
      <alignment/>
      <protection/>
    </xf>
    <xf numFmtId="0" fontId="3" fillId="0" borderId="18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3" fillId="0" borderId="24" xfId="64" applyFont="1" applyBorder="1" applyAlignment="1">
      <alignment horizontal="center" vertical="center" textRotation="90" wrapText="1"/>
      <protection/>
    </xf>
    <xf numFmtId="0" fontId="3" fillId="0" borderId="22" xfId="64" applyFont="1" applyBorder="1" applyAlignment="1">
      <alignment horizontal="center" vertical="center" textRotation="90" wrapText="1"/>
      <protection/>
    </xf>
    <xf numFmtId="0" fontId="3" fillId="0" borderId="21" xfId="64" applyFont="1" applyBorder="1" applyAlignment="1">
      <alignment horizontal="center" vertical="center" textRotation="90" wrapText="1"/>
      <protection/>
    </xf>
    <xf numFmtId="0" fontId="3" fillId="0" borderId="15" xfId="64" applyFont="1" applyBorder="1" applyAlignment="1">
      <alignment horizontal="center" vertical="center" textRotation="90" wrapText="1"/>
      <protection/>
    </xf>
    <xf numFmtId="0" fontId="4" fillId="0" borderId="22" xfId="64" applyFont="1" applyBorder="1" applyAlignment="1">
      <alignment horizontal="center" vertical="center" textRotation="90" wrapText="1"/>
      <protection/>
    </xf>
    <xf numFmtId="0" fontId="3" fillId="0" borderId="19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center"/>
      <protection/>
    </xf>
    <xf numFmtId="1" fontId="3" fillId="0" borderId="0" xfId="64" applyNumberFormat="1" applyFont="1" applyBorder="1" applyAlignment="1">
      <alignment/>
      <protection/>
    </xf>
    <xf numFmtId="0" fontId="5" fillId="0" borderId="16" xfId="64" applyFont="1" applyBorder="1">
      <alignment/>
      <protection/>
    </xf>
    <xf numFmtId="1" fontId="5" fillId="0" borderId="0" xfId="64" applyNumberFormat="1" applyFont="1" applyBorder="1">
      <alignment/>
      <protection/>
    </xf>
    <xf numFmtId="1" fontId="6" fillId="0" borderId="10" xfId="64" applyNumberFormat="1" applyFont="1" applyBorder="1">
      <alignment/>
      <protection/>
    </xf>
    <xf numFmtId="1" fontId="5" fillId="0" borderId="10" xfId="64" applyNumberFormat="1" applyFont="1" applyBorder="1">
      <alignment/>
      <protection/>
    </xf>
    <xf numFmtId="0" fontId="28" fillId="0" borderId="0" xfId="64" applyFont="1" applyBorder="1">
      <alignment/>
      <protection/>
    </xf>
    <xf numFmtId="165" fontId="66" fillId="0" borderId="0" xfId="64" applyNumberFormat="1" applyFont="1">
      <alignment/>
      <protection/>
    </xf>
    <xf numFmtId="165" fontId="6" fillId="0" borderId="0" xfId="64" applyNumberFormat="1" applyFont="1">
      <alignment/>
      <protection/>
    </xf>
    <xf numFmtId="165" fontId="79" fillId="0" borderId="0" xfId="64" applyNumberFormat="1" applyFont="1">
      <alignment/>
      <protection/>
    </xf>
    <xf numFmtId="165" fontId="10" fillId="0" borderId="0" xfId="64" applyNumberFormat="1" applyFont="1">
      <alignment/>
      <protection/>
    </xf>
    <xf numFmtId="165" fontId="3" fillId="0" borderId="14" xfId="64" applyNumberFormat="1" applyFont="1" applyBorder="1" applyAlignment="1">
      <alignment horizontal="center" vertical="center" textRotation="90" wrapText="1"/>
      <protection/>
    </xf>
    <xf numFmtId="165" fontId="3" fillId="0" borderId="23" xfId="64" applyNumberFormat="1" applyFont="1" applyBorder="1" applyAlignment="1">
      <alignment horizontal="center" vertical="center" textRotation="90" wrapText="1"/>
      <protection/>
    </xf>
    <xf numFmtId="165" fontId="3" fillId="0" borderId="22" xfId="64" applyNumberFormat="1" applyFont="1" applyBorder="1" applyAlignment="1">
      <alignment horizontal="center"/>
      <protection/>
    </xf>
    <xf numFmtId="165" fontId="3" fillId="0" borderId="15" xfId="64" applyNumberFormat="1" applyFont="1" applyBorder="1" applyAlignment="1">
      <alignment horizontal="center"/>
      <protection/>
    </xf>
    <xf numFmtId="0" fontId="7" fillId="0" borderId="15" xfId="64" applyFont="1" applyBorder="1">
      <alignment/>
      <protection/>
    </xf>
    <xf numFmtId="165" fontId="3" fillId="0" borderId="13" xfId="64" applyNumberFormat="1" applyFont="1" applyBorder="1" applyAlignment="1">
      <alignment horizontal="center" vertical="center" textRotation="90" wrapText="1"/>
      <protection/>
    </xf>
    <xf numFmtId="165" fontId="3" fillId="0" borderId="24" xfId="64" applyNumberFormat="1" applyFont="1" applyBorder="1" applyAlignment="1">
      <alignment horizontal="center" vertical="center" textRotation="90" wrapText="1"/>
      <protection/>
    </xf>
    <xf numFmtId="165" fontId="3" fillId="0" borderId="20" xfId="64" applyNumberFormat="1" applyFont="1" applyBorder="1" applyAlignment="1">
      <alignment horizontal="center" vertical="center" textRotation="90" wrapText="1"/>
      <protection/>
    </xf>
    <xf numFmtId="165" fontId="3" fillId="0" borderId="20" xfId="64" applyNumberFormat="1" applyFont="1" applyBorder="1" applyAlignment="1">
      <alignment vertical="center" textRotation="90" wrapText="1"/>
      <protection/>
    </xf>
    <xf numFmtId="165" fontId="3" fillId="0" borderId="22" xfId="64" applyNumberFormat="1" applyFont="1" applyBorder="1" applyAlignment="1">
      <alignment horizontal="center" vertical="center" textRotation="90" wrapText="1"/>
      <protection/>
    </xf>
    <xf numFmtId="0" fontId="3" fillId="0" borderId="22" xfId="64" applyFont="1" applyBorder="1" applyAlignment="1">
      <alignment horizontal="center" vertical="center" textRotation="90"/>
      <protection/>
    </xf>
    <xf numFmtId="165" fontId="3" fillId="0" borderId="0" xfId="64" applyNumberFormat="1" applyFont="1" applyBorder="1" applyAlignment="1">
      <alignment horizontal="left"/>
      <protection/>
    </xf>
    <xf numFmtId="1" fontId="3" fillId="0" borderId="0" xfId="64" applyNumberFormat="1" applyFont="1" applyBorder="1" applyAlignment="1">
      <alignment horizontal="right"/>
      <protection/>
    </xf>
    <xf numFmtId="0" fontId="7" fillId="0" borderId="16" xfId="64" applyFont="1" applyBorder="1">
      <alignment/>
      <protection/>
    </xf>
    <xf numFmtId="0" fontId="18" fillId="0" borderId="0" xfId="64" applyFont="1" applyAlignment="1">
      <alignment horizontal="center"/>
      <protection/>
    </xf>
    <xf numFmtId="0" fontId="17" fillId="0" borderId="0" xfId="64" applyFont="1" applyAlignment="1">
      <alignment/>
      <protection/>
    </xf>
    <xf numFmtId="0" fontId="15" fillId="0" borderId="0" xfId="64" applyFont="1">
      <alignment/>
      <protection/>
    </xf>
    <xf numFmtId="0" fontId="18" fillId="0" borderId="0" xfId="64" applyFont="1" applyAlignment="1">
      <alignment/>
      <protection/>
    </xf>
    <xf numFmtId="0" fontId="24" fillId="0" borderId="0" xfId="64" applyFont="1" applyAlignment="1">
      <alignment horizontal="center"/>
      <protection/>
    </xf>
    <xf numFmtId="0" fontId="101" fillId="0" borderId="0" xfId="64" applyFont="1">
      <alignment/>
      <protection/>
    </xf>
    <xf numFmtId="0" fontId="24" fillId="0" borderId="0" xfId="64" applyFont="1" applyAlignment="1">
      <alignment/>
      <protection/>
    </xf>
    <xf numFmtId="0" fontId="22" fillId="0" borderId="0" xfId="64" applyFont="1" applyAlignment="1">
      <alignment/>
      <protection/>
    </xf>
    <xf numFmtId="0" fontId="18" fillId="0" borderId="0" xfId="64" applyFont="1" applyBorder="1">
      <alignment/>
      <protection/>
    </xf>
    <xf numFmtId="0" fontId="14" fillId="0" borderId="0" xfId="64" applyFont="1" applyBorder="1" applyAlignment="1">
      <alignment horizontal="center"/>
      <protection/>
    </xf>
    <xf numFmtId="0" fontId="24" fillId="0" borderId="0" xfId="64" applyFont="1" applyBorder="1" applyAlignment="1">
      <alignment/>
      <protection/>
    </xf>
    <xf numFmtId="0" fontId="14" fillId="0" borderId="0" xfId="64" applyFont="1" applyBorder="1" applyAlignment="1">
      <alignment/>
      <protection/>
    </xf>
    <xf numFmtId="0" fontId="18" fillId="0" borderId="0" xfId="64" applyFont="1" applyBorder="1" applyAlignment="1">
      <alignment/>
      <protection/>
    </xf>
    <xf numFmtId="0" fontId="5" fillId="0" borderId="0" xfId="64" applyFont="1" applyAlignment="1">
      <alignment/>
      <protection/>
    </xf>
    <xf numFmtId="0" fontId="101" fillId="0" borderId="0" xfId="64" applyFont="1" applyAlignment="1">
      <alignment/>
      <protection/>
    </xf>
    <xf numFmtId="0" fontId="17" fillId="0" borderId="16" xfId="64" applyFont="1" applyBorder="1">
      <alignment/>
      <protection/>
    </xf>
    <xf numFmtId="0" fontId="14" fillId="0" borderId="16" xfId="64" applyFont="1" applyBorder="1" applyAlignment="1">
      <alignment/>
      <protection/>
    </xf>
    <xf numFmtId="0" fontId="17" fillId="0" borderId="16" xfId="64" applyFont="1" applyBorder="1" applyAlignment="1">
      <alignment/>
      <protection/>
    </xf>
    <xf numFmtId="0" fontId="17" fillId="0" borderId="17" xfId="64" applyFont="1" applyBorder="1" applyAlignment="1">
      <alignment/>
      <protection/>
    </xf>
    <xf numFmtId="0" fontId="17" fillId="0" borderId="23" xfId="64" applyFont="1" applyBorder="1" applyAlignment="1">
      <alignment/>
      <protection/>
    </xf>
    <xf numFmtId="0" fontId="17" fillId="0" borderId="14" xfId="64" applyFont="1" applyBorder="1" applyAlignment="1">
      <alignment horizontal="center"/>
      <protection/>
    </xf>
    <xf numFmtId="0" fontId="17" fillId="0" borderId="23" xfId="64" applyFont="1" applyBorder="1" applyAlignment="1">
      <alignment horizontal="left"/>
      <protection/>
    </xf>
    <xf numFmtId="0" fontId="17" fillId="0" borderId="16" xfId="64" applyFont="1" applyBorder="1" applyAlignment="1">
      <alignment horizontal="left"/>
      <protection/>
    </xf>
    <xf numFmtId="0" fontId="14" fillId="0" borderId="10" xfId="64" applyFont="1" applyBorder="1" applyAlignment="1">
      <alignment/>
      <protection/>
    </xf>
    <xf numFmtId="0" fontId="17" fillId="0" borderId="10" xfId="64" applyFont="1" applyBorder="1" applyAlignment="1">
      <alignment/>
      <protection/>
    </xf>
    <xf numFmtId="0" fontId="17" fillId="0" borderId="0" xfId="64" applyFont="1" applyBorder="1" applyAlignment="1">
      <alignment horizontal="center" vertical="center" textRotation="90"/>
      <protection/>
    </xf>
    <xf numFmtId="0" fontId="17" fillId="0" borderId="0" xfId="64" applyFont="1" applyBorder="1" applyAlignment="1">
      <alignment horizontal="center" vertical="center"/>
      <protection/>
    </xf>
    <xf numFmtId="0" fontId="17" fillId="0" borderId="19" xfId="64" applyFont="1" applyBorder="1">
      <alignment/>
      <protection/>
    </xf>
    <xf numFmtId="0" fontId="17" fillId="0" borderId="24" xfId="64" applyFont="1" applyBorder="1">
      <alignment/>
      <protection/>
    </xf>
    <xf numFmtId="0" fontId="17" fillId="0" borderId="13" xfId="64" applyFont="1" applyBorder="1" applyAlignment="1">
      <alignment horizontal="center"/>
      <protection/>
    </xf>
    <xf numFmtId="0" fontId="17" fillId="0" borderId="10" xfId="64" applyFont="1" applyBorder="1" applyAlignment="1">
      <alignment horizontal="center"/>
      <protection/>
    </xf>
    <xf numFmtId="0" fontId="17" fillId="0" borderId="23" xfId="64" applyFont="1" applyBorder="1">
      <alignment/>
      <protection/>
    </xf>
    <xf numFmtId="0" fontId="17" fillId="0" borderId="14" xfId="64" applyFont="1" applyBorder="1">
      <alignment/>
      <protection/>
    </xf>
    <xf numFmtId="0" fontId="26" fillId="0" borderId="0" xfId="64" applyFont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17" fillId="0" borderId="16" xfId="64" applyFont="1" applyBorder="1" applyAlignment="1">
      <alignment horizontal="right"/>
      <protection/>
    </xf>
    <xf numFmtId="0" fontId="17" fillId="0" borderId="13" xfId="64" applyFont="1" applyBorder="1">
      <alignment/>
      <protection/>
    </xf>
    <xf numFmtId="0" fontId="26" fillId="0" borderId="24" xfId="64" applyFont="1" applyBorder="1">
      <alignment/>
      <protection/>
    </xf>
    <xf numFmtId="0" fontId="22" fillId="0" borderId="0" xfId="64" applyFont="1" applyBorder="1" applyAlignment="1">
      <alignment horizontal="center"/>
      <protection/>
    </xf>
    <xf numFmtId="0" fontId="27" fillId="0" borderId="0" xfId="64" applyFont="1">
      <alignment/>
      <protection/>
    </xf>
    <xf numFmtId="0" fontId="22" fillId="0" borderId="0" xfId="64" applyFont="1" applyAlignment="1">
      <alignment horizontal="center"/>
      <protection/>
    </xf>
    <xf numFmtId="0" fontId="22" fillId="0" borderId="0" xfId="64" applyFont="1" applyAlignment="1">
      <alignment horizontal="right"/>
      <protection/>
    </xf>
    <xf numFmtId="0" fontId="17" fillId="0" borderId="0" xfId="64" applyFont="1" applyAlignment="1">
      <alignment horizontal="right"/>
      <protection/>
    </xf>
    <xf numFmtId="0" fontId="17" fillId="0" borderId="16" xfId="64" applyFont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26" fillId="0" borderId="0" xfId="64" applyFont="1" applyBorder="1" applyAlignment="1">
      <alignment horizontal="left"/>
      <protection/>
    </xf>
    <xf numFmtId="165" fontId="17" fillId="0" borderId="0" xfId="64" applyNumberFormat="1" applyFont="1" applyBorder="1">
      <alignment/>
      <protection/>
    </xf>
    <xf numFmtId="0" fontId="17" fillId="0" borderId="0" xfId="64" applyFont="1" applyAlignment="1">
      <alignment wrapText="1"/>
      <protection/>
    </xf>
    <xf numFmtId="0" fontId="0" fillId="0" borderId="0" xfId="64" applyFont="1" applyAlignment="1">
      <alignment wrapText="1"/>
      <protection/>
    </xf>
    <xf numFmtId="0" fontId="26" fillId="0" borderId="0" xfId="64" applyFont="1" applyAlignment="1">
      <alignment horizontal="center"/>
      <protection/>
    </xf>
    <xf numFmtId="0" fontId="27" fillId="0" borderId="0" xfId="64" applyFont="1" applyBorder="1" applyAlignment="1">
      <alignment horizontal="center"/>
      <protection/>
    </xf>
    <xf numFmtId="165" fontId="22" fillId="0" borderId="0" xfId="64" applyNumberFormat="1" applyFont="1" applyBorder="1">
      <alignment/>
      <protection/>
    </xf>
    <xf numFmtId="0" fontId="17" fillId="0" borderId="10" xfId="64" applyFont="1" applyBorder="1" applyAlignment="1">
      <alignment horizontal="center"/>
      <protection/>
    </xf>
    <xf numFmtId="0" fontId="26" fillId="0" borderId="10" xfId="64" applyFont="1" applyBorder="1" applyAlignment="1">
      <alignment horizontal="center"/>
      <protection/>
    </xf>
    <xf numFmtId="0" fontId="17" fillId="0" borderId="10" xfId="64" applyFont="1" applyBorder="1" applyAlignment="1">
      <alignment horizontal="right"/>
      <protection/>
    </xf>
    <xf numFmtId="0" fontId="17" fillId="0" borderId="0" xfId="64" applyFont="1" applyBorder="1" applyAlignment="1">
      <alignment horizontal="right"/>
      <protection/>
    </xf>
    <xf numFmtId="0" fontId="14" fillId="0" borderId="0" xfId="64" applyFont="1" applyAlignment="1">
      <alignment/>
      <protection/>
    </xf>
    <xf numFmtId="0" fontId="17" fillId="0" borderId="17" xfId="64" applyFont="1" applyBorder="1" applyAlignment="1">
      <alignment horizontal="center" vertical="center" textRotation="90"/>
      <protection/>
    </xf>
    <xf numFmtId="0" fontId="17" fillId="0" borderId="14" xfId="64" applyFont="1" applyBorder="1" applyAlignment="1">
      <alignment horizontal="center" vertical="center"/>
      <protection/>
    </xf>
    <xf numFmtId="0" fontId="17" fillId="0" borderId="23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17" fillId="0" borderId="18" xfId="64" applyFont="1" applyBorder="1" applyAlignment="1">
      <alignment horizontal="center" vertical="center" textRotation="90"/>
      <protection/>
    </xf>
    <xf numFmtId="0" fontId="17" fillId="0" borderId="12" xfId="64" applyFont="1" applyBorder="1" applyAlignment="1">
      <alignment horizontal="center" vertical="center"/>
      <protection/>
    </xf>
    <xf numFmtId="0" fontId="17" fillId="0" borderId="24" xfId="64" applyFont="1" applyBorder="1" applyAlignment="1">
      <alignment horizontal="center" vertical="center"/>
      <protection/>
    </xf>
    <xf numFmtId="0" fontId="17" fillId="0" borderId="19" xfId="64" applyFont="1" applyBorder="1" applyAlignment="1">
      <alignment horizontal="center" vertical="center"/>
      <protection/>
    </xf>
    <xf numFmtId="0" fontId="17" fillId="0" borderId="11" xfId="64" applyFont="1" applyBorder="1">
      <alignment/>
      <protection/>
    </xf>
    <xf numFmtId="0" fontId="26" fillId="0" borderId="11" xfId="64" applyFont="1" applyBorder="1">
      <alignment/>
      <protection/>
    </xf>
    <xf numFmtId="0" fontId="17" fillId="0" borderId="14" xfId="64" applyFont="1" applyBorder="1" applyAlignment="1">
      <alignment horizontal="center" vertical="center"/>
      <protection/>
    </xf>
    <xf numFmtId="0" fontId="17" fillId="0" borderId="23" xfId="64" applyFont="1" applyBorder="1" applyAlignment="1">
      <alignment horizontal="center"/>
      <protection/>
    </xf>
    <xf numFmtId="0" fontId="17" fillId="0" borderId="19" xfId="64" applyFont="1" applyBorder="1" applyAlignment="1">
      <alignment horizontal="center" vertical="center" textRotation="90"/>
      <protection/>
    </xf>
    <xf numFmtId="0" fontId="17" fillId="0" borderId="13" xfId="64" applyFont="1" applyBorder="1" applyAlignment="1">
      <alignment horizontal="center"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26" fillId="0" borderId="24" xfId="64" applyFont="1" applyBorder="1" applyAlignment="1">
      <alignment horizontal="center"/>
      <protection/>
    </xf>
    <xf numFmtId="0" fontId="26" fillId="0" borderId="0" xfId="64" applyFont="1" applyAlignment="1">
      <alignment horizontal="left"/>
      <protection/>
    </xf>
    <xf numFmtId="165" fontId="17" fillId="0" borderId="0" xfId="64" applyNumberFormat="1" applyFont="1">
      <alignment/>
      <protection/>
    </xf>
    <xf numFmtId="0" fontId="22" fillId="0" borderId="10" xfId="64" applyFont="1" applyBorder="1">
      <alignment/>
      <protection/>
    </xf>
    <xf numFmtId="0" fontId="27" fillId="0" borderId="10" xfId="64" applyFont="1" applyBorder="1" applyAlignment="1">
      <alignment horizontal="center"/>
      <protection/>
    </xf>
    <xf numFmtId="165" fontId="22" fillId="0" borderId="10" xfId="64" applyNumberFormat="1" applyFont="1" applyBorder="1">
      <alignment/>
      <protection/>
    </xf>
    <xf numFmtId="0" fontId="22" fillId="0" borderId="10" xfId="64" applyFont="1" applyBorder="1" applyAlignment="1">
      <alignment horizontal="right"/>
      <protection/>
    </xf>
    <xf numFmtId="0" fontId="102" fillId="0" borderId="0" xfId="64" applyFont="1">
      <alignment/>
      <protection/>
    </xf>
    <xf numFmtId="0" fontId="103" fillId="0" borderId="0" xfId="64" applyFont="1">
      <alignment/>
      <protection/>
    </xf>
    <xf numFmtId="0" fontId="3" fillId="0" borderId="20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5" fillId="0" borderId="16" xfId="64" applyFont="1" applyBorder="1" applyProtection="1">
      <alignment/>
      <protection/>
    </xf>
    <xf numFmtId="0" fontId="9" fillId="0" borderId="16" xfId="64" applyFont="1" applyBorder="1" applyAlignment="1">
      <alignment horizontal="center"/>
      <protection/>
    </xf>
    <xf numFmtId="0" fontId="5" fillId="0" borderId="0" xfId="64" applyFont="1" applyBorder="1" applyProtection="1">
      <alignment/>
      <protection/>
    </xf>
    <xf numFmtId="0" fontId="5" fillId="0" borderId="0" xfId="64" applyFont="1" applyFill="1" applyBorder="1" applyProtection="1">
      <alignment/>
      <protection/>
    </xf>
    <xf numFmtId="0" fontId="5" fillId="0" borderId="10" xfId="64" applyFont="1" applyBorder="1" applyProtection="1">
      <alignment/>
      <protection/>
    </xf>
    <xf numFmtId="0" fontId="7" fillId="0" borderId="10" xfId="64" applyFont="1" applyBorder="1" applyAlignment="1">
      <alignment horizontal="center"/>
      <protection/>
    </xf>
    <xf numFmtId="0" fontId="6" fillId="0" borderId="10" xfId="64" applyFont="1" applyBorder="1" applyProtection="1">
      <alignment/>
      <protection/>
    </xf>
    <xf numFmtId="1" fontId="9" fillId="0" borderId="10" xfId="64" applyNumberFormat="1" applyFont="1" applyBorder="1" applyAlignment="1">
      <alignment horizontal="center"/>
      <protection/>
    </xf>
    <xf numFmtId="0" fontId="18" fillId="0" borderId="15" xfId="64" applyFont="1" applyBorder="1" applyAlignment="1">
      <alignment horizontal="center"/>
      <protection/>
    </xf>
    <xf numFmtId="1" fontId="9" fillId="0" borderId="0" xfId="64" applyNumberFormat="1" applyFont="1" applyBorder="1" applyAlignment="1">
      <alignment horizontal="center"/>
      <protection/>
    </xf>
    <xf numFmtId="0" fontId="3" fillId="0" borderId="0" xfId="208" applyFont="1" applyBorder="1">
      <alignment/>
      <protection/>
    </xf>
    <xf numFmtId="0" fontId="6" fillId="0" borderId="0" xfId="208" applyFont="1" applyBorder="1">
      <alignment/>
      <protection/>
    </xf>
    <xf numFmtId="14" fontId="3" fillId="0" borderId="0" xfId="208" applyNumberFormat="1" applyFont="1" applyBorder="1">
      <alignment/>
      <protection/>
    </xf>
    <xf numFmtId="0" fontId="3" fillId="0" borderId="0" xfId="208" applyFont="1">
      <alignment/>
      <protection/>
    </xf>
    <xf numFmtId="0" fontId="21" fillId="0" borderId="0" xfId="208" applyFont="1">
      <alignment/>
      <protection/>
    </xf>
    <xf numFmtId="0" fontId="6" fillId="0" borderId="0" xfId="208" applyFont="1">
      <alignment/>
      <protection/>
    </xf>
    <xf numFmtId="0" fontId="3" fillId="0" borderId="10" xfId="208" applyFont="1" applyBorder="1">
      <alignment/>
      <protection/>
    </xf>
    <xf numFmtId="0" fontId="3" fillId="0" borderId="16" xfId="208" applyFont="1" applyBorder="1" applyAlignment="1">
      <alignment horizontal="center"/>
      <protection/>
    </xf>
    <xf numFmtId="0" fontId="3" fillId="0" borderId="23" xfId="208" applyFont="1" applyBorder="1">
      <alignment/>
      <protection/>
    </xf>
    <xf numFmtId="0" fontId="3" fillId="0" borderId="16" xfId="208" applyFont="1" applyBorder="1">
      <alignment/>
      <protection/>
    </xf>
    <xf numFmtId="0" fontId="3" fillId="0" borderId="22" xfId="208" applyFont="1" applyBorder="1">
      <alignment/>
      <protection/>
    </xf>
    <xf numFmtId="0" fontId="3" fillId="0" borderId="15" xfId="208" applyFont="1" applyBorder="1">
      <alignment/>
      <protection/>
    </xf>
    <xf numFmtId="0" fontId="3" fillId="0" borderId="21" xfId="208" applyFont="1" applyBorder="1">
      <alignment/>
      <protection/>
    </xf>
    <xf numFmtId="0" fontId="3" fillId="0" borderId="14" xfId="208" applyFont="1" applyBorder="1">
      <alignment/>
      <protection/>
    </xf>
    <xf numFmtId="0" fontId="63" fillId="0" borderId="0" xfId="208" applyFont="1">
      <alignment/>
      <protection/>
    </xf>
    <xf numFmtId="0" fontId="8" fillId="0" borderId="0" xfId="208" applyFont="1" applyBorder="1">
      <alignment/>
      <protection/>
    </xf>
    <xf numFmtId="0" fontId="3" fillId="0" borderId="0" xfId="208" applyFont="1" applyBorder="1" applyAlignment="1">
      <alignment horizontal="center"/>
      <protection/>
    </xf>
    <xf numFmtId="0" fontId="3" fillId="0" borderId="11" xfId="208" applyFont="1" applyBorder="1">
      <alignment/>
      <protection/>
    </xf>
    <xf numFmtId="0" fontId="3" fillId="0" borderId="12" xfId="208" applyFont="1" applyBorder="1" applyAlignment="1">
      <alignment horizontal="center"/>
      <protection/>
    </xf>
    <xf numFmtId="0" fontId="3" fillId="0" borderId="19" xfId="208" applyFont="1" applyBorder="1">
      <alignment/>
      <protection/>
    </xf>
    <xf numFmtId="0" fontId="3" fillId="0" borderId="12" xfId="208" applyFont="1" applyBorder="1">
      <alignment/>
      <protection/>
    </xf>
    <xf numFmtId="0" fontId="8" fillId="0" borderId="0" xfId="208" applyFont="1">
      <alignment/>
      <protection/>
    </xf>
    <xf numFmtId="0" fontId="3" fillId="0" borderId="11" xfId="208" applyFont="1" applyBorder="1" applyAlignment="1">
      <alignment horizontal="center"/>
      <protection/>
    </xf>
    <xf numFmtId="0" fontId="3" fillId="0" borderId="10" xfId="208" applyFont="1" applyBorder="1" applyAlignment="1">
      <alignment horizontal="center"/>
      <protection/>
    </xf>
    <xf numFmtId="0" fontId="3" fillId="0" borderId="24" xfId="208" applyFont="1" applyBorder="1">
      <alignment/>
      <protection/>
    </xf>
    <xf numFmtId="0" fontId="3" fillId="0" borderId="13" xfId="208" applyFont="1" applyBorder="1" applyAlignment="1">
      <alignment horizontal="centerContinuous"/>
      <protection/>
    </xf>
    <xf numFmtId="0" fontId="3" fillId="0" borderId="11" xfId="208" applyFont="1" applyBorder="1" applyAlignment="1">
      <alignment horizontal="centerContinuous"/>
      <protection/>
    </xf>
    <xf numFmtId="0" fontId="3" fillId="0" borderId="14" xfId="208" applyFont="1" applyBorder="1" applyAlignment="1">
      <alignment horizontal="center"/>
      <protection/>
    </xf>
    <xf numFmtId="0" fontId="104" fillId="0" borderId="14" xfId="208" applyFont="1" applyBorder="1">
      <alignment/>
      <protection/>
    </xf>
    <xf numFmtId="0" fontId="3" fillId="0" borderId="15" xfId="208" applyFont="1" applyBorder="1" applyAlignment="1">
      <alignment horizontal="center"/>
      <protection/>
    </xf>
    <xf numFmtId="0" fontId="63" fillId="0" borderId="0" xfId="208" applyFont="1" applyBorder="1">
      <alignment/>
      <protection/>
    </xf>
    <xf numFmtId="0" fontId="3" fillId="0" borderId="0" xfId="208" applyFont="1" applyBorder="1" applyAlignment="1">
      <alignment/>
      <protection/>
    </xf>
    <xf numFmtId="165" fontId="3" fillId="0" borderId="16" xfId="209" applyNumberFormat="1" applyFont="1" applyBorder="1">
      <alignment/>
      <protection/>
    </xf>
    <xf numFmtId="165" fontId="3" fillId="0" borderId="16" xfId="208" applyNumberFormat="1" applyFont="1" applyBorder="1">
      <alignment/>
      <protection/>
    </xf>
    <xf numFmtId="165" fontId="3" fillId="0" borderId="0" xfId="208" applyNumberFormat="1" applyFont="1" applyBorder="1">
      <alignment/>
      <protection/>
    </xf>
    <xf numFmtId="0" fontId="104" fillId="0" borderId="12" xfId="208" applyFont="1" applyBorder="1">
      <alignment/>
      <protection/>
    </xf>
    <xf numFmtId="0" fontId="3" fillId="0" borderId="23" xfId="208" applyFont="1" applyBorder="1" applyAlignment="1">
      <alignment horizontal="center"/>
      <protection/>
    </xf>
    <xf numFmtId="165" fontId="3" fillId="0" borderId="0" xfId="209" applyNumberFormat="1" applyFont="1" applyBorder="1">
      <alignment/>
      <protection/>
    </xf>
    <xf numFmtId="0" fontId="63" fillId="0" borderId="10" xfId="208" applyFont="1" applyBorder="1">
      <alignment/>
      <protection/>
    </xf>
    <xf numFmtId="0" fontId="3" fillId="0" borderId="13" xfId="208" applyFont="1" applyBorder="1" applyAlignment="1">
      <alignment horizontal="center"/>
      <protection/>
    </xf>
    <xf numFmtId="0" fontId="63" fillId="0" borderId="13" xfId="208" applyFont="1" applyBorder="1">
      <alignment/>
      <protection/>
    </xf>
    <xf numFmtId="0" fontId="3" fillId="0" borderId="24" xfId="208" applyFont="1" applyBorder="1" applyAlignment="1">
      <alignment horizontal="center"/>
      <protection/>
    </xf>
    <xf numFmtId="0" fontId="3" fillId="0" borderId="10" xfId="208" applyFont="1" applyBorder="1" applyAlignment="1">
      <alignment/>
      <protection/>
    </xf>
    <xf numFmtId="165" fontId="3" fillId="0" borderId="10" xfId="209" applyNumberFormat="1" applyFont="1" applyBorder="1">
      <alignment/>
      <protection/>
    </xf>
    <xf numFmtId="165" fontId="3" fillId="0" borderId="10" xfId="208" applyNumberFormat="1" applyFont="1" applyBorder="1">
      <alignment/>
      <protection/>
    </xf>
    <xf numFmtId="0" fontId="4" fillId="0" borderId="11" xfId="208" applyFont="1" applyBorder="1">
      <alignment/>
      <protection/>
    </xf>
    <xf numFmtId="0" fontId="3" fillId="0" borderId="20" xfId="208" applyFont="1" applyBorder="1" applyAlignment="1">
      <alignment horizontal="center"/>
      <protection/>
    </xf>
    <xf numFmtId="0" fontId="3" fillId="0" borderId="13" xfId="208" applyFont="1" applyBorder="1">
      <alignment/>
      <protection/>
    </xf>
    <xf numFmtId="0" fontId="3" fillId="0" borderId="17" xfId="208" applyFont="1" applyBorder="1">
      <alignment/>
      <protection/>
    </xf>
    <xf numFmtId="0" fontId="12" fillId="0" borderId="11" xfId="208" applyFont="1" applyBorder="1">
      <alignment/>
      <protection/>
    </xf>
    <xf numFmtId="0" fontId="3" fillId="0" borderId="0" xfId="209" applyFont="1" applyBorder="1">
      <alignment/>
      <protection/>
    </xf>
    <xf numFmtId="1" fontId="3" fillId="0" borderId="0" xfId="208" applyNumberFormat="1" applyFont="1" applyBorder="1">
      <alignment/>
      <protection/>
    </xf>
    <xf numFmtId="0" fontId="4" fillId="0" borderId="24" xfId="208" applyFont="1" applyBorder="1">
      <alignment/>
      <protection/>
    </xf>
    <xf numFmtId="0" fontId="104" fillId="0" borderId="13" xfId="208" applyFont="1" applyBorder="1">
      <alignment/>
      <protection/>
    </xf>
    <xf numFmtId="1" fontId="3" fillId="0" borderId="10" xfId="208" applyNumberFormat="1" applyFont="1" applyBorder="1">
      <alignment/>
      <protection/>
    </xf>
    <xf numFmtId="0" fontId="3" fillId="0" borderId="24" xfId="208" applyFont="1" applyBorder="1" applyAlignment="1">
      <alignment horizontal="left"/>
      <protection/>
    </xf>
    <xf numFmtId="0" fontId="3" fillId="0" borderId="19" xfId="208" applyFont="1" applyBorder="1" applyAlignment="1">
      <alignment horizontal="left"/>
      <protection/>
    </xf>
    <xf numFmtId="0" fontId="3" fillId="0" borderId="10" xfId="209" applyFont="1" applyBorder="1">
      <alignment/>
      <protection/>
    </xf>
    <xf numFmtId="0" fontId="3" fillId="0" borderId="11" xfId="208" applyFont="1" applyFill="1" applyBorder="1">
      <alignment/>
      <protection/>
    </xf>
    <xf numFmtId="0" fontId="63" fillId="0" borderId="17" xfId="208" applyFont="1" applyBorder="1">
      <alignment/>
      <protection/>
    </xf>
    <xf numFmtId="0" fontId="3" fillId="0" borderId="18" xfId="208" applyFont="1" applyBorder="1" applyAlignment="1">
      <alignment horizontal="left"/>
      <protection/>
    </xf>
    <xf numFmtId="165" fontId="6" fillId="0" borderId="10" xfId="208" applyNumberFormat="1" applyFont="1" applyBorder="1">
      <alignment/>
      <protection/>
    </xf>
    <xf numFmtId="0" fontId="3" fillId="0" borderId="19" xfId="208" applyFont="1" applyBorder="1" applyAlignment="1">
      <alignment/>
      <protection/>
    </xf>
    <xf numFmtId="0" fontId="21" fillId="0" borderId="0" xfId="208" applyFont="1" applyBorder="1">
      <alignment/>
      <protection/>
    </xf>
    <xf numFmtId="0" fontId="21" fillId="0" borderId="0" xfId="208" applyFont="1" applyBorder="1" applyAlignment="1">
      <alignment horizontal="left"/>
      <protection/>
    </xf>
    <xf numFmtId="0" fontId="2" fillId="0" borderId="0" xfId="208" applyFont="1" applyBorder="1">
      <alignment/>
      <protection/>
    </xf>
    <xf numFmtId="0" fontId="2" fillId="0" borderId="0" xfId="208" applyFont="1">
      <alignment/>
      <protection/>
    </xf>
    <xf numFmtId="0" fontId="0" fillId="0" borderId="0" xfId="207" applyBorder="1">
      <alignment/>
      <protection/>
    </xf>
    <xf numFmtId="0" fontId="0" fillId="0" borderId="0" xfId="207">
      <alignment/>
      <protection/>
    </xf>
    <xf numFmtId="0" fontId="21" fillId="0" borderId="0" xfId="208" applyFont="1" applyAlignment="1">
      <alignment horizontal="left"/>
      <protection/>
    </xf>
    <xf numFmtId="0" fontId="2" fillId="0" borderId="0" xfId="139">
      <alignment/>
      <protection/>
    </xf>
    <xf numFmtId="0" fontId="2" fillId="0" borderId="12" xfId="139" applyBorder="1">
      <alignment/>
      <protection/>
    </xf>
    <xf numFmtId="0" fontId="63" fillId="0" borderId="0" xfId="139" applyFont="1" applyAlignment="1">
      <alignment horizontal="center"/>
      <protection/>
    </xf>
    <xf numFmtId="2" fontId="3" fillId="0" borderId="0" xfId="208" applyNumberFormat="1" applyFont="1" applyBorder="1">
      <alignment/>
      <protection/>
    </xf>
    <xf numFmtId="0" fontId="3" fillId="0" borderId="22" xfId="208" applyFont="1" applyBorder="1" applyAlignment="1">
      <alignment horizontal="center"/>
      <protection/>
    </xf>
    <xf numFmtId="0" fontId="17" fillId="0" borderId="0" xfId="208" applyFont="1" applyBorder="1">
      <alignment/>
      <protection/>
    </xf>
    <xf numFmtId="0" fontId="3" fillId="0" borderId="0" xfId="208" applyFont="1" applyBorder="1" applyAlignment="1">
      <alignment vertical="top" wrapText="1"/>
      <protection/>
    </xf>
    <xf numFmtId="165" fontId="3" fillId="0" borderId="0" xfId="139" applyNumberFormat="1" applyFont="1">
      <alignment/>
      <protection/>
    </xf>
    <xf numFmtId="0" fontId="3" fillId="0" borderId="0" xfId="139" applyFont="1" applyAlignment="1">
      <alignment horizontal="center"/>
      <protection/>
    </xf>
    <xf numFmtId="0" fontId="2" fillId="0" borderId="0" xfId="139" applyAlignment="1">
      <alignment horizontal="left"/>
      <protection/>
    </xf>
    <xf numFmtId="165" fontId="9" fillId="0" borderId="0" xfId="64" applyNumberFormat="1" applyFont="1" applyBorder="1">
      <alignment/>
      <protection/>
    </xf>
    <xf numFmtId="165" fontId="7" fillId="0" borderId="0" xfId="64" applyNumberFormat="1" applyFont="1" applyBorder="1" applyAlignment="1">
      <alignment/>
      <protection/>
    </xf>
    <xf numFmtId="165" fontId="3" fillId="0" borderId="0" xfId="64" applyNumberFormat="1" applyFont="1" applyAlignment="1">
      <alignment horizontal="center"/>
      <protection/>
    </xf>
    <xf numFmtId="165" fontId="3" fillId="0" borderId="0" xfId="64" applyNumberFormat="1" applyFont="1" applyBorder="1" applyAlignment="1">
      <alignment horizontal="center"/>
      <protection/>
    </xf>
  </cellXfs>
  <cellStyles count="2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0" xfId="46"/>
    <cellStyle name="Comma 31" xfId="47"/>
    <cellStyle name="Comma_AR-CPI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2" xfId="66"/>
    <cellStyle name="Normal 2 10" xfId="67"/>
    <cellStyle name="Normal 2 11" xfId="68"/>
    <cellStyle name="Normal 2 12" xfId="69"/>
    <cellStyle name="Normal 2 13" xfId="70"/>
    <cellStyle name="Normal 2 14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 2" xfId="78"/>
    <cellStyle name="Normal 2 2 3" xfId="79"/>
    <cellStyle name="Normal 2 2 4" xfId="80"/>
    <cellStyle name="Normal 2 20" xfId="81"/>
    <cellStyle name="Normal 2 21" xfId="82"/>
    <cellStyle name="Normal 2 22" xfId="83"/>
    <cellStyle name="Normal 2 23" xfId="84"/>
    <cellStyle name="Normal 2 24" xfId="85"/>
    <cellStyle name="Normal 2 25" xfId="86"/>
    <cellStyle name="Normal 2 26" xfId="87"/>
    <cellStyle name="Normal 2 27" xfId="88"/>
    <cellStyle name="Normal 2 28" xfId="89"/>
    <cellStyle name="Normal 2 29" xfId="90"/>
    <cellStyle name="Normal 2 3" xfId="91"/>
    <cellStyle name="Normal 2 3 10" xfId="92"/>
    <cellStyle name="Normal 2 3 11" xfId="93"/>
    <cellStyle name="Normal 2 3 12" xfId="94"/>
    <cellStyle name="Normal 2 3 13" xfId="95"/>
    <cellStyle name="Normal 2 3 14" xfId="96"/>
    <cellStyle name="Normal 2 3 15" xfId="97"/>
    <cellStyle name="Normal 2 3 16" xfId="98"/>
    <cellStyle name="Normal 2 3 17" xfId="99"/>
    <cellStyle name="Normal 2 3 18" xfId="100"/>
    <cellStyle name="Normal 2 3 19" xfId="101"/>
    <cellStyle name="Normal 2 3 2" xfId="102"/>
    <cellStyle name="Normal 2 3 20" xfId="103"/>
    <cellStyle name="Normal 2 3 21" xfId="104"/>
    <cellStyle name="Normal 2 3 22" xfId="105"/>
    <cellStyle name="Normal 2 3 3" xfId="106"/>
    <cellStyle name="Normal 2 3 3 2" xfId="107"/>
    <cellStyle name="Normal 2 3 4" xfId="108"/>
    <cellStyle name="Normal 2 3 5" xfId="109"/>
    <cellStyle name="Normal 2 3 6" xfId="110"/>
    <cellStyle name="Normal 2 3 7" xfId="111"/>
    <cellStyle name="Normal 2 3 8" xfId="112"/>
    <cellStyle name="Normal 2 3 9" xfId="113"/>
    <cellStyle name="Normal 2 30" xfId="114"/>
    <cellStyle name="Normal 2 31" xfId="115"/>
    <cellStyle name="Normal 2 32" xfId="116"/>
    <cellStyle name="Normal 2 33" xfId="117"/>
    <cellStyle name="Normal 2 34" xfId="118"/>
    <cellStyle name="Normal 2 35" xfId="119"/>
    <cellStyle name="Normal 2 36" xfId="120"/>
    <cellStyle name="Normal 2 37" xfId="121"/>
    <cellStyle name="Normal 2 38" xfId="122"/>
    <cellStyle name="Normal 2 39" xfId="123"/>
    <cellStyle name="Normal 2 4" xfId="124"/>
    <cellStyle name="Normal 2 4 2" xfId="125"/>
    <cellStyle name="Normal 2 4 3" xfId="126"/>
    <cellStyle name="Normal 2 40" xfId="127"/>
    <cellStyle name="Normal 2 5" xfId="128"/>
    <cellStyle name="Normal 2 6" xfId="129"/>
    <cellStyle name="Normal 2 7" xfId="130"/>
    <cellStyle name="Normal 2 8" xfId="131"/>
    <cellStyle name="Normal 2 9" xfId="132"/>
    <cellStyle name="Normal 3" xfId="133"/>
    <cellStyle name="Normal 3 2" xfId="134"/>
    <cellStyle name="Normal 3 3" xfId="135"/>
    <cellStyle name="Normal 3 4" xfId="136"/>
    <cellStyle name="Normal 3 5" xfId="137"/>
    <cellStyle name="Normal 3 6" xfId="138"/>
    <cellStyle name="Normal 3 7" xfId="139"/>
    <cellStyle name="Normal 4" xfId="140"/>
    <cellStyle name="Normal 4 10" xfId="141"/>
    <cellStyle name="Normal 4 11" xfId="142"/>
    <cellStyle name="Normal 4 12" xfId="143"/>
    <cellStyle name="Normal 4 13" xfId="144"/>
    <cellStyle name="Normal 4 14" xfId="145"/>
    <cellStyle name="Normal 4 15" xfId="146"/>
    <cellStyle name="Normal 4 16" xfId="147"/>
    <cellStyle name="Normal 4 17" xfId="148"/>
    <cellStyle name="Normal 4 18" xfId="149"/>
    <cellStyle name="Normal 4 2" xfId="150"/>
    <cellStyle name="Normal 4 3" xfId="151"/>
    <cellStyle name="Normal 4 4" xfId="152"/>
    <cellStyle name="Normal 4 5" xfId="153"/>
    <cellStyle name="Normal 4 5 2" xfId="154"/>
    <cellStyle name="Normal 4 6" xfId="155"/>
    <cellStyle name="Normal 4 7" xfId="156"/>
    <cellStyle name="Normal 4 8" xfId="157"/>
    <cellStyle name="Normal 4 9" xfId="158"/>
    <cellStyle name="Normal 5" xfId="159"/>
    <cellStyle name="Normal 5 10" xfId="160"/>
    <cellStyle name="Normal 5 11" xfId="161"/>
    <cellStyle name="Normal 5 12" xfId="162"/>
    <cellStyle name="Normal 5 13" xfId="163"/>
    <cellStyle name="Normal 5 14" xfId="164"/>
    <cellStyle name="Normal 5 15" xfId="165"/>
    <cellStyle name="Normal 5 16" xfId="166"/>
    <cellStyle name="Normal 5 17" xfId="167"/>
    <cellStyle name="Normal 5 18" xfId="168"/>
    <cellStyle name="Normal 5 19" xfId="169"/>
    <cellStyle name="Normal 5 2" xfId="170"/>
    <cellStyle name="Normal 5 20" xfId="171"/>
    <cellStyle name="Normal 5 21" xfId="172"/>
    <cellStyle name="Normal 5 22" xfId="173"/>
    <cellStyle name="Normal 5 23" xfId="174"/>
    <cellStyle name="Normal 5 24" xfId="175"/>
    <cellStyle name="Normal 5 25" xfId="176"/>
    <cellStyle name="Normal 5 26" xfId="177"/>
    <cellStyle name="Normal 5 27" xfId="178"/>
    <cellStyle name="Normal 5 28" xfId="179"/>
    <cellStyle name="Normal 5 29" xfId="180"/>
    <cellStyle name="Normal 5 3" xfId="181"/>
    <cellStyle name="Normal 5 30" xfId="182"/>
    <cellStyle name="Normal 5 31" xfId="183"/>
    <cellStyle name="Normal 5 32" xfId="184"/>
    <cellStyle name="Normal 5 33" xfId="185"/>
    <cellStyle name="Normal 5 34" xfId="186"/>
    <cellStyle name="Normal 5 35" xfId="187"/>
    <cellStyle name="Normal 5 36" xfId="188"/>
    <cellStyle name="Normal 5 37" xfId="189"/>
    <cellStyle name="Normal 5 38" xfId="190"/>
    <cellStyle name="Normal 5 4" xfId="191"/>
    <cellStyle name="Normal 5 5" xfId="192"/>
    <cellStyle name="Normal 5 6" xfId="193"/>
    <cellStyle name="Normal 5 7" xfId="194"/>
    <cellStyle name="Normal 5 8" xfId="195"/>
    <cellStyle name="Normal 5 9" xfId="196"/>
    <cellStyle name="Normal 6" xfId="197"/>
    <cellStyle name="Normal 7" xfId="198"/>
    <cellStyle name="Normal 8" xfId="199"/>
    <cellStyle name="Normal 9" xfId="200"/>
    <cellStyle name="Normal_AR-00-01" xfId="201"/>
    <cellStyle name="Normal_AR-CPI" xfId="202"/>
    <cellStyle name="Normal_BANK" xfId="203"/>
    <cellStyle name="Normal_HYANALT" xfId="204"/>
    <cellStyle name="Normal_OM-1" xfId="205"/>
    <cellStyle name="Normal_PrCR" xfId="206"/>
    <cellStyle name="Normal_Sheet2" xfId="207"/>
    <cellStyle name="Normal_TXM" xfId="208"/>
    <cellStyle name="Normal_TXM 2" xfId="209"/>
    <cellStyle name="Normal_ZYKA" xfId="210"/>
    <cellStyle name="Normal_ZYKA 2" xfId="211"/>
    <cellStyle name="Note" xfId="212"/>
    <cellStyle name="Output" xfId="213"/>
    <cellStyle name="Percent" xfId="214"/>
    <cellStyle name="Percent 2" xfId="215"/>
    <cellStyle name="RowLevel_2" xfId="216"/>
    <cellStyle name="RowLevel_3" xfId="217"/>
    <cellStyle name="Title" xfId="218"/>
    <cellStyle name="Total" xfId="219"/>
    <cellStyle name="Warning Text" xfId="22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</xdr:row>
      <xdr:rowOff>28575</xdr:rowOff>
    </xdr:from>
    <xdr:to>
      <xdr:col>8</xdr:col>
      <xdr:colOff>581025</xdr:colOff>
      <xdr:row>5</xdr:row>
      <xdr:rowOff>152400</xdr:rowOff>
    </xdr:to>
    <xdr:pic>
      <xdr:nvPicPr>
        <xdr:cNvPr id="1" name="Picture 1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733425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24</xdr:row>
      <xdr:rowOff>19050</xdr:rowOff>
    </xdr:from>
    <xdr:to>
      <xdr:col>8</xdr:col>
      <xdr:colOff>561975</xdr:colOff>
      <xdr:row>25</xdr:row>
      <xdr:rowOff>142875</xdr:rowOff>
    </xdr:to>
    <xdr:pic>
      <xdr:nvPicPr>
        <xdr:cNvPr id="2" name="Picture 12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05700" y="36861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28575</xdr:rowOff>
    </xdr:from>
    <xdr:to>
      <xdr:col>12</xdr:col>
      <xdr:colOff>123825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1639550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561975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7734300" y="447675"/>
          <a:ext cx="3143250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533400" cy="523875"/>
    <xdr:sp>
      <xdr:nvSpPr>
        <xdr:cNvPr id="10" name="AutoShape 3"/>
        <xdr:cNvSpPr>
          <a:spLocks noChangeAspect="1"/>
        </xdr:cNvSpPr>
      </xdr:nvSpPr>
      <xdr:spPr>
        <a:xfrm>
          <a:off x="9058275" y="1514475"/>
          <a:ext cx="533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19050</xdr:rowOff>
    </xdr:from>
    <xdr:to>
      <xdr:col>14</xdr:col>
      <xdr:colOff>142875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7905750" y="476250"/>
          <a:ext cx="4381500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6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30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609600</xdr:colOff>
      <xdr:row>13</xdr:row>
      <xdr:rowOff>142875</xdr:rowOff>
    </xdr:from>
    <xdr:ext cx="3429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744075" y="23907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609600</xdr:colOff>
      <xdr:row>14</xdr:row>
      <xdr:rowOff>0</xdr:rowOff>
    </xdr:from>
    <xdr:ext cx="3429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9744075" y="2438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609600</xdr:colOff>
      <xdr:row>14</xdr:row>
      <xdr:rowOff>0</xdr:rowOff>
    </xdr:from>
    <xdr:ext cx="3429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9744075" y="2438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457200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6467475" y="1619250"/>
          <a:ext cx="312420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561975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7181850" y="1619250"/>
          <a:ext cx="31242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2015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NTHL-ot-2015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M-1"/>
      <sheetName val="xaa-3"/>
      <sheetName val="hadlan"/>
      <sheetName val="urg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 (2)"/>
      <sheetName val="ajliin bair (2)"/>
      <sheetName val="txm"/>
      <sheetName val="Sheet2"/>
      <sheetName val="Sheet3"/>
    </sheetNames>
    <sheetDataSet>
      <sheetData sheetId="10">
        <row r="55">
          <cell r="H55">
            <v>358.9</v>
          </cell>
          <cell r="I55">
            <v>4.7</v>
          </cell>
          <cell r="K55">
            <v>6.4</v>
          </cell>
          <cell r="M55">
            <v>9.6</v>
          </cell>
          <cell r="O55">
            <v>0.6</v>
          </cell>
          <cell r="Q55">
            <v>59.6</v>
          </cell>
          <cell r="W55">
            <v>16</v>
          </cell>
          <cell r="X55">
            <v>27.4</v>
          </cell>
          <cell r="Y55">
            <v>4.2</v>
          </cell>
          <cell r="Z55">
            <v>0.3</v>
          </cell>
        </row>
        <row r="56">
          <cell r="F56">
            <v>7</v>
          </cell>
          <cell r="H56">
            <v>774.1</v>
          </cell>
          <cell r="I56">
            <v>15.6</v>
          </cell>
          <cell r="K56">
            <v>10.3</v>
          </cell>
          <cell r="M56">
            <v>15.6</v>
          </cell>
          <cell r="Q56">
            <v>138.9</v>
          </cell>
          <cell r="W56">
            <v>29.3</v>
          </cell>
          <cell r="X56">
            <v>41</v>
          </cell>
          <cell r="Y56">
            <v>10.2</v>
          </cell>
          <cell r="Z56">
            <v>1.1</v>
          </cell>
        </row>
        <row r="57">
          <cell r="F57">
            <v>15.5</v>
          </cell>
          <cell r="H57">
            <v>1189.3</v>
          </cell>
          <cell r="I57">
            <v>24.9</v>
          </cell>
          <cell r="K57">
            <v>20.1</v>
          </cell>
          <cell r="M57">
            <v>25.3</v>
          </cell>
          <cell r="O57">
            <v>3.1</v>
          </cell>
          <cell r="Q57">
            <v>215.9</v>
          </cell>
          <cell r="W57">
            <v>49.5</v>
          </cell>
          <cell r="X57">
            <v>52.8</v>
          </cell>
          <cell r="Y57">
            <v>11.7</v>
          </cell>
          <cell r="Z57">
            <v>1.5</v>
          </cell>
        </row>
        <row r="58">
          <cell r="F58">
            <v>24.7</v>
          </cell>
          <cell r="H58">
            <v>1604.4</v>
          </cell>
          <cell r="I58">
            <v>35.1</v>
          </cell>
          <cell r="K58">
            <v>25.7</v>
          </cell>
          <cell r="M58">
            <v>36.3</v>
          </cell>
          <cell r="O58">
            <v>4.1</v>
          </cell>
          <cell r="Q58">
            <v>292</v>
          </cell>
          <cell r="T58">
            <v>4.1</v>
          </cell>
          <cell r="W58">
            <v>52.4</v>
          </cell>
          <cell r="X58">
            <v>61.5</v>
          </cell>
          <cell r="Y58">
            <v>33.3</v>
          </cell>
          <cell r="Z58">
            <v>1.8</v>
          </cell>
        </row>
        <row r="59">
          <cell r="F59">
            <v>29.3</v>
          </cell>
          <cell r="H59">
            <v>1812</v>
          </cell>
          <cell r="I59">
            <v>41.9</v>
          </cell>
          <cell r="K59">
            <v>31.5</v>
          </cell>
          <cell r="M59">
            <v>44.6</v>
          </cell>
          <cell r="O59">
            <v>5.1</v>
          </cell>
          <cell r="Q59">
            <v>368.2</v>
          </cell>
          <cell r="T59">
            <v>4.1</v>
          </cell>
          <cell r="W59">
            <v>56.6</v>
          </cell>
          <cell r="X59">
            <v>75</v>
          </cell>
          <cell r="Y59">
            <v>36.5</v>
          </cell>
          <cell r="Z59">
            <v>2.2</v>
          </cell>
        </row>
        <row r="60">
          <cell r="F60">
            <v>43.3</v>
          </cell>
          <cell r="H60">
            <v>1812</v>
          </cell>
          <cell r="I60">
            <v>48.7</v>
          </cell>
          <cell r="K60">
            <v>37.2</v>
          </cell>
          <cell r="M60">
            <v>58.2</v>
          </cell>
          <cell r="N60">
            <v>68.9</v>
          </cell>
          <cell r="O60">
            <v>5.1</v>
          </cell>
          <cell r="Q60">
            <v>427.5</v>
          </cell>
          <cell r="S60">
            <v>2</v>
          </cell>
          <cell r="T60">
            <v>4.1</v>
          </cell>
          <cell r="W60">
            <v>65.8</v>
          </cell>
          <cell r="X60">
            <v>94.7</v>
          </cell>
          <cell r="Y60">
            <v>39.4</v>
          </cell>
          <cell r="Z60">
            <v>2.3</v>
          </cell>
        </row>
        <row r="61">
          <cell r="F61">
            <v>55.9</v>
          </cell>
          <cell r="H61">
            <v>1812</v>
          </cell>
          <cell r="I61">
            <v>56.1</v>
          </cell>
          <cell r="K61">
            <v>42.7</v>
          </cell>
          <cell r="M61">
            <v>67.8</v>
          </cell>
          <cell r="N61">
            <v>137.8</v>
          </cell>
          <cell r="O61">
            <v>5.1</v>
          </cell>
          <cell r="Q61">
            <v>470.5</v>
          </cell>
          <cell r="S61">
            <v>2</v>
          </cell>
          <cell r="T61">
            <v>4.1</v>
          </cell>
          <cell r="W61">
            <v>79.8</v>
          </cell>
          <cell r="X61">
            <v>131.2</v>
          </cell>
          <cell r="Y61">
            <v>61.4</v>
          </cell>
          <cell r="Z61">
            <v>3</v>
          </cell>
        </row>
        <row r="62">
          <cell r="F62">
            <v>58.7</v>
          </cell>
          <cell r="H62">
            <v>1812</v>
          </cell>
          <cell r="I62">
            <v>64.7</v>
          </cell>
          <cell r="K62">
            <v>48.9</v>
          </cell>
          <cell r="M62">
            <v>84.8</v>
          </cell>
          <cell r="N62">
            <v>196.1</v>
          </cell>
          <cell r="O62">
            <v>5.1</v>
          </cell>
          <cell r="Q62">
            <v>513.5</v>
          </cell>
          <cell r="S62">
            <v>2</v>
          </cell>
          <cell r="T62">
            <v>4.1</v>
          </cell>
          <cell r="W62">
            <v>91.2</v>
          </cell>
          <cell r="X62">
            <v>142.8</v>
          </cell>
          <cell r="Y62">
            <v>65.9</v>
          </cell>
          <cell r="Z62">
            <v>3.5</v>
          </cell>
        </row>
        <row r="128">
          <cell r="H128">
            <v>358.9</v>
          </cell>
          <cell r="I128">
            <v>4.7</v>
          </cell>
          <cell r="K128">
            <v>6.4</v>
          </cell>
          <cell r="M128">
            <v>9.6</v>
          </cell>
          <cell r="O128">
            <v>0.6</v>
          </cell>
          <cell r="Q128">
            <v>59.6</v>
          </cell>
          <cell r="W128">
            <v>16</v>
          </cell>
          <cell r="X128">
            <v>27.4</v>
          </cell>
          <cell r="Y128">
            <v>4.2</v>
          </cell>
          <cell r="Z128">
            <v>0.3</v>
          </cell>
        </row>
        <row r="129">
          <cell r="F129">
            <v>7</v>
          </cell>
          <cell r="H129">
            <v>774.1</v>
          </cell>
          <cell r="I129">
            <v>15.6</v>
          </cell>
          <cell r="K129">
            <v>10.3</v>
          </cell>
          <cell r="M129">
            <v>15.6</v>
          </cell>
          <cell r="Q129">
            <v>138.9</v>
          </cell>
          <cell r="W129">
            <v>29.3</v>
          </cell>
          <cell r="X129">
            <v>41</v>
          </cell>
          <cell r="Y129">
            <v>10.2</v>
          </cell>
          <cell r="Z129">
            <v>1.1</v>
          </cell>
        </row>
        <row r="130">
          <cell r="F130">
            <v>15.5</v>
          </cell>
          <cell r="H130">
            <v>1189.3</v>
          </cell>
          <cell r="I130">
            <v>24.9</v>
          </cell>
          <cell r="K130">
            <v>20.1</v>
          </cell>
          <cell r="M130">
            <v>25.3</v>
          </cell>
          <cell r="O130">
            <v>3.1</v>
          </cell>
          <cell r="Q130">
            <v>215.9</v>
          </cell>
          <cell r="W130">
            <v>49.5</v>
          </cell>
          <cell r="X130">
            <v>52.8</v>
          </cell>
          <cell r="Y130">
            <v>11.7</v>
          </cell>
          <cell r="Z130">
            <v>1.5</v>
          </cell>
        </row>
        <row r="131">
          <cell r="F131">
            <v>24.7</v>
          </cell>
          <cell r="H131">
            <v>1604.4</v>
          </cell>
          <cell r="I131">
            <v>35.1</v>
          </cell>
          <cell r="K131">
            <v>25.7</v>
          </cell>
          <cell r="M131">
            <v>36.3</v>
          </cell>
          <cell r="O131">
            <v>4.1</v>
          </cell>
          <cell r="Q131">
            <v>292</v>
          </cell>
          <cell r="T131">
            <v>4.1</v>
          </cell>
          <cell r="W131">
            <v>52.4</v>
          </cell>
          <cell r="X131">
            <v>61.5</v>
          </cell>
          <cell r="Y131">
            <v>33.3</v>
          </cell>
          <cell r="Z131">
            <v>1.8</v>
          </cell>
        </row>
        <row r="132">
          <cell r="F132">
            <v>29.3</v>
          </cell>
          <cell r="H132">
            <v>1812</v>
          </cell>
          <cell r="I132">
            <v>41.9</v>
          </cell>
          <cell r="K132">
            <v>31.5</v>
          </cell>
          <cell r="M132">
            <v>44.6</v>
          </cell>
          <cell r="O132">
            <v>5.1</v>
          </cell>
          <cell r="Q132">
            <v>368.2</v>
          </cell>
          <cell r="T132">
            <v>4.1</v>
          </cell>
          <cell r="W132">
            <v>56.6</v>
          </cell>
          <cell r="X132">
            <v>75</v>
          </cell>
          <cell r="Y132">
            <v>36.5</v>
          </cell>
          <cell r="Z132">
            <v>2.2</v>
          </cell>
        </row>
        <row r="133">
          <cell r="F133">
            <v>43.3</v>
          </cell>
          <cell r="H133">
            <v>1812</v>
          </cell>
          <cell r="I133">
            <v>48.7</v>
          </cell>
          <cell r="K133">
            <v>37.2</v>
          </cell>
          <cell r="M133">
            <v>58.2</v>
          </cell>
          <cell r="N133">
            <v>68.9</v>
          </cell>
          <cell r="O133">
            <v>5.1</v>
          </cell>
          <cell r="Q133">
            <v>427.5</v>
          </cell>
          <cell r="S133">
            <v>2</v>
          </cell>
          <cell r="T133">
            <v>4.1</v>
          </cell>
          <cell r="W133">
            <v>65.8</v>
          </cell>
          <cell r="X133">
            <v>94.7</v>
          </cell>
          <cell r="Y133">
            <v>39.4</v>
          </cell>
          <cell r="Z133">
            <v>2.3</v>
          </cell>
        </row>
        <row r="134">
          <cell r="F134">
            <v>55.9</v>
          </cell>
          <cell r="H134">
            <v>1812</v>
          </cell>
          <cell r="I134">
            <v>56.1</v>
          </cell>
          <cell r="K134">
            <v>42.7</v>
          </cell>
          <cell r="M134">
            <v>67.8</v>
          </cell>
          <cell r="N134">
            <v>137.8</v>
          </cell>
          <cell r="O134">
            <v>5.1</v>
          </cell>
          <cell r="Q134">
            <v>470.5</v>
          </cell>
          <cell r="S134">
            <v>2</v>
          </cell>
          <cell r="T134">
            <v>4.1</v>
          </cell>
          <cell r="W134">
            <v>79.8</v>
          </cell>
          <cell r="X134">
            <v>131.2</v>
          </cell>
          <cell r="Y134">
            <v>61.4</v>
          </cell>
          <cell r="Z134">
            <v>3</v>
          </cell>
        </row>
        <row r="135">
          <cell r="F135">
            <v>58.7</v>
          </cell>
          <cell r="H135">
            <v>1812</v>
          </cell>
          <cell r="I135">
            <v>64.7</v>
          </cell>
          <cell r="K135">
            <v>48.9</v>
          </cell>
          <cell r="M135">
            <v>84.8</v>
          </cell>
          <cell r="N135">
            <v>196.1</v>
          </cell>
          <cell r="O135">
            <v>5.1</v>
          </cell>
          <cell r="Q135">
            <v>513.5</v>
          </cell>
          <cell r="S135">
            <v>2</v>
          </cell>
          <cell r="T135">
            <v>4.1</v>
          </cell>
          <cell r="W135">
            <v>91.2</v>
          </cell>
          <cell r="X135">
            <v>142.8</v>
          </cell>
          <cell r="Y135">
            <v>65.9</v>
          </cell>
          <cell r="Z135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M36" sqref="M36"/>
    </sheetView>
  </sheetViews>
  <sheetFormatPr defaultColWidth="9.140625" defaultRowHeight="12.75"/>
  <cols>
    <col min="1" max="1" width="2.28125" style="693" customWidth="1"/>
    <col min="2" max="2" width="34.421875" style="693" customWidth="1"/>
    <col min="3" max="3" width="36.421875" style="693" customWidth="1"/>
    <col min="4" max="4" width="7.140625" style="693" customWidth="1"/>
    <col min="5" max="5" width="6.421875" style="693" customWidth="1"/>
    <col min="6" max="6" width="7.28125" style="693" customWidth="1"/>
    <col min="7" max="7" width="7.00390625" style="693" customWidth="1"/>
    <col min="8" max="8" width="7.140625" style="693" customWidth="1"/>
    <col min="9" max="9" width="6.421875" style="693" customWidth="1"/>
    <col min="10" max="12" width="7.421875" style="693" customWidth="1"/>
    <col min="13" max="13" width="6.8515625" style="693" customWidth="1"/>
    <col min="14" max="16384" width="9.140625" style="693" customWidth="1"/>
  </cols>
  <sheetData>
    <row r="7" spans="1:15" ht="12.75">
      <c r="A7" s="679"/>
      <c r="B7" s="679"/>
      <c r="C7" s="965" t="s">
        <v>1039</v>
      </c>
      <c r="D7" s="778"/>
      <c r="E7" s="778"/>
      <c r="F7" s="778"/>
      <c r="G7" s="778"/>
      <c r="H7" s="778"/>
      <c r="I7" s="679"/>
      <c r="J7" s="679"/>
      <c r="K7" s="679"/>
      <c r="L7" s="679"/>
      <c r="M7" s="679"/>
      <c r="N7" s="679"/>
      <c r="O7" s="679"/>
    </row>
    <row r="8" spans="1:15" ht="12.75">
      <c r="A8" s="679"/>
      <c r="B8" s="679"/>
      <c r="C8" s="966" t="s">
        <v>1040</v>
      </c>
      <c r="D8" s="778"/>
      <c r="E8" s="778"/>
      <c r="F8" s="778"/>
      <c r="G8" s="778"/>
      <c r="H8" s="778"/>
      <c r="I8" s="679"/>
      <c r="J8" s="679"/>
      <c r="K8" s="679"/>
      <c r="L8" s="679"/>
      <c r="M8" s="679"/>
      <c r="N8" s="679"/>
      <c r="O8" s="679"/>
    </row>
    <row r="9" ht="7.5" customHeight="1"/>
    <row r="10" spans="1:15" ht="12.75">
      <c r="A10" s="692"/>
      <c r="B10" s="967"/>
      <c r="C10" s="968"/>
      <c r="D10" s="969">
        <v>2006</v>
      </c>
      <c r="E10" s="970">
        <v>2007</v>
      </c>
      <c r="F10" s="970">
        <v>2008</v>
      </c>
      <c r="G10" s="970">
        <v>2009</v>
      </c>
      <c r="H10" s="970">
        <v>2010</v>
      </c>
      <c r="I10" s="970">
        <v>2011</v>
      </c>
      <c r="J10" s="970">
        <v>2012</v>
      </c>
      <c r="K10" s="970">
        <v>2013</v>
      </c>
      <c r="L10" s="970">
        <v>2014</v>
      </c>
      <c r="M10" s="970" t="s">
        <v>1041</v>
      </c>
      <c r="N10" s="679"/>
      <c r="O10" s="679"/>
    </row>
    <row r="11" spans="1:15" ht="18" customHeight="1" hidden="1">
      <c r="A11" s="679"/>
      <c r="B11" s="693" t="s">
        <v>1042</v>
      </c>
      <c r="C11" s="971" t="s">
        <v>1043</v>
      </c>
      <c r="D11" s="972">
        <v>90.5</v>
      </c>
      <c r="E11" s="972">
        <v>88.7</v>
      </c>
      <c r="F11" s="972">
        <v>89.3</v>
      </c>
      <c r="G11" s="972">
        <v>89.3</v>
      </c>
      <c r="H11" s="972">
        <v>91</v>
      </c>
      <c r="I11" s="972">
        <v>91.4</v>
      </c>
      <c r="J11" s="972">
        <v>91.9</v>
      </c>
      <c r="K11" s="972"/>
      <c r="L11" s="972">
        <v>92.5</v>
      </c>
      <c r="M11" s="972">
        <v>92.5</v>
      </c>
      <c r="N11" s="679"/>
      <c r="O11" s="679"/>
    </row>
    <row r="12" spans="1:15" ht="18.75" customHeight="1">
      <c r="A12" s="679"/>
      <c r="B12" s="693" t="s">
        <v>1044</v>
      </c>
      <c r="C12" s="864" t="s">
        <v>1045</v>
      </c>
      <c r="D12" s="972">
        <v>1.6</v>
      </c>
      <c r="E12" s="972">
        <v>1.5</v>
      </c>
      <c r="F12" s="972">
        <v>1.8</v>
      </c>
      <c r="G12" s="972">
        <v>1.8</v>
      </c>
      <c r="H12" s="972">
        <v>2.173</v>
      </c>
      <c r="I12" s="972">
        <v>1.993</v>
      </c>
      <c r="J12" s="972">
        <v>1.8</v>
      </c>
      <c r="K12" s="972">
        <v>1.5</v>
      </c>
      <c r="L12" s="972">
        <v>1.2</v>
      </c>
      <c r="M12" s="972">
        <v>1.3</v>
      </c>
      <c r="N12" s="679"/>
      <c r="O12" s="679"/>
    </row>
    <row r="13" spans="1:15" ht="14.25" customHeight="1">
      <c r="A13" s="679"/>
      <c r="B13" s="693" t="s">
        <v>1046</v>
      </c>
      <c r="C13" s="864" t="s">
        <v>1047</v>
      </c>
      <c r="D13" s="972">
        <v>791.4</v>
      </c>
      <c r="E13" s="972">
        <v>1372.5</v>
      </c>
      <c r="F13" s="972">
        <v>2808.1</v>
      </c>
      <c r="G13" s="972">
        <v>2901.2</v>
      </c>
      <c r="H13" s="972">
        <v>2972.4</v>
      </c>
      <c r="I13" s="972">
        <v>3953.9</v>
      </c>
      <c r="J13" s="972">
        <v>5195.3</v>
      </c>
      <c r="K13" s="972">
        <v>5925.2</v>
      </c>
      <c r="L13" s="972">
        <v>5337.5</v>
      </c>
      <c r="M13" s="972">
        <v>3520.2</v>
      </c>
      <c r="N13" s="972"/>
      <c r="O13" s="972"/>
    </row>
    <row r="14" spans="1:15" ht="12.75" customHeight="1">
      <c r="A14" s="679"/>
      <c r="B14" s="693" t="s">
        <v>1048</v>
      </c>
      <c r="C14" s="864" t="s">
        <v>1049</v>
      </c>
      <c r="D14" s="972">
        <v>1694.3</v>
      </c>
      <c r="E14" s="972">
        <v>3205.8</v>
      </c>
      <c r="F14" s="972">
        <v>4627.2</v>
      </c>
      <c r="G14" s="972">
        <v>3800</v>
      </c>
      <c r="H14" s="972">
        <v>5199.8</v>
      </c>
      <c r="I14" s="972">
        <v>6600.4</v>
      </c>
      <c r="J14" s="972">
        <v>9103.7</v>
      </c>
      <c r="K14" s="972">
        <v>55045.2</v>
      </c>
      <c r="L14" s="972">
        <v>54872.6</v>
      </c>
      <c r="M14" s="972">
        <v>38444.3</v>
      </c>
      <c r="O14" s="679"/>
    </row>
    <row r="15" spans="1:15" ht="14.25" customHeight="1" hidden="1">
      <c r="A15" s="679"/>
      <c r="B15" s="693" t="s">
        <v>1050</v>
      </c>
      <c r="C15" s="864" t="s">
        <v>1051</v>
      </c>
      <c r="D15" s="972">
        <v>2530.508</v>
      </c>
      <c r="E15" s="972">
        <v>2912.5</v>
      </c>
      <c r="F15" s="972">
        <v>3379.2</v>
      </c>
      <c r="G15" s="972">
        <v>3619.1</v>
      </c>
      <c r="H15" s="972">
        <v>2679.2</v>
      </c>
      <c r="I15" s="972">
        <v>2984.3</v>
      </c>
      <c r="J15" s="972">
        <f>J16+J17+J18+J19+J20</f>
        <v>3403.3</v>
      </c>
      <c r="K15" s="972">
        <v>3772.3</v>
      </c>
      <c r="L15" s="972">
        <v>3772.3</v>
      </c>
      <c r="M15" s="972">
        <v>3772.3</v>
      </c>
      <c r="N15" s="679"/>
      <c r="O15" s="679"/>
    </row>
    <row r="16" spans="1:15" ht="12.75" customHeight="1" hidden="1">
      <c r="A16" s="679"/>
      <c r="B16" s="693" t="s">
        <v>1052</v>
      </c>
      <c r="C16" s="864" t="s">
        <v>1053</v>
      </c>
      <c r="D16" s="693">
        <v>0.8</v>
      </c>
      <c r="E16" s="693">
        <v>0.8</v>
      </c>
      <c r="F16" s="693">
        <v>0.8</v>
      </c>
      <c r="G16" s="693">
        <v>0.8</v>
      </c>
      <c r="H16" s="693">
        <v>0.9</v>
      </c>
      <c r="I16" s="693">
        <v>0.9</v>
      </c>
      <c r="J16" s="693">
        <v>1.1</v>
      </c>
      <c r="K16" s="693">
        <v>1.1</v>
      </c>
      <c r="L16" s="693">
        <v>1.1</v>
      </c>
      <c r="M16" s="693">
        <v>1.1</v>
      </c>
      <c r="N16" s="679"/>
      <c r="O16" s="679"/>
    </row>
    <row r="17" spans="1:15" ht="12.75" customHeight="1" hidden="1">
      <c r="A17" s="679"/>
      <c r="B17" s="693" t="s">
        <v>1054</v>
      </c>
      <c r="C17" s="864" t="s">
        <v>1055</v>
      </c>
      <c r="D17" s="693">
        <v>205.198</v>
      </c>
      <c r="E17" s="972">
        <v>219.7</v>
      </c>
      <c r="F17" s="972">
        <v>236.2</v>
      </c>
      <c r="G17" s="972">
        <v>251.2</v>
      </c>
      <c r="H17" s="972">
        <v>196.1</v>
      </c>
      <c r="I17" s="972">
        <v>218.7</v>
      </c>
      <c r="J17" s="972">
        <v>238.6</v>
      </c>
      <c r="K17" s="972">
        <v>268.2</v>
      </c>
      <c r="L17" s="972">
        <v>268.2</v>
      </c>
      <c r="M17" s="972">
        <v>268.2</v>
      </c>
      <c r="N17" s="679"/>
      <c r="O17" s="679"/>
    </row>
    <row r="18" spans="1:15" ht="12.75" customHeight="1" hidden="1">
      <c r="A18" s="679"/>
      <c r="B18" s="693" t="s">
        <v>1056</v>
      </c>
      <c r="C18" s="864" t="s">
        <v>1057</v>
      </c>
      <c r="D18" s="693">
        <v>281.346</v>
      </c>
      <c r="E18" s="972">
        <v>316.3</v>
      </c>
      <c r="F18" s="972">
        <v>352.8</v>
      </c>
      <c r="G18" s="972">
        <v>385.9</v>
      </c>
      <c r="H18" s="972">
        <v>301.9</v>
      </c>
      <c r="I18" s="972">
        <v>335.9</v>
      </c>
      <c r="J18" s="972">
        <v>371.1</v>
      </c>
      <c r="K18" s="972">
        <v>427.1</v>
      </c>
      <c r="L18" s="972">
        <v>427.1</v>
      </c>
      <c r="M18" s="972">
        <v>427.1</v>
      </c>
      <c r="N18" s="679"/>
      <c r="O18" s="679"/>
    </row>
    <row r="19" spans="1:15" ht="12.75" customHeight="1" hidden="1">
      <c r="A19" s="679"/>
      <c r="B19" s="693" t="s">
        <v>1058</v>
      </c>
      <c r="C19" s="864" t="s">
        <v>1059</v>
      </c>
      <c r="D19" s="693">
        <v>1162.417</v>
      </c>
      <c r="E19" s="972">
        <v>1358.1</v>
      </c>
      <c r="F19" s="972">
        <v>1614.4</v>
      </c>
      <c r="G19" s="972">
        <v>1786.1</v>
      </c>
      <c r="H19" s="972">
        <v>1327.5</v>
      </c>
      <c r="I19" s="972">
        <v>1464.6</v>
      </c>
      <c r="J19" s="972">
        <v>1746.8</v>
      </c>
      <c r="K19" s="972">
        <v>1944.1</v>
      </c>
      <c r="L19" s="972">
        <v>1944.1</v>
      </c>
      <c r="M19" s="972">
        <v>1944.1</v>
      </c>
      <c r="N19" s="679"/>
      <c r="O19" s="679"/>
    </row>
    <row r="20" spans="2:13" ht="12.75" customHeight="1" hidden="1">
      <c r="B20" s="693" t="s">
        <v>1060</v>
      </c>
      <c r="C20" s="864" t="s">
        <v>1061</v>
      </c>
      <c r="D20" s="693">
        <v>880.747</v>
      </c>
      <c r="E20" s="972">
        <v>1017.6</v>
      </c>
      <c r="F20" s="972">
        <v>1175</v>
      </c>
      <c r="G20" s="972">
        <v>1195.1</v>
      </c>
      <c r="H20" s="972">
        <v>852.8</v>
      </c>
      <c r="I20" s="972">
        <v>964.2</v>
      </c>
      <c r="J20" s="972">
        <v>1045.7</v>
      </c>
      <c r="K20" s="972">
        <v>1131.8</v>
      </c>
      <c r="L20" s="972">
        <v>1131.8</v>
      </c>
      <c r="M20" s="972">
        <v>1131.8</v>
      </c>
    </row>
    <row r="21" spans="2:13" ht="16.5" customHeight="1">
      <c r="B21" s="693" t="s">
        <v>1062</v>
      </c>
      <c r="C21" s="864" t="s">
        <v>1063</v>
      </c>
      <c r="D21" s="972">
        <v>21.4</v>
      </c>
      <c r="E21" s="972">
        <v>17.3</v>
      </c>
      <c r="F21" s="972">
        <v>41.6</v>
      </c>
      <c r="G21" s="972">
        <v>56.7</v>
      </c>
      <c r="H21" s="972">
        <v>1084.2</v>
      </c>
      <c r="I21" s="972">
        <v>88.3</v>
      </c>
      <c r="J21" s="972">
        <v>59.7</v>
      </c>
      <c r="K21" s="972">
        <v>196.2</v>
      </c>
      <c r="L21" s="972">
        <v>89.8</v>
      </c>
      <c r="M21" s="972">
        <v>76.9</v>
      </c>
    </row>
    <row r="22" spans="2:13" ht="10.5" customHeight="1">
      <c r="B22" s="693" t="s">
        <v>1064</v>
      </c>
      <c r="C22" s="864" t="s">
        <v>1065</v>
      </c>
      <c r="D22" s="972">
        <v>773.2</v>
      </c>
      <c r="E22" s="972">
        <v>907</v>
      </c>
      <c r="F22" s="972">
        <v>1007.9</v>
      </c>
      <c r="G22" s="972">
        <v>1142.1</v>
      </c>
      <c r="H22" s="972">
        <v>583.6</v>
      </c>
      <c r="I22" s="972">
        <v>934.8</v>
      </c>
      <c r="J22" s="972">
        <v>1105.3</v>
      </c>
      <c r="K22" s="972">
        <v>1270.2</v>
      </c>
      <c r="L22" s="972">
        <v>1357</v>
      </c>
      <c r="M22" s="972">
        <v>1436</v>
      </c>
    </row>
    <row r="23" spans="2:13" ht="10.5">
      <c r="B23" s="693" t="s">
        <v>1066</v>
      </c>
      <c r="C23" s="864" t="s">
        <v>1067</v>
      </c>
      <c r="D23" s="972">
        <v>520</v>
      </c>
      <c r="E23" s="972">
        <v>728</v>
      </c>
      <c r="F23" s="972">
        <v>1280</v>
      </c>
      <c r="G23" s="972">
        <v>4000</v>
      </c>
      <c r="H23" s="972">
        <v>3515</v>
      </c>
      <c r="I23" s="972">
        <v>3050</v>
      </c>
      <c r="J23" s="972">
        <v>3780</v>
      </c>
      <c r="K23" s="972">
        <v>2097</v>
      </c>
      <c r="L23" s="972">
        <v>2666</v>
      </c>
      <c r="M23" s="972">
        <v>3537</v>
      </c>
    </row>
    <row r="24" spans="2:13" ht="10.5">
      <c r="B24" s="693" t="s">
        <v>1068</v>
      </c>
      <c r="C24" s="864" t="s">
        <v>1069</v>
      </c>
      <c r="D24" s="972">
        <v>536.9</v>
      </c>
      <c r="E24" s="972">
        <v>434.4</v>
      </c>
      <c r="F24" s="972">
        <v>613.4</v>
      </c>
      <c r="G24" s="972">
        <v>600.5</v>
      </c>
      <c r="H24" s="972">
        <v>363.4</v>
      </c>
      <c r="I24" s="972">
        <v>438.2</v>
      </c>
      <c r="J24" s="972">
        <v>383.5</v>
      </c>
      <c r="K24" s="972">
        <v>486.6</v>
      </c>
      <c r="L24" s="972">
        <v>514.9</v>
      </c>
      <c r="M24" s="972">
        <v>298.4</v>
      </c>
    </row>
    <row r="25" spans="2:13" ht="10.5">
      <c r="B25" s="693" t="s">
        <v>1070</v>
      </c>
      <c r="C25" s="864" t="s">
        <v>1071</v>
      </c>
      <c r="D25" s="972">
        <v>72.4</v>
      </c>
      <c r="E25" s="972">
        <v>187.8</v>
      </c>
      <c r="F25" s="972">
        <v>152</v>
      </c>
      <c r="G25" s="972">
        <v>170</v>
      </c>
      <c r="H25" s="972">
        <v>128.8</v>
      </c>
      <c r="I25" s="972">
        <v>138.8</v>
      </c>
      <c r="J25" s="972">
        <v>135.2</v>
      </c>
      <c r="K25" s="972">
        <v>160.5</v>
      </c>
      <c r="L25" s="972">
        <v>178.2</v>
      </c>
      <c r="M25" s="972">
        <v>88.3</v>
      </c>
    </row>
    <row r="26" spans="2:13" ht="10.5" hidden="1">
      <c r="B26" s="693" t="s">
        <v>1072</v>
      </c>
      <c r="C26" s="864" t="s">
        <v>1073</v>
      </c>
      <c r="D26" s="972">
        <v>648</v>
      </c>
      <c r="E26" s="972">
        <v>190</v>
      </c>
      <c r="F26" s="972">
        <v>1833</v>
      </c>
      <c r="G26" s="972">
        <v>2395</v>
      </c>
      <c r="H26" s="972">
        <v>2753</v>
      </c>
      <c r="I26" s="972">
        <v>3619</v>
      </c>
      <c r="J26" s="973">
        <v>3550</v>
      </c>
      <c r="K26" s="973">
        <v>1967</v>
      </c>
      <c r="L26" s="973">
        <v>3290</v>
      </c>
      <c r="M26" s="973">
        <v>3290</v>
      </c>
    </row>
    <row r="27" spans="2:13" ht="10.5" hidden="1">
      <c r="B27" s="693" t="s">
        <v>1074</v>
      </c>
      <c r="C27" s="864" t="s">
        <v>1075</v>
      </c>
      <c r="D27" s="972">
        <v>3348.4</v>
      </c>
      <c r="E27" s="972">
        <v>2926.5</v>
      </c>
      <c r="F27" s="972">
        <v>4520</v>
      </c>
      <c r="G27" s="972">
        <v>3283.9</v>
      </c>
      <c r="H27" s="972">
        <v>4015.1</v>
      </c>
      <c r="I27" s="972">
        <v>4020.2</v>
      </c>
      <c r="J27" s="972">
        <v>3508.3</v>
      </c>
      <c r="K27" s="972">
        <v>3784.5</v>
      </c>
      <c r="L27" s="972">
        <v>3947</v>
      </c>
      <c r="M27" s="972">
        <v>3947</v>
      </c>
    </row>
    <row r="28" spans="2:13" ht="10.5" hidden="1">
      <c r="B28" s="693" t="s">
        <v>1076</v>
      </c>
      <c r="C28" s="864" t="s">
        <v>1077</v>
      </c>
      <c r="D28" s="972">
        <v>478.9</v>
      </c>
      <c r="E28" s="972">
        <v>1255.4</v>
      </c>
      <c r="F28" s="972">
        <v>1120</v>
      </c>
      <c r="G28" s="972">
        <v>1103.8</v>
      </c>
      <c r="H28" s="972">
        <v>1247.5</v>
      </c>
      <c r="I28" s="972">
        <v>1245.5</v>
      </c>
      <c r="J28" s="972">
        <v>1346.9</v>
      </c>
      <c r="K28" s="972">
        <v>1406.3</v>
      </c>
      <c r="L28" s="972">
        <v>1341.8</v>
      </c>
      <c r="M28" s="972">
        <v>1341.8</v>
      </c>
    </row>
    <row r="29" spans="2:13" ht="10.5">
      <c r="B29" s="693" t="s">
        <v>1078</v>
      </c>
      <c r="C29" s="864"/>
      <c r="D29" s="972">
        <v>69.9</v>
      </c>
      <c r="E29" s="972">
        <v>55</v>
      </c>
      <c r="F29" s="972">
        <v>80.9</v>
      </c>
      <c r="G29" s="972">
        <v>53.5</v>
      </c>
      <c r="H29" s="972">
        <v>84.7</v>
      </c>
      <c r="I29" s="972">
        <v>85.1</v>
      </c>
      <c r="J29" s="972">
        <v>82.5</v>
      </c>
      <c r="K29" s="972">
        <v>75.4</v>
      </c>
      <c r="L29" s="972">
        <v>81.3</v>
      </c>
      <c r="M29" s="972">
        <v>30.6</v>
      </c>
    </row>
    <row r="30" spans="2:13" ht="21">
      <c r="B30" s="974" t="s">
        <v>1079</v>
      </c>
      <c r="C30" s="975" t="s">
        <v>1080</v>
      </c>
      <c r="D30" s="972">
        <v>948.2</v>
      </c>
      <c r="E30" s="972">
        <v>1717.1</v>
      </c>
      <c r="F30" s="972">
        <v>3319.4</v>
      </c>
      <c r="G30" s="972">
        <v>4027.0000000000005</v>
      </c>
      <c r="H30" s="972">
        <v>4255.1</v>
      </c>
      <c r="I30" s="972">
        <v>4610.6</v>
      </c>
      <c r="J30" s="972">
        <v>5111.6</v>
      </c>
      <c r="K30" s="972">
        <v>5054.3</v>
      </c>
      <c r="L30" s="972">
        <v>4564.4</v>
      </c>
      <c r="M30" s="972">
        <v>3093.3</v>
      </c>
    </row>
    <row r="31" spans="2:13" ht="21">
      <c r="B31" s="976" t="s">
        <v>1081</v>
      </c>
      <c r="C31" s="975" t="s">
        <v>1082</v>
      </c>
      <c r="D31" s="972">
        <v>337.2</v>
      </c>
      <c r="E31" s="972">
        <v>1557.1</v>
      </c>
      <c r="F31" s="972">
        <v>2019.4</v>
      </c>
      <c r="G31" s="972">
        <v>2400.666580511111</v>
      </c>
      <c r="H31" s="972">
        <v>2476.3</v>
      </c>
      <c r="I31" s="972">
        <v>1675.7</v>
      </c>
      <c r="J31" s="972">
        <v>1643.4</v>
      </c>
      <c r="K31" s="972">
        <v>1615.5</v>
      </c>
      <c r="L31" s="972">
        <v>1467.8</v>
      </c>
      <c r="M31" s="972">
        <v>1081.2</v>
      </c>
    </row>
    <row r="32" spans="2:13" ht="21" hidden="1">
      <c r="B32" s="976" t="s">
        <v>1083</v>
      </c>
      <c r="C32" s="975" t="s">
        <v>1084</v>
      </c>
      <c r="D32" s="972">
        <v>1013.1</v>
      </c>
      <c r="E32" s="972">
        <v>13330.3</v>
      </c>
      <c r="F32" s="972">
        <v>5134.4</v>
      </c>
      <c r="G32" s="972">
        <v>3620.7</v>
      </c>
      <c r="H32" s="972">
        <v>4691.4</v>
      </c>
      <c r="I32" s="972">
        <v>10058.7</v>
      </c>
      <c r="J32" s="972">
        <v>10064.8</v>
      </c>
      <c r="K32" s="972">
        <v>24552.1</v>
      </c>
      <c r="L32" s="972">
        <v>31785.2</v>
      </c>
      <c r="M32" s="972">
        <v>31785.2</v>
      </c>
    </row>
    <row r="33" spans="2:13" ht="10.5">
      <c r="B33" s="693" t="s">
        <v>1085</v>
      </c>
      <c r="C33" s="864" t="s">
        <v>1086</v>
      </c>
      <c r="D33" s="693">
        <v>132.5</v>
      </c>
      <c r="E33" s="693">
        <v>182.9</v>
      </c>
      <c r="F33" s="693">
        <v>361.1</v>
      </c>
      <c r="G33" s="972">
        <v>248</v>
      </c>
      <c r="H33" s="972">
        <v>247.8</v>
      </c>
      <c r="I33" s="972">
        <v>388.6</v>
      </c>
      <c r="J33" s="972">
        <v>583.4</v>
      </c>
      <c r="K33" s="972">
        <v>862.5</v>
      </c>
      <c r="L33" s="972">
        <v>716.6</v>
      </c>
      <c r="M33" s="972">
        <v>369.2</v>
      </c>
    </row>
    <row r="34" spans="2:13" ht="10.5">
      <c r="B34" s="693" t="s">
        <v>1087</v>
      </c>
      <c r="C34" s="864" t="s">
        <v>1088</v>
      </c>
      <c r="D34" s="972">
        <v>499.3</v>
      </c>
      <c r="E34" s="972">
        <v>504.9</v>
      </c>
      <c r="F34" s="972">
        <v>323.6</v>
      </c>
      <c r="G34" s="972">
        <v>219.9</v>
      </c>
      <c r="H34" s="972">
        <v>216.8</v>
      </c>
      <c r="I34" s="972">
        <v>236.1</v>
      </c>
      <c r="J34" s="972">
        <v>273.8</v>
      </c>
      <c r="K34" s="972">
        <v>280.8</v>
      </c>
      <c r="L34" s="972">
        <v>302.5</v>
      </c>
      <c r="M34" s="972">
        <v>227.7</v>
      </c>
    </row>
    <row r="35" spans="2:13" ht="24" customHeight="1">
      <c r="B35" s="805" t="s">
        <v>1089</v>
      </c>
      <c r="C35" s="977" t="s">
        <v>1090</v>
      </c>
      <c r="D35" s="693">
        <v>1165</v>
      </c>
      <c r="E35" s="972">
        <v>1170</v>
      </c>
      <c r="F35" s="972">
        <v>1267</v>
      </c>
      <c r="G35" s="972">
        <v>1440.2</v>
      </c>
      <c r="H35" s="972">
        <v>1257.12</v>
      </c>
      <c r="I35" s="972">
        <v>1396.4</v>
      </c>
      <c r="J35" s="972">
        <v>1392</v>
      </c>
      <c r="K35" s="972">
        <v>1659.3</v>
      </c>
      <c r="L35" s="972">
        <v>1875.7</v>
      </c>
      <c r="M35" s="972">
        <v>1996</v>
      </c>
    </row>
    <row r="36" spans="2:13" ht="13.5" customHeight="1">
      <c r="B36" s="805" t="s">
        <v>1091</v>
      </c>
      <c r="C36" s="977" t="s">
        <v>1092</v>
      </c>
      <c r="D36" s="964">
        <v>1556</v>
      </c>
      <c r="E36" s="964">
        <v>1742</v>
      </c>
      <c r="F36" s="964">
        <v>1989</v>
      </c>
      <c r="G36" s="964">
        <v>2049</v>
      </c>
      <c r="H36" s="978">
        <v>1950</v>
      </c>
      <c r="I36" s="812">
        <v>2013</v>
      </c>
      <c r="J36" s="812">
        <v>1985</v>
      </c>
      <c r="K36" s="812">
        <v>2115</v>
      </c>
      <c r="L36" s="812">
        <v>2009</v>
      </c>
      <c r="M36" s="812">
        <v>1400</v>
      </c>
    </row>
    <row r="37" spans="2:14" ht="13.5" customHeight="1">
      <c r="B37" s="808" t="s">
        <v>1093</v>
      </c>
      <c r="C37" s="860" t="s">
        <v>1094</v>
      </c>
      <c r="D37" s="979">
        <v>618</v>
      </c>
      <c r="E37" s="979">
        <v>939</v>
      </c>
      <c r="F37" s="979">
        <v>825</v>
      </c>
      <c r="G37" s="979">
        <v>564</v>
      </c>
      <c r="H37" s="979">
        <v>627</v>
      </c>
      <c r="I37" s="979">
        <v>1076</v>
      </c>
      <c r="J37" s="979">
        <v>760</v>
      </c>
      <c r="K37" s="979">
        <v>748</v>
      </c>
      <c r="L37" s="979">
        <v>489</v>
      </c>
      <c r="M37" s="979">
        <v>374</v>
      </c>
      <c r="N37" s="679"/>
    </row>
    <row r="38" spans="2:14" ht="13.5" customHeight="1">
      <c r="B38" s="774" t="s">
        <v>1095</v>
      </c>
      <c r="C38" s="873" t="s">
        <v>1096</v>
      </c>
      <c r="D38" s="774">
        <v>398</v>
      </c>
      <c r="E38" s="774">
        <v>486</v>
      </c>
      <c r="F38" s="774">
        <v>526</v>
      </c>
      <c r="G38" s="774">
        <v>431</v>
      </c>
      <c r="H38" s="774">
        <v>458</v>
      </c>
      <c r="I38" s="774">
        <v>385</v>
      </c>
      <c r="J38" s="774">
        <v>418</v>
      </c>
      <c r="K38" s="774">
        <v>437</v>
      </c>
      <c r="L38" s="774">
        <v>433</v>
      </c>
      <c r="M38" s="774">
        <v>360</v>
      </c>
      <c r="N38" s="679"/>
    </row>
    <row r="39" spans="2:14" ht="8.25" customHeight="1">
      <c r="B39" s="770"/>
      <c r="C39" s="770"/>
      <c r="D39" s="770"/>
      <c r="E39" s="770"/>
      <c r="F39" s="770"/>
      <c r="G39" s="770"/>
      <c r="H39" s="770"/>
      <c r="I39" s="770"/>
      <c r="J39" s="770"/>
      <c r="K39" s="679"/>
      <c r="L39" s="679"/>
      <c r="M39" s="679"/>
      <c r="N39" s="679"/>
    </row>
    <row r="40" spans="2:14" ht="12.75">
      <c r="B40" s="778" t="s">
        <v>1097</v>
      </c>
      <c r="C40" s="778"/>
      <c r="D40" s="770"/>
      <c r="E40" s="770"/>
      <c r="F40" s="770"/>
      <c r="G40" s="770"/>
      <c r="H40" s="770"/>
      <c r="I40" s="770"/>
      <c r="J40" s="770"/>
      <c r="K40" s="679"/>
      <c r="L40" s="679"/>
      <c r="M40" s="679"/>
      <c r="N40" s="679"/>
    </row>
    <row r="41" spans="2:14" ht="12.75">
      <c r="B41" s="778" t="s">
        <v>1098</v>
      </c>
      <c r="C41" s="778"/>
      <c r="D41" s="679"/>
      <c r="E41" s="679"/>
      <c r="F41" s="679"/>
      <c r="G41" s="679"/>
      <c r="H41" s="679"/>
      <c r="I41" s="679"/>
      <c r="J41" s="679"/>
      <c r="K41" s="679"/>
      <c r="L41" s="679"/>
      <c r="M41" s="679"/>
      <c r="N41" s="679"/>
    </row>
    <row r="42" spans="2:14" s="692" customFormat="1" ht="10.5">
      <c r="B42" s="778"/>
      <c r="C42" s="778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</row>
    <row r="43" spans="2:14" s="692" customFormat="1" ht="10.5">
      <c r="B43" s="778" t="s">
        <v>1099</v>
      </c>
      <c r="C43" s="778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</row>
    <row r="44" spans="2:14" s="692" customFormat="1" ht="10.5">
      <c r="B44" s="778" t="s">
        <v>1100</v>
      </c>
      <c r="C44" s="778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</row>
    <row r="45" spans="2:3" ht="10.5">
      <c r="B45" s="778"/>
      <c r="C45" s="778"/>
    </row>
    <row r="46" spans="2:14" ht="12" customHeight="1">
      <c r="B46" s="679"/>
      <c r="C46" s="980" t="s">
        <v>1101</v>
      </c>
      <c r="D46" s="679"/>
      <c r="E46" s="679"/>
      <c r="F46" s="679"/>
      <c r="G46" s="679"/>
      <c r="H46" s="679"/>
      <c r="I46" s="679"/>
      <c r="J46" s="679"/>
      <c r="K46" s="679"/>
      <c r="L46" s="679"/>
      <c r="M46" s="679"/>
      <c r="N46" s="679"/>
    </row>
    <row r="47" spans="2:14" ht="12.75">
      <c r="B47" s="679"/>
      <c r="C47" s="679"/>
      <c r="D47" s="679"/>
      <c r="E47" s="679"/>
      <c r="F47" s="679"/>
      <c r="G47" s="679"/>
      <c r="H47" s="679"/>
      <c r="I47" s="679"/>
      <c r="J47" s="679"/>
      <c r="K47" s="679"/>
      <c r="L47" s="679"/>
      <c r="M47" s="679"/>
      <c r="N47" s="679"/>
    </row>
    <row r="48" spans="2:14" ht="12.75">
      <c r="B48" s="679"/>
      <c r="C48" s="679"/>
      <c r="D48" s="778"/>
      <c r="E48" s="778"/>
      <c r="F48" s="778"/>
      <c r="G48" s="778"/>
      <c r="H48" s="778"/>
      <c r="I48" s="778"/>
      <c r="J48" s="778"/>
      <c r="K48" s="679"/>
      <c r="L48" s="679"/>
      <c r="M48" s="679"/>
      <c r="N48" s="679"/>
    </row>
    <row r="49" spans="2:14" ht="12" customHeight="1">
      <c r="B49" s="679"/>
      <c r="C49" s="679"/>
      <c r="D49" s="778"/>
      <c r="E49" s="778"/>
      <c r="F49" s="778"/>
      <c r="G49" s="778"/>
      <c r="H49" s="778"/>
      <c r="I49" s="778"/>
      <c r="J49" s="778"/>
      <c r="K49" s="679"/>
      <c r="L49" s="679"/>
      <c r="M49" s="679"/>
      <c r="N49" s="679"/>
    </row>
    <row r="50" spans="2:14" ht="12.75">
      <c r="B50" s="679"/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</row>
    <row r="52" ht="12.75" customHeight="1"/>
    <row r="53" spans="2:10" ht="11.25" customHeight="1">
      <c r="B53" s="679"/>
      <c r="C53" s="679"/>
      <c r="D53" s="679"/>
      <c r="E53" s="679"/>
      <c r="F53" s="679"/>
      <c r="G53" s="679"/>
      <c r="H53" s="679"/>
      <c r="I53" s="679"/>
      <c r="J53" s="679"/>
    </row>
    <row r="54" spans="2:10" ht="12.75">
      <c r="B54" s="679"/>
      <c r="C54" s="679"/>
      <c r="D54" s="679"/>
      <c r="E54" s="679"/>
      <c r="F54" s="679"/>
      <c r="G54" s="679"/>
      <c r="H54" s="679"/>
      <c r="I54" s="679"/>
      <c r="J54" s="679"/>
    </row>
    <row r="57" spans="4:10" ht="10.5">
      <c r="D57" s="778"/>
      <c r="E57" s="778"/>
      <c r="F57" s="778"/>
      <c r="G57" s="778"/>
      <c r="H57" s="778"/>
      <c r="I57" s="778"/>
      <c r="J57" s="778"/>
    </row>
    <row r="58" spans="2:10" ht="12.75">
      <c r="B58" s="679"/>
      <c r="C58" s="679"/>
      <c r="D58" s="778"/>
      <c r="E58" s="778"/>
      <c r="F58" s="778"/>
      <c r="G58" s="778"/>
      <c r="H58" s="778"/>
      <c r="I58" s="778"/>
      <c r="J58" s="778"/>
    </row>
    <row r="59" spans="2:10" ht="12.75">
      <c r="B59" s="679"/>
      <c r="C59" s="679"/>
      <c r="D59" s="778"/>
      <c r="E59" s="778"/>
      <c r="F59" s="778"/>
      <c r="G59" s="778"/>
      <c r="H59" s="778"/>
      <c r="I59" s="778"/>
      <c r="J59" s="778"/>
    </row>
    <row r="61" spans="4:6" ht="10.5">
      <c r="D61" s="778"/>
      <c r="E61" s="778"/>
      <c r="F61" s="778"/>
    </row>
    <row r="62" spans="2:10" ht="12.75">
      <c r="B62" s="679"/>
      <c r="C62" s="679"/>
      <c r="D62" s="778"/>
      <c r="E62" s="778"/>
      <c r="F62" s="778"/>
      <c r="G62" s="679"/>
      <c r="H62" s="679"/>
      <c r="I62" s="679"/>
      <c r="J62" s="679"/>
    </row>
    <row r="64" spans="2:10" ht="10.5">
      <c r="B64" s="981"/>
      <c r="C64" s="981"/>
      <c r="D64" s="981"/>
      <c r="E64" s="981"/>
      <c r="F64" s="981"/>
      <c r="G64" s="981"/>
      <c r="H64" s="981"/>
      <c r="I64" s="981"/>
      <c r="J64" s="981"/>
    </row>
    <row r="65" spans="2:10" ht="10.5">
      <c r="B65" s="981"/>
      <c r="C65" s="981"/>
      <c r="D65" s="981"/>
      <c r="E65" s="981"/>
      <c r="F65" s="981"/>
      <c r="G65" s="981"/>
      <c r="H65" s="981"/>
      <c r="I65" s="981"/>
      <c r="J65" s="981"/>
    </row>
    <row r="66" ht="10.5">
      <c r="G66" s="981"/>
    </row>
    <row r="67" spans="2:10" ht="12.75">
      <c r="B67" s="679"/>
      <c r="C67" s="679"/>
      <c r="D67" s="679"/>
      <c r="E67" s="679"/>
      <c r="F67" s="679"/>
      <c r="G67" s="981"/>
      <c r="H67" s="679"/>
      <c r="I67" s="679"/>
      <c r="J67" s="679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P45" sqref="P45"/>
    </sheetView>
  </sheetViews>
  <sheetFormatPr defaultColWidth="9.140625" defaultRowHeight="12.75"/>
  <cols>
    <col min="1" max="1" width="20.00390625" style="655" customWidth="1"/>
    <col min="2" max="2" width="15.8515625" style="655" customWidth="1"/>
    <col min="3" max="3" width="8.00390625" style="655" customWidth="1"/>
    <col min="4" max="9" width="7.00390625" style="655" customWidth="1"/>
    <col min="10" max="10" width="9.57421875" style="655" customWidth="1"/>
    <col min="11" max="11" width="8.28125" style="655" customWidth="1"/>
    <col min="12" max="12" width="7.8515625" style="655" customWidth="1"/>
    <col min="13" max="13" width="7.7109375" style="655" customWidth="1"/>
    <col min="14" max="14" width="8.00390625" style="655" customWidth="1"/>
    <col min="15" max="16" width="7.28125" style="655" customWidth="1"/>
    <col min="17" max="16384" width="9.140625" style="655" customWidth="1"/>
  </cols>
  <sheetData>
    <row r="1" spans="1:13" ht="11.25">
      <c r="A1" s="652"/>
      <c r="B1" s="652"/>
      <c r="C1" s="653" t="s">
        <v>517</v>
      </c>
      <c r="D1" s="653"/>
      <c r="E1" s="654"/>
      <c r="F1" s="654"/>
      <c r="G1" s="654"/>
      <c r="H1" s="654"/>
      <c r="I1" s="654"/>
      <c r="J1" s="654"/>
      <c r="K1" s="654"/>
      <c r="L1" s="654"/>
      <c r="M1" s="654"/>
    </row>
    <row r="2" spans="1:13" ht="12.75" customHeight="1">
      <c r="A2" s="652"/>
      <c r="B2" s="652"/>
      <c r="C2" s="653" t="s">
        <v>518</v>
      </c>
      <c r="D2" s="653"/>
      <c r="E2" s="654"/>
      <c r="F2" s="654"/>
      <c r="G2" s="654"/>
      <c r="H2" s="654"/>
      <c r="I2" s="654"/>
      <c r="J2" s="654"/>
      <c r="K2" s="654"/>
      <c r="L2" s="654"/>
      <c r="M2" s="654"/>
    </row>
    <row r="3" spans="1:13" ht="6" customHeight="1">
      <c r="A3" s="656"/>
      <c r="B3" s="652"/>
      <c r="C3" s="656"/>
      <c r="D3" s="656"/>
      <c r="E3" s="656"/>
      <c r="F3" s="656"/>
      <c r="G3" s="656"/>
      <c r="H3" s="656"/>
      <c r="I3" s="656"/>
      <c r="J3" s="656"/>
      <c r="K3" s="656"/>
      <c r="L3" s="657"/>
      <c r="M3" s="656"/>
    </row>
    <row r="4" spans="1:17" ht="25.5" customHeight="1">
      <c r="A4" s="658" t="s">
        <v>519</v>
      </c>
      <c r="B4" s="659"/>
      <c r="C4" s="660" t="s">
        <v>520</v>
      </c>
      <c r="D4" s="661">
        <v>2009.08</v>
      </c>
      <c r="E4" s="661">
        <v>2010.08</v>
      </c>
      <c r="F4" s="661">
        <v>2011.08</v>
      </c>
      <c r="G4" s="661">
        <v>2012.08</v>
      </c>
      <c r="H4" s="661">
        <v>2013.08</v>
      </c>
      <c r="I4" s="661">
        <v>2014.08</v>
      </c>
      <c r="J4" s="661" t="s">
        <v>521</v>
      </c>
      <c r="K4" s="661"/>
      <c r="L4" s="662"/>
      <c r="M4" s="663"/>
      <c r="N4" s="662"/>
      <c r="O4" s="662"/>
      <c r="P4" s="664"/>
      <c r="Q4" s="665"/>
    </row>
    <row r="5" spans="1:13" ht="11.25" customHeight="1">
      <c r="A5" s="666" t="s">
        <v>522</v>
      </c>
      <c r="B5" s="667"/>
      <c r="C5" s="666"/>
      <c r="D5" s="668"/>
      <c r="E5" s="668"/>
      <c r="F5" s="668"/>
      <c r="G5" s="668"/>
      <c r="H5" s="668"/>
      <c r="I5" s="668"/>
      <c r="J5" s="668"/>
      <c r="K5" s="668"/>
      <c r="L5" s="668"/>
      <c r="M5" s="668"/>
    </row>
    <row r="6" spans="1:16" ht="11.25" customHeight="1">
      <c r="A6" s="666" t="s">
        <v>523</v>
      </c>
      <c r="B6" s="666" t="s">
        <v>524</v>
      </c>
      <c r="C6" s="668" t="s">
        <v>525</v>
      </c>
      <c r="D6" s="668">
        <v>750</v>
      </c>
      <c r="E6" s="668">
        <v>540</v>
      </c>
      <c r="F6" s="668">
        <v>680</v>
      </c>
      <c r="G6" s="668">
        <v>690</v>
      </c>
      <c r="H6" s="668">
        <v>760</v>
      </c>
      <c r="I6" s="668">
        <v>1000</v>
      </c>
      <c r="J6" s="668">
        <v>1300</v>
      </c>
      <c r="K6" s="669">
        <f aca="true" t="shared" si="0" ref="K6:K34">J6/D6*100</f>
        <v>173.33333333333334</v>
      </c>
      <c r="L6" s="669">
        <f>J6/E6*100</f>
        <v>240.74074074074073</v>
      </c>
      <c r="M6" s="669">
        <f>J6/F6*100</f>
        <v>191.1764705882353</v>
      </c>
      <c r="N6" s="669">
        <f>J6/G6*100</f>
        <v>188.40579710144928</v>
      </c>
      <c r="O6" s="669">
        <f>J6/H6*100</f>
        <v>171.05263157894737</v>
      </c>
      <c r="P6" s="669">
        <f>J6/I6*100</f>
        <v>130</v>
      </c>
    </row>
    <row r="7" spans="1:16" ht="11.25" customHeight="1">
      <c r="A7" s="666" t="s">
        <v>526</v>
      </c>
      <c r="B7" s="666" t="s">
        <v>527</v>
      </c>
      <c r="C7" s="668" t="s">
        <v>525</v>
      </c>
      <c r="D7" s="668">
        <v>700</v>
      </c>
      <c r="E7" s="668">
        <v>460</v>
      </c>
      <c r="F7" s="668">
        <v>490</v>
      </c>
      <c r="G7" s="668">
        <v>520</v>
      </c>
      <c r="H7" s="668">
        <v>590</v>
      </c>
      <c r="I7" s="668">
        <v>620</v>
      </c>
      <c r="J7" s="668">
        <v>950</v>
      </c>
      <c r="K7" s="669">
        <f t="shared" si="0"/>
        <v>135.71428571428572</v>
      </c>
      <c r="L7" s="669">
        <f aca="true" t="shared" si="1" ref="L7:L46">J7/E7*100</f>
        <v>206.52173913043475</v>
      </c>
      <c r="M7" s="669">
        <f aca="true" t="shared" si="2" ref="M7:M46">J7/F7*100</f>
        <v>193.87755102040816</v>
      </c>
      <c r="N7" s="669">
        <f aca="true" t="shared" si="3" ref="N7:N46">J7/G7*100</f>
        <v>182.69230769230768</v>
      </c>
      <c r="O7" s="669">
        <f aca="true" t="shared" si="4" ref="O7:O46">J7/H7*100</f>
        <v>161.01694915254237</v>
      </c>
      <c r="P7" s="669">
        <f aca="true" t="shared" si="5" ref="P7:P46">J7/I7*100</f>
        <v>153.2258064516129</v>
      </c>
    </row>
    <row r="8" spans="1:16" ht="11.25" customHeight="1">
      <c r="A8" s="666" t="s">
        <v>528</v>
      </c>
      <c r="B8" s="666" t="s">
        <v>529</v>
      </c>
      <c r="C8" s="668" t="s">
        <v>525</v>
      </c>
      <c r="D8" s="668">
        <v>1400</v>
      </c>
      <c r="E8" s="668">
        <v>1500</v>
      </c>
      <c r="F8" s="668">
        <v>1500</v>
      </c>
      <c r="G8" s="668">
        <v>1500</v>
      </c>
      <c r="H8" s="668">
        <v>2200</v>
      </c>
      <c r="I8" s="668">
        <v>2450</v>
      </c>
      <c r="J8" s="668">
        <v>2450</v>
      </c>
      <c r="K8" s="669">
        <f t="shared" si="0"/>
        <v>175</v>
      </c>
      <c r="L8" s="669">
        <f t="shared" si="1"/>
        <v>163.33333333333334</v>
      </c>
      <c r="M8" s="669">
        <f t="shared" si="2"/>
        <v>163.33333333333334</v>
      </c>
      <c r="N8" s="669">
        <f t="shared" si="3"/>
        <v>163.33333333333334</v>
      </c>
      <c r="O8" s="669">
        <f t="shared" si="4"/>
        <v>111.36363636363636</v>
      </c>
      <c r="P8" s="669">
        <f t="shared" si="5"/>
        <v>100</v>
      </c>
    </row>
    <row r="9" spans="1:16" ht="11.25" customHeight="1">
      <c r="A9" s="666" t="s">
        <v>530</v>
      </c>
      <c r="B9" s="666" t="s">
        <v>531</v>
      </c>
      <c r="C9" s="668" t="s">
        <v>532</v>
      </c>
      <c r="D9" s="668">
        <v>550</v>
      </c>
      <c r="E9" s="668">
        <v>1500</v>
      </c>
      <c r="F9" s="668">
        <v>650</v>
      </c>
      <c r="G9" s="668">
        <v>600</v>
      </c>
      <c r="H9" s="668">
        <v>600</v>
      </c>
      <c r="I9" s="668">
        <v>900</v>
      </c>
      <c r="J9" s="668">
        <v>1000</v>
      </c>
      <c r="K9" s="669">
        <f t="shared" si="0"/>
        <v>181.8181818181818</v>
      </c>
      <c r="L9" s="669">
        <f t="shared" si="1"/>
        <v>66.66666666666666</v>
      </c>
      <c r="M9" s="669">
        <f t="shared" si="2"/>
        <v>153.84615384615387</v>
      </c>
      <c r="N9" s="669">
        <f t="shared" si="3"/>
        <v>166.66666666666669</v>
      </c>
      <c r="O9" s="669">
        <f t="shared" si="4"/>
        <v>166.66666666666669</v>
      </c>
      <c r="P9" s="669">
        <f t="shared" si="5"/>
        <v>111.11111111111111</v>
      </c>
    </row>
    <row r="10" spans="1:16" ht="11.25" customHeight="1">
      <c r="A10" s="666" t="s">
        <v>533</v>
      </c>
      <c r="B10" s="666" t="s">
        <v>534</v>
      </c>
      <c r="C10" s="668" t="s">
        <v>535</v>
      </c>
      <c r="D10" s="668">
        <v>220</v>
      </c>
      <c r="E10" s="668">
        <v>1500</v>
      </c>
      <c r="F10" s="668">
        <v>320</v>
      </c>
      <c r="G10" s="668">
        <v>320</v>
      </c>
      <c r="H10" s="668">
        <v>350</v>
      </c>
      <c r="I10" s="668">
        <v>350</v>
      </c>
      <c r="J10" s="668">
        <v>500</v>
      </c>
      <c r="K10" s="669">
        <f t="shared" si="0"/>
        <v>227.27272727272728</v>
      </c>
      <c r="L10" s="669">
        <f t="shared" si="1"/>
        <v>33.33333333333333</v>
      </c>
      <c r="M10" s="669">
        <f t="shared" si="2"/>
        <v>156.25</v>
      </c>
      <c r="N10" s="669">
        <f t="shared" si="3"/>
        <v>156.25</v>
      </c>
      <c r="O10" s="669">
        <f t="shared" si="4"/>
        <v>142.85714285714286</v>
      </c>
      <c r="P10" s="669">
        <f t="shared" si="5"/>
        <v>142.85714285714286</v>
      </c>
    </row>
    <row r="11" spans="1:16" ht="11.25" customHeight="1">
      <c r="A11" s="666" t="s">
        <v>536</v>
      </c>
      <c r="B11" s="666" t="s">
        <v>537</v>
      </c>
      <c r="C11" s="668" t="s">
        <v>532</v>
      </c>
      <c r="D11" s="668">
        <v>170</v>
      </c>
      <c r="E11" s="668">
        <v>1500</v>
      </c>
      <c r="F11" s="668">
        <v>250</v>
      </c>
      <c r="G11" s="668">
        <v>300</v>
      </c>
      <c r="H11" s="668">
        <v>300</v>
      </c>
      <c r="I11" s="668">
        <v>350</v>
      </c>
      <c r="J11" s="668">
        <v>350</v>
      </c>
      <c r="K11" s="669">
        <f t="shared" si="0"/>
        <v>205.88235294117646</v>
      </c>
      <c r="L11" s="669">
        <f t="shared" si="1"/>
        <v>23.333333333333332</v>
      </c>
      <c r="M11" s="669">
        <f t="shared" si="2"/>
        <v>140</v>
      </c>
      <c r="N11" s="669">
        <f t="shared" si="3"/>
        <v>116.66666666666667</v>
      </c>
      <c r="O11" s="669">
        <f t="shared" si="4"/>
        <v>116.66666666666667</v>
      </c>
      <c r="P11" s="669">
        <f t="shared" si="5"/>
        <v>100</v>
      </c>
    </row>
    <row r="12" spans="1:16" ht="11.25" customHeight="1">
      <c r="A12" s="666" t="s">
        <v>538</v>
      </c>
      <c r="B12" s="666" t="s">
        <v>539</v>
      </c>
      <c r="C12" s="668" t="s">
        <v>525</v>
      </c>
      <c r="D12" s="668">
        <v>1300</v>
      </c>
      <c r="E12" s="668">
        <v>1500</v>
      </c>
      <c r="F12" s="668">
        <v>1700</v>
      </c>
      <c r="G12" s="668">
        <v>1700</v>
      </c>
      <c r="H12" s="668">
        <v>1800</v>
      </c>
      <c r="I12" s="668">
        <v>2200</v>
      </c>
      <c r="J12" s="668">
        <v>2500</v>
      </c>
      <c r="K12" s="669">
        <f t="shared" si="0"/>
        <v>192.30769230769232</v>
      </c>
      <c r="L12" s="669">
        <f t="shared" si="1"/>
        <v>166.66666666666669</v>
      </c>
      <c r="M12" s="669">
        <f t="shared" si="2"/>
        <v>147.05882352941177</v>
      </c>
      <c r="N12" s="669">
        <f t="shared" si="3"/>
        <v>147.05882352941177</v>
      </c>
      <c r="O12" s="669">
        <f t="shared" si="4"/>
        <v>138.88888888888889</v>
      </c>
      <c r="P12" s="669">
        <f t="shared" si="5"/>
        <v>113.63636363636364</v>
      </c>
    </row>
    <row r="13" spans="1:16" ht="11.25" customHeight="1">
      <c r="A13" s="666" t="s">
        <v>540</v>
      </c>
      <c r="B13" s="666" t="s">
        <v>541</v>
      </c>
      <c r="C13" s="668" t="s">
        <v>525</v>
      </c>
      <c r="D13" s="668">
        <v>1200</v>
      </c>
      <c r="E13" s="668">
        <v>1500</v>
      </c>
      <c r="F13" s="668">
        <v>1700</v>
      </c>
      <c r="G13" s="668">
        <v>1700</v>
      </c>
      <c r="H13" s="668">
        <v>1700</v>
      </c>
      <c r="I13" s="668">
        <v>1800</v>
      </c>
      <c r="J13" s="668">
        <v>1800</v>
      </c>
      <c r="K13" s="669">
        <f t="shared" si="0"/>
        <v>150</v>
      </c>
      <c r="L13" s="669">
        <f t="shared" si="1"/>
        <v>120</v>
      </c>
      <c r="M13" s="669">
        <f t="shared" si="2"/>
        <v>105.88235294117648</v>
      </c>
      <c r="N13" s="669">
        <f t="shared" si="3"/>
        <v>105.88235294117648</v>
      </c>
      <c r="O13" s="669">
        <f t="shared" si="4"/>
        <v>105.88235294117648</v>
      </c>
      <c r="P13" s="669">
        <f t="shared" si="5"/>
        <v>100</v>
      </c>
    </row>
    <row r="14" spans="1:16" ht="11.25" customHeight="1">
      <c r="A14" s="666" t="s">
        <v>542</v>
      </c>
      <c r="B14" s="666" t="s">
        <v>543</v>
      </c>
      <c r="C14" s="668" t="s">
        <v>525</v>
      </c>
      <c r="D14" s="668">
        <v>3900</v>
      </c>
      <c r="E14" s="668">
        <v>1500</v>
      </c>
      <c r="F14" s="668">
        <v>5000</v>
      </c>
      <c r="G14" s="668">
        <v>7500</v>
      </c>
      <c r="H14" s="668">
        <v>8800</v>
      </c>
      <c r="I14" s="668">
        <v>8500</v>
      </c>
      <c r="J14" s="668">
        <v>6500</v>
      </c>
      <c r="K14" s="669">
        <f t="shared" si="0"/>
        <v>166.66666666666669</v>
      </c>
      <c r="L14" s="669">
        <f t="shared" si="1"/>
        <v>433.3333333333333</v>
      </c>
      <c r="M14" s="669">
        <f t="shared" si="2"/>
        <v>130</v>
      </c>
      <c r="N14" s="669">
        <f t="shared" si="3"/>
        <v>86.66666666666667</v>
      </c>
      <c r="O14" s="669">
        <f t="shared" si="4"/>
        <v>73.86363636363636</v>
      </c>
      <c r="P14" s="669">
        <f t="shared" si="5"/>
        <v>76.47058823529412</v>
      </c>
    </row>
    <row r="15" spans="1:16" ht="11.25" customHeight="1">
      <c r="A15" s="666" t="s">
        <v>544</v>
      </c>
      <c r="B15" s="666" t="s">
        <v>545</v>
      </c>
      <c r="C15" s="668" t="s">
        <v>525</v>
      </c>
      <c r="D15" s="668">
        <v>3500</v>
      </c>
      <c r="E15" s="668">
        <v>1500</v>
      </c>
      <c r="F15" s="668">
        <v>4000</v>
      </c>
      <c r="G15" s="668">
        <v>7000</v>
      </c>
      <c r="H15" s="668">
        <v>8500</v>
      </c>
      <c r="I15" s="668">
        <v>8000</v>
      </c>
      <c r="J15" s="668">
        <v>5500</v>
      </c>
      <c r="K15" s="669">
        <f t="shared" si="0"/>
        <v>157.14285714285714</v>
      </c>
      <c r="L15" s="669">
        <f t="shared" si="1"/>
        <v>366.66666666666663</v>
      </c>
      <c r="M15" s="669">
        <f t="shared" si="2"/>
        <v>137.5</v>
      </c>
      <c r="N15" s="669">
        <f t="shared" si="3"/>
        <v>78.57142857142857</v>
      </c>
      <c r="O15" s="669">
        <f t="shared" si="4"/>
        <v>64.70588235294117</v>
      </c>
      <c r="P15" s="669">
        <f t="shared" si="5"/>
        <v>68.75</v>
      </c>
    </row>
    <row r="16" spans="1:16" ht="11.25" customHeight="1">
      <c r="A16" s="666" t="s">
        <v>546</v>
      </c>
      <c r="B16" s="666" t="s">
        <v>547</v>
      </c>
      <c r="C16" s="668" t="s">
        <v>525</v>
      </c>
      <c r="D16" s="668">
        <v>2800</v>
      </c>
      <c r="E16" s="668">
        <v>1500</v>
      </c>
      <c r="F16" s="668">
        <v>4000</v>
      </c>
      <c r="G16" s="668">
        <v>6500</v>
      </c>
      <c r="H16" s="668">
        <v>6800</v>
      </c>
      <c r="I16" s="668">
        <v>6500</v>
      </c>
      <c r="J16" s="668">
        <v>5000</v>
      </c>
      <c r="K16" s="669">
        <f t="shared" si="0"/>
        <v>178.57142857142858</v>
      </c>
      <c r="L16" s="669">
        <f t="shared" si="1"/>
        <v>333.33333333333337</v>
      </c>
      <c r="M16" s="669">
        <f t="shared" si="2"/>
        <v>125</v>
      </c>
      <c r="N16" s="669">
        <f t="shared" si="3"/>
        <v>76.92307692307693</v>
      </c>
      <c r="O16" s="669">
        <f t="shared" si="4"/>
        <v>73.52941176470588</v>
      </c>
      <c r="P16" s="669">
        <f t="shared" si="5"/>
        <v>76.92307692307693</v>
      </c>
    </row>
    <row r="17" spans="1:16" ht="11.25" customHeight="1">
      <c r="A17" s="666" t="s">
        <v>548</v>
      </c>
      <c r="B17" s="666" t="s">
        <v>549</v>
      </c>
      <c r="C17" s="668" t="s">
        <v>525</v>
      </c>
      <c r="D17" s="668">
        <v>2500</v>
      </c>
      <c r="E17" s="668">
        <v>1500</v>
      </c>
      <c r="F17" s="668">
        <v>4000</v>
      </c>
      <c r="G17" s="668">
        <v>6500</v>
      </c>
      <c r="H17" s="668">
        <v>6800</v>
      </c>
      <c r="I17" s="668">
        <v>6500</v>
      </c>
      <c r="J17" s="668">
        <v>5000</v>
      </c>
      <c r="K17" s="669">
        <f t="shared" si="0"/>
        <v>200</v>
      </c>
      <c r="L17" s="669">
        <f t="shared" si="1"/>
        <v>333.33333333333337</v>
      </c>
      <c r="M17" s="669">
        <f t="shared" si="2"/>
        <v>125</v>
      </c>
      <c r="N17" s="669">
        <f t="shared" si="3"/>
        <v>76.92307692307693</v>
      </c>
      <c r="O17" s="669">
        <f t="shared" si="4"/>
        <v>73.52941176470588</v>
      </c>
      <c r="P17" s="669">
        <f t="shared" si="5"/>
        <v>76.92307692307693</v>
      </c>
    </row>
    <row r="18" spans="1:16" ht="11.25" customHeight="1">
      <c r="A18" s="666" t="s">
        <v>550</v>
      </c>
      <c r="B18" s="666" t="s">
        <v>551</v>
      </c>
      <c r="C18" s="668" t="s">
        <v>525</v>
      </c>
      <c r="D18" s="668">
        <v>3500</v>
      </c>
      <c r="E18" s="668">
        <v>1500</v>
      </c>
      <c r="F18" s="668">
        <v>5000</v>
      </c>
      <c r="G18" s="668">
        <v>5800</v>
      </c>
      <c r="H18" s="668">
        <v>6000</v>
      </c>
      <c r="I18" s="668">
        <v>7500</v>
      </c>
      <c r="J18" s="668">
        <v>8800</v>
      </c>
      <c r="K18" s="669">
        <f t="shared" si="0"/>
        <v>251.42857142857142</v>
      </c>
      <c r="L18" s="669">
        <f t="shared" si="1"/>
        <v>586.6666666666666</v>
      </c>
      <c r="M18" s="669">
        <f t="shared" si="2"/>
        <v>176</v>
      </c>
      <c r="N18" s="669">
        <f t="shared" si="3"/>
        <v>151.72413793103448</v>
      </c>
      <c r="O18" s="669">
        <f t="shared" si="4"/>
        <v>146.66666666666666</v>
      </c>
      <c r="P18" s="669">
        <f t="shared" si="5"/>
        <v>117.33333333333333</v>
      </c>
    </row>
    <row r="19" spans="1:16" ht="11.25" customHeight="1">
      <c r="A19" s="666" t="s">
        <v>552</v>
      </c>
      <c r="B19" s="666" t="s">
        <v>553</v>
      </c>
      <c r="C19" s="668" t="s">
        <v>525</v>
      </c>
      <c r="D19" s="668">
        <v>1000</v>
      </c>
      <c r="E19" s="668">
        <v>1500</v>
      </c>
      <c r="F19" s="668">
        <v>1300</v>
      </c>
      <c r="G19" s="668">
        <v>1000</v>
      </c>
      <c r="H19" s="668">
        <v>1100</v>
      </c>
      <c r="I19" s="668">
        <v>1000</v>
      </c>
      <c r="J19" s="668">
        <v>1700</v>
      </c>
      <c r="K19" s="669">
        <f t="shared" si="0"/>
        <v>170</v>
      </c>
      <c r="L19" s="669">
        <f t="shared" si="1"/>
        <v>113.33333333333333</v>
      </c>
      <c r="M19" s="669">
        <f t="shared" si="2"/>
        <v>130.76923076923077</v>
      </c>
      <c r="N19" s="669">
        <f t="shared" si="3"/>
        <v>170</v>
      </c>
      <c r="O19" s="669">
        <f t="shared" si="4"/>
        <v>154.54545454545453</v>
      </c>
      <c r="P19" s="669">
        <f t="shared" si="5"/>
        <v>170</v>
      </c>
    </row>
    <row r="20" spans="1:16" ht="11.25" customHeight="1">
      <c r="A20" s="666" t="s">
        <v>554</v>
      </c>
      <c r="B20" s="666" t="s">
        <v>555</v>
      </c>
      <c r="C20" s="668" t="s">
        <v>525</v>
      </c>
      <c r="D20" s="668">
        <v>4000</v>
      </c>
      <c r="E20" s="668">
        <v>1500</v>
      </c>
      <c r="F20" s="668">
        <v>8000</v>
      </c>
      <c r="G20" s="668">
        <v>7500</v>
      </c>
      <c r="H20" s="668">
        <v>7900</v>
      </c>
      <c r="I20" s="668">
        <v>8000</v>
      </c>
      <c r="J20" s="668">
        <v>8500</v>
      </c>
      <c r="K20" s="669">
        <f t="shared" si="0"/>
        <v>212.5</v>
      </c>
      <c r="L20" s="669">
        <f t="shared" si="1"/>
        <v>566.6666666666667</v>
      </c>
      <c r="M20" s="669">
        <f t="shared" si="2"/>
        <v>106.25</v>
      </c>
      <c r="N20" s="669">
        <f t="shared" si="3"/>
        <v>113.33333333333333</v>
      </c>
      <c r="O20" s="669">
        <f t="shared" si="4"/>
        <v>107.59493670886076</v>
      </c>
      <c r="P20" s="669">
        <f t="shared" si="5"/>
        <v>106.25</v>
      </c>
    </row>
    <row r="21" spans="1:16" ht="11.25" customHeight="1">
      <c r="A21" s="666" t="s">
        <v>556</v>
      </c>
      <c r="B21" s="666" t="s">
        <v>557</v>
      </c>
      <c r="C21" s="668" t="s">
        <v>558</v>
      </c>
      <c r="D21" s="668">
        <v>1400</v>
      </c>
      <c r="E21" s="668">
        <v>1500</v>
      </c>
      <c r="F21" s="668">
        <v>1200</v>
      </c>
      <c r="G21" s="668">
        <v>1000</v>
      </c>
      <c r="H21" s="668">
        <v>1200</v>
      </c>
      <c r="I21" s="668">
        <v>1200</v>
      </c>
      <c r="J21" s="668">
        <v>1200</v>
      </c>
      <c r="K21" s="669">
        <f t="shared" si="0"/>
        <v>85.71428571428571</v>
      </c>
      <c r="L21" s="669">
        <f t="shared" si="1"/>
        <v>80</v>
      </c>
      <c r="M21" s="669">
        <f t="shared" si="2"/>
        <v>100</v>
      </c>
      <c r="N21" s="669">
        <f t="shared" si="3"/>
        <v>120</v>
      </c>
      <c r="O21" s="669">
        <f t="shared" si="4"/>
        <v>100</v>
      </c>
      <c r="P21" s="669">
        <f t="shared" si="5"/>
        <v>100</v>
      </c>
    </row>
    <row r="22" spans="1:16" ht="11.25" customHeight="1">
      <c r="A22" s="666" t="s">
        <v>559</v>
      </c>
      <c r="B22" s="666" t="s">
        <v>560</v>
      </c>
      <c r="C22" s="668" t="s">
        <v>525</v>
      </c>
      <c r="D22" s="668">
        <v>3000</v>
      </c>
      <c r="E22" s="668">
        <v>1500</v>
      </c>
      <c r="F22" s="668">
        <v>3800</v>
      </c>
      <c r="G22" s="668">
        <v>4000</v>
      </c>
      <c r="H22" s="668">
        <v>4300</v>
      </c>
      <c r="I22" s="668">
        <v>4500</v>
      </c>
      <c r="J22" s="668">
        <v>4500</v>
      </c>
      <c r="K22" s="669">
        <f t="shared" si="0"/>
        <v>150</v>
      </c>
      <c r="L22" s="669">
        <f t="shared" si="1"/>
        <v>300</v>
      </c>
      <c r="M22" s="669">
        <f t="shared" si="2"/>
        <v>118.42105263157893</v>
      </c>
      <c r="N22" s="669">
        <f t="shared" si="3"/>
        <v>112.5</v>
      </c>
      <c r="O22" s="669">
        <f t="shared" si="4"/>
        <v>104.65116279069768</v>
      </c>
      <c r="P22" s="669">
        <f t="shared" si="5"/>
        <v>100</v>
      </c>
    </row>
    <row r="23" spans="1:16" ht="11.25" customHeight="1">
      <c r="A23" s="666" t="s">
        <v>561</v>
      </c>
      <c r="B23" s="666" t="s">
        <v>562</v>
      </c>
      <c r="C23" s="668" t="s">
        <v>525</v>
      </c>
      <c r="D23" s="668">
        <v>1200</v>
      </c>
      <c r="E23" s="668">
        <v>1500</v>
      </c>
      <c r="F23" s="668">
        <v>1700</v>
      </c>
      <c r="G23" s="668">
        <v>1800</v>
      </c>
      <c r="H23" s="668">
        <v>1800</v>
      </c>
      <c r="I23" s="668">
        <v>1800</v>
      </c>
      <c r="J23" s="668">
        <v>1800</v>
      </c>
      <c r="K23" s="669">
        <f t="shared" si="0"/>
        <v>150</v>
      </c>
      <c r="L23" s="669">
        <f t="shared" si="1"/>
        <v>120</v>
      </c>
      <c r="M23" s="669">
        <f t="shared" si="2"/>
        <v>105.88235294117648</v>
      </c>
      <c r="N23" s="669">
        <f t="shared" si="3"/>
        <v>100</v>
      </c>
      <c r="O23" s="669">
        <f t="shared" si="4"/>
        <v>100</v>
      </c>
      <c r="P23" s="669">
        <f t="shared" si="5"/>
        <v>100</v>
      </c>
    </row>
    <row r="24" spans="1:16" ht="11.25" customHeight="1">
      <c r="A24" s="666" t="s">
        <v>563</v>
      </c>
      <c r="B24" s="666" t="s">
        <v>564</v>
      </c>
      <c r="C24" s="668" t="s">
        <v>565</v>
      </c>
      <c r="D24" s="668">
        <v>3000</v>
      </c>
      <c r="E24" s="668">
        <v>1500</v>
      </c>
      <c r="F24" s="668">
        <v>3500</v>
      </c>
      <c r="G24" s="668">
        <v>3500</v>
      </c>
      <c r="H24" s="668">
        <v>3500</v>
      </c>
      <c r="I24" s="668">
        <v>5200</v>
      </c>
      <c r="J24" s="668">
        <v>5200</v>
      </c>
      <c r="K24" s="669">
        <f t="shared" si="0"/>
        <v>173.33333333333334</v>
      </c>
      <c r="L24" s="669">
        <f t="shared" si="1"/>
        <v>346.6666666666667</v>
      </c>
      <c r="M24" s="669">
        <f t="shared" si="2"/>
        <v>148.57142857142858</v>
      </c>
      <c r="N24" s="669">
        <f t="shared" si="3"/>
        <v>148.57142857142858</v>
      </c>
      <c r="O24" s="669">
        <f t="shared" si="4"/>
        <v>148.57142857142858</v>
      </c>
      <c r="P24" s="669">
        <f t="shared" si="5"/>
        <v>100</v>
      </c>
    </row>
    <row r="25" spans="1:16" ht="11.25" customHeight="1">
      <c r="A25" s="666" t="s">
        <v>566</v>
      </c>
      <c r="B25" s="666" t="s">
        <v>567</v>
      </c>
      <c r="C25" s="668" t="s">
        <v>525</v>
      </c>
      <c r="D25" s="668">
        <v>900</v>
      </c>
      <c r="E25" s="668">
        <v>1500</v>
      </c>
      <c r="F25" s="668">
        <v>950</v>
      </c>
      <c r="G25" s="668">
        <v>900</v>
      </c>
      <c r="H25" s="668">
        <v>600</v>
      </c>
      <c r="I25" s="668">
        <v>900</v>
      </c>
      <c r="J25" s="668">
        <v>1400</v>
      </c>
      <c r="K25" s="669">
        <f t="shared" si="0"/>
        <v>155.55555555555557</v>
      </c>
      <c r="L25" s="669">
        <f t="shared" si="1"/>
        <v>93.33333333333333</v>
      </c>
      <c r="M25" s="669">
        <f t="shared" si="2"/>
        <v>147.36842105263156</v>
      </c>
      <c r="N25" s="669">
        <f t="shared" si="3"/>
        <v>155.55555555555557</v>
      </c>
      <c r="O25" s="669">
        <f t="shared" si="4"/>
        <v>233.33333333333334</v>
      </c>
      <c r="P25" s="669">
        <f t="shared" si="5"/>
        <v>155.55555555555557</v>
      </c>
    </row>
    <row r="26" spans="1:16" ht="11.25" customHeight="1">
      <c r="A26" s="666" t="s">
        <v>568</v>
      </c>
      <c r="B26" s="666" t="s">
        <v>569</v>
      </c>
      <c r="C26" s="668" t="s">
        <v>525</v>
      </c>
      <c r="D26" s="668">
        <v>1000</v>
      </c>
      <c r="E26" s="668">
        <v>1500</v>
      </c>
      <c r="F26" s="668">
        <v>1000</v>
      </c>
      <c r="G26" s="668">
        <v>1000</v>
      </c>
      <c r="H26" s="668">
        <v>1200</v>
      </c>
      <c r="I26" s="668">
        <v>1200</v>
      </c>
      <c r="J26" s="668">
        <v>1500</v>
      </c>
      <c r="K26" s="669">
        <f t="shared" si="0"/>
        <v>150</v>
      </c>
      <c r="L26" s="669">
        <f t="shared" si="1"/>
        <v>100</v>
      </c>
      <c r="M26" s="669">
        <f t="shared" si="2"/>
        <v>150</v>
      </c>
      <c r="N26" s="669">
        <f t="shared" si="3"/>
        <v>150</v>
      </c>
      <c r="O26" s="669">
        <f t="shared" si="4"/>
        <v>125</v>
      </c>
      <c r="P26" s="669">
        <f t="shared" si="5"/>
        <v>125</v>
      </c>
    </row>
    <row r="27" spans="1:16" ht="11.25" customHeight="1">
      <c r="A27" s="670" t="s">
        <v>570</v>
      </c>
      <c r="B27" s="666" t="s">
        <v>571</v>
      </c>
      <c r="C27" s="671" t="s">
        <v>525</v>
      </c>
      <c r="D27" s="668">
        <v>1000</v>
      </c>
      <c r="E27" s="668">
        <v>1500</v>
      </c>
      <c r="F27" s="668">
        <v>1000</v>
      </c>
      <c r="G27" s="668">
        <v>1000</v>
      </c>
      <c r="H27" s="668">
        <v>1600</v>
      </c>
      <c r="I27" s="668">
        <v>1200</v>
      </c>
      <c r="J27" s="668">
        <v>1800</v>
      </c>
      <c r="K27" s="669">
        <f t="shared" si="0"/>
        <v>180</v>
      </c>
      <c r="L27" s="669">
        <f t="shared" si="1"/>
        <v>120</v>
      </c>
      <c r="M27" s="669">
        <f t="shared" si="2"/>
        <v>180</v>
      </c>
      <c r="N27" s="669">
        <f t="shared" si="3"/>
        <v>180</v>
      </c>
      <c r="O27" s="669">
        <f t="shared" si="4"/>
        <v>112.5</v>
      </c>
      <c r="P27" s="669">
        <f t="shared" si="5"/>
        <v>150</v>
      </c>
    </row>
    <row r="28" spans="1:16" ht="11.25" customHeight="1">
      <c r="A28" s="666" t="s">
        <v>572</v>
      </c>
      <c r="B28" s="666" t="s">
        <v>573</v>
      </c>
      <c r="C28" s="668" t="s">
        <v>525</v>
      </c>
      <c r="D28" s="668">
        <v>1100</v>
      </c>
      <c r="E28" s="668">
        <v>1500</v>
      </c>
      <c r="F28" s="668">
        <v>1000</v>
      </c>
      <c r="G28" s="668">
        <v>1200</v>
      </c>
      <c r="H28" s="668">
        <v>1200</v>
      </c>
      <c r="I28" s="668">
        <v>1200</v>
      </c>
      <c r="J28" s="668">
        <v>1800</v>
      </c>
      <c r="K28" s="669">
        <f t="shared" si="0"/>
        <v>163.63636363636365</v>
      </c>
      <c r="L28" s="669">
        <f t="shared" si="1"/>
        <v>120</v>
      </c>
      <c r="M28" s="669">
        <f t="shared" si="2"/>
        <v>180</v>
      </c>
      <c r="N28" s="669">
        <f t="shared" si="3"/>
        <v>150</v>
      </c>
      <c r="O28" s="669">
        <f t="shared" si="4"/>
        <v>150</v>
      </c>
      <c r="P28" s="669">
        <f t="shared" si="5"/>
        <v>150</v>
      </c>
    </row>
    <row r="29" spans="1:16" ht="11.25" customHeight="1">
      <c r="A29" s="666" t="s">
        <v>574</v>
      </c>
      <c r="B29" s="666" t="s">
        <v>575</v>
      </c>
      <c r="C29" s="668" t="s">
        <v>525</v>
      </c>
      <c r="D29" s="668">
        <v>850</v>
      </c>
      <c r="E29" s="668">
        <v>1500</v>
      </c>
      <c r="F29" s="668">
        <v>1300</v>
      </c>
      <c r="G29" s="668">
        <v>1000</v>
      </c>
      <c r="H29" s="668">
        <v>1100</v>
      </c>
      <c r="I29" s="668">
        <v>1200</v>
      </c>
      <c r="J29" s="668">
        <v>1500</v>
      </c>
      <c r="K29" s="669">
        <f t="shared" si="0"/>
        <v>176.47058823529412</v>
      </c>
      <c r="L29" s="669">
        <f t="shared" si="1"/>
        <v>100</v>
      </c>
      <c r="M29" s="669">
        <f t="shared" si="2"/>
        <v>115.38461538461537</v>
      </c>
      <c r="N29" s="669">
        <f t="shared" si="3"/>
        <v>150</v>
      </c>
      <c r="O29" s="669">
        <f t="shared" si="4"/>
        <v>136.36363636363635</v>
      </c>
      <c r="P29" s="669">
        <f t="shared" si="5"/>
        <v>125</v>
      </c>
    </row>
    <row r="30" spans="1:16" ht="11.25" customHeight="1">
      <c r="A30" s="666" t="s">
        <v>576</v>
      </c>
      <c r="B30" s="666" t="s">
        <v>577</v>
      </c>
      <c r="C30" s="668" t="s">
        <v>525</v>
      </c>
      <c r="D30" s="668">
        <v>380</v>
      </c>
      <c r="E30" s="668">
        <v>1500</v>
      </c>
      <c r="F30" s="668">
        <v>450</v>
      </c>
      <c r="G30" s="668">
        <v>400</v>
      </c>
      <c r="H30" s="668">
        <v>480</v>
      </c>
      <c r="I30" s="668">
        <v>480</v>
      </c>
      <c r="J30" s="668">
        <v>500</v>
      </c>
      <c r="K30" s="669">
        <f t="shared" si="0"/>
        <v>131.57894736842107</v>
      </c>
      <c r="L30" s="669">
        <f t="shared" si="1"/>
        <v>33.33333333333333</v>
      </c>
      <c r="M30" s="669">
        <f t="shared" si="2"/>
        <v>111.11111111111111</v>
      </c>
      <c r="N30" s="669">
        <f t="shared" si="3"/>
        <v>125</v>
      </c>
      <c r="O30" s="669">
        <f t="shared" si="4"/>
        <v>104.16666666666667</v>
      </c>
      <c r="P30" s="669">
        <f t="shared" si="5"/>
        <v>104.16666666666667</v>
      </c>
    </row>
    <row r="31" spans="1:16" ht="11.25" customHeight="1">
      <c r="A31" s="666" t="s">
        <v>578</v>
      </c>
      <c r="B31" s="666" t="s">
        <v>579</v>
      </c>
      <c r="C31" s="668" t="s">
        <v>525</v>
      </c>
      <c r="D31" s="668">
        <v>280</v>
      </c>
      <c r="E31" s="668">
        <v>1500</v>
      </c>
      <c r="F31" s="668">
        <v>450</v>
      </c>
      <c r="G31" s="668">
        <v>450</v>
      </c>
      <c r="H31" s="668">
        <v>450</v>
      </c>
      <c r="I31" s="668">
        <v>450</v>
      </c>
      <c r="J31" s="668">
        <v>600</v>
      </c>
      <c r="K31" s="669">
        <f t="shared" si="0"/>
        <v>214.28571428571428</v>
      </c>
      <c r="L31" s="669">
        <f t="shared" si="1"/>
        <v>40</v>
      </c>
      <c r="M31" s="669">
        <f t="shared" si="2"/>
        <v>133.33333333333331</v>
      </c>
      <c r="N31" s="669">
        <f t="shared" si="3"/>
        <v>133.33333333333331</v>
      </c>
      <c r="O31" s="669">
        <f t="shared" si="4"/>
        <v>133.33333333333331</v>
      </c>
      <c r="P31" s="669">
        <f t="shared" si="5"/>
        <v>133.33333333333331</v>
      </c>
    </row>
    <row r="32" spans="1:16" ht="11.25" customHeight="1">
      <c r="A32" s="666" t="s">
        <v>580</v>
      </c>
      <c r="B32" s="666" t="s">
        <v>581</v>
      </c>
      <c r="C32" s="668" t="s">
        <v>525</v>
      </c>
      <c r="D32" s="668">
        <v>2300</v>
      </c>
      <c r="E32" s="668">
        <v>1500</v>
      </c>
      <c r="F32" s="668">
        <v>3500</v>
      </c>
      <c r="G32" s="668">
        <v>3600</v>
      </c>
      <c r="H32" s="668">
        <v>3500</v>
      </c>
      <c r="I32" s="668">
        <v>3600</v>
      </c>
      <c r="J32" s="668">
        <v>3600</v>
      </c>
      <c r="K32" s="669">
        <f t="shared" si="0"/>
        <v>156.52173913043478</v>
      </c>
      <c r="L32" s="669">
        <f t="shared" si="1"/>
        <v>240</v>
      </c>
      <c r="M32" s="669">
        <f t="shared" si="2"/>
        <v>102.85714285714285</v>
      </c>
      <c r="N32" s="669">
        <f t="shared" si="3"/>
        <v>100</v>
      </c>
      <c r="O32" s="669">
        <f t="shared" si="4"/>
        <v>102.85714285714285</v>
      </c>
      <c r="P32" s="669">
        <f t="shared" si="5"/>
        <v>100</v>
      </c>
    </row>
    <row r="33" spans="1:16" ht="11.25" customHeight="1">
      <c r="A33" s="666" t="s">
        <v>582</v>
      </c>
      <c r="B33" s="666" t="s">
        <v>583</v>
      </c>
      <c r="C33" s="668" t="s">
        <v>532</v>
      </c>
      <c r="D33" s="668">
        <v>3300</v>
      </c>
      <c r="E33" s="668">
        <v>1500</v>
      </c>
      <c r="F33" s="668">
        <v>2900</v>
      </c>
      <c r="G33" s="668">
        <v>3150</v>
      </c>
      <c r="H33" s="668">
        <v>3300</v>
      </c>
      <c r="I33" s="668">
        <v>3400</v>
      </c>
      <c r="J33" s="668">
        <v>3500</v>
      </c>
      <c r="K33" s="669">
        <f t="shared" si="0"/>
        <v>106.06060606060606</v>
      </c>
      <c r="L33" s="669">
        <f t="shared" si="1"/>
        <v>233.33333333333334</v>
      </c>
      <c r="M33" s="669">
        <f t="shared" si="2"/>
        <v>120.6896551724138</v>
      </c>
      <c r="N33" s="669">
        <f t="shared" si="3"/>
        <v>111.11111111111111</v>
      </c>
      <c r="O33" s="669">
        <f t="shared" si="4"/>
        <v>106.06060606060606</v>
      </c>
      <c r="P33" s="669">
        <f t="shared" si="5"/>
        <v>102.94117647058823</v>
      </c>
    </row>
    <row r="34" spans="1:16" ht="11.25" customHeight="1">
      <c r="A34" s="666" t="s">
        <v>584</v>
      </c>
      <c r="B34" s="666" t="s">
        <v>585</v>
      </c>
      <c r="C34" s="668" t="s">
        <v>532</v>
      </c>
      <c r="D34" s="668">
        <v>250</v>
      </c>
      <c r="E34" s="668">
        <v>1500</v>
      </c>
      <c r="F34" s="668">
        <v>250</v>
      </c>
      <c r="G34" s="668">
        <v>350</v>
      </c>
      <c r="H34" s="668">
        <v>350</v>
      </c>
      <c r="I34" s="668">
        <v>450</v>
      </c>
      <c r="J34" s="668">
        <v>380</v>
      </c>
      <c r="K34" s="669">
        <f t="shared" si="0"/>
        <v>152</v>
      </c>
      <c r="L34" s="669">
        <f t="shared" si="1"/>
        <v>25.333333333333336</v>
      </c>
      <c r="M34" s="669">
        <f t="shared" si="2"/>
        <v>152</v>
      </c>
      <c r="N34" s="669">
        <f t="shared" si="3"/>
        <v>108.57142857142857</v>
      </c>
      <c r="O34" s="669">
        <f t="shared" si="4"/>
        <v>108.57142857142857</v>
      </c>
      <c r="P34" s="669">
        <f t="shared" si="5"/>
        <v>84.44444444444444</v>
      </c>
    </row>
    <row r="35" spans="1:16" ht="11.25" customHeight="1">
      <c r="A35" s="666" t="s">
        <v>586</v>
      </c>
      <c r="B35" s="666"/>
      <c r="C35" s="668"/>
      <c r="D35" s="668"/>
      <c r="E35" s="668"/>
      <c r="F35" s="668"/>
      <c r="G35" s="668"/>
      <c r="H35" s="668"/>
      <c r="I35" s="668"/>
      <c r="J35" s="668"/>
      <c r="K35" s="669"/>
      <c r="L35" s="669"/>
      <c r="M35" s="669"/>
      <c r="N35" s="669"/>
      <c r="O35" s="669"/>
      <c r="P35" s="669"/>
    </row>
    <row r="36" spans="1:16" ht="11.25" customHeight="1">
      <c r="A36" s="666" t="s">
        <v>587</v>
      </c>
      <c r="B36" s="666" t="s">
        <v>588</v>
      </c>
      <c r="C36" s="668" t="s">
        <v>532</v>
      </c>
      <c r="D36" s="668">
        <v>350</v>
      </c>
      <c r="E36" s="668">
        <v>400</v>
      </c>
      <c r="F36" s="668">
        <v>410</v>
      </c>
      <c r="G36" s="668">
        <v>530</v>
      </c>
      <c r="H36" s="668">
        <v>500</v>
      </c>
      <c r="I36" s="668">
        <v>570</v>
      </c>
      <c r="J36" s="668">
        <v>750</v>
      </c>
      <c r="K36" s="669">
        <f aca="true" t="shared" si="6" ref="K36:K46">J36/D36*100</f>
        <v>214.28571428571428</v>
      </c>
      <c r="L36" s="669">
        <f t="shared" si="1"/>
        <v>187.5</v>
      </c>
      <c r="M36" s="669">
        <f t="shared" si="2"/>
        <v>182.9268292682927</v>
      </c>
      <c r="N36" s="669">
        <f t="shared" si="3"/>
        <v>141.50943396226415</v>
      </c>
      <c r="O36" s="669">
        <f t="shared" si="4"/>
        <v>150</v>
      </c>
      <c r="P36" s="669">
        <f t="shared" si="5"/>
        <v>131.57894736842107</v>
      </c>
    </row>
    <row r="37" spans="1:16" ht="11.25" customHeight="1">
      <c r="A37" s="666" t="s">
        <v>589</v>
      </c>
      <c r="B37" s="666" t="s">
        <v>590</v>
      </c>
      <c r="C37" s="668" t="s">
        <v>532</v>
      </c>
      <c r="D37" s="668">
        <v>350</v>
      </c>
      <c r="E37" s="668">
        <v>450</v>
      </c>
      <c r="F37" s="668">
        <v>500</v>
      </c>
      <c r="G37" s="668">
        <v>550</v>
      </c>
      <c r="H37" s="668">
        <v>610</v>
      </c>
      <c r="I37" s="668">
        <v>670</v>
      </c>
      <c r="J37" s="668">
        <v>750</v>
      </c>
      <c r="K37" s="669">
        <f t="shared" si="6"/>
        <v>214.28571428571428</v>
      </c>
      <c r="L37" s="669">
        <f t="shared" si="1"/>
        <v>166.66666666666669</v>
      </c>
      <c r="M37" s="669">
        <f t="shared" si="2"/>
        <v>150</v>
      </c>
      <c r="N37" s="669">
        <f t="shared" si="3"/>
        <v>136.36363636363635</v>
      </c>
      <c r="O37" s="669">
        <f t="shared" si="4"/>
        <v>122.95081967213115</v>
      </c>
      <c r="P37" s="669">
        <f t="shared" si="5"/>
        <v>111.94029850746267</v>
      </c>
    </row>
    <row r="38" spans="1:16" ht="11.25" customHeight="1">
      <c r="A38" s="666" t="s">
        <v>591</v>
      </c>
      <c r="B38" s="666" t="s">
        <v>592</v>
      </c>
      <c r="C38" s="668" t="s">
        <v>593</v>
      </c>
      <c r="D38" s="668">
        <v>500</v>
      </c>
      <c r="E38" s="668">
        <v>500</v>
      </c>
      <c r="F38" s="668">
        <v>500</v>
      </c>
      <c r="G38" s="668">
        <v>500</v>
      </c>
      <c r="H38" s="668">
        <v>550</v>
      </c>
      <c r="I38" s="668">
        <v>550</v>
      </c>
      <c r="J38" s="668">
        <v>550</v>
      </c>
      <c r="K38" s="669">
        <f t="shared" si="6"/>
        <v>110.00000000000001</v>
      </c>
      <c r="L38" s="669">
        <f t="shared" si="1"/>
        <v>110.00000000000001</v>
      </c>
      <c r="M38" s="669">
        <f t="shared" si="2"/>
        <v>110.00000000000001</v>
      </c>
      <c r="N38" s="669">
        <f t="shared" si="3"/>
        <v>110.00000000000001</v>
      </c>
      <c r="O38" s="669">
        <f t="shared" si="4"/>
        <v>100</v>
      </c>
      <c r="P38" s="669">
        <f t="shared" si="5"/>
        <v>100</v>
      </c>
    </row>
    <row r="39" spans="1:16" ht="11.25" customHeight="1">
      <c r="A39" s="666" t="s">
        <v>594</v>
      </c>
      <c r="B39" s="666" t="s">
        <v>595</v>
      </c>
      <c r="C39" s="668" t="s">
        <v>532</v>
      </c>
      <c r="D39" s="668">
        <v>40</v>
      </c>
      <c r="E39" s="668">
        <v>40</v>
      </c>
      <c r="F39" s="668">
        <v>40</v>
      </c>
      <c r="G39" s="668">
        <v>40</v>
      </c>
      <c r="H39" s="668">
        <v>50</v>
      </c>
      <c r="I39" s="668">
        <v>50</v>
      </c>
      <c r="J39" s="668">
        <v>60</v>
      </c>
      <c r="K39" s="669">
        <f t="shared" si="6"/>
        <v>150</v>
      </c>
      <c r="L39" s="669">
        <f t="shared" si="1"/>
        <v>150</v>
      </c>
      <c r="M39" s="669">
        <f t="shared" si="2"/>
        <v>150</v>
      </c>
      <c r="N39" s="669">
        <f t="shared" si="3"/>
        <v>150</v>
      </c>
      <c r="O39" s="669">
        <f t="shared" si="4"/>
        <v>120</v>
      </c>
      <c r="P39" s="669">
        <f t="shared" si="5"/>
        <v>120</v>
      </c>
    </row>
    <row r="40" spans="1:16" ht="11.25" customHeight="1">
      <c r="A40" s="666" t="s">
        <v>596</v>
      </c>
      <c r="B40" s="666" t="s">
        <v>597</v>
      </c>
      <c r="C40" s="668" t="s">
        <v>532</v>
      </c>
      <c r="D40" s="668">
        <v>500</v>
      </c>
      <c r="E40" s="668">
        <v>500</v>
      </c>
      <c r="F40" s="668">
        <v>500</v>
      </c>
      <c r="G40" s="668">
        <v>500</v>
      </c>
      <c r="H40" s="668">
        <v>500</v>
      </c>
      <c r="I40" s="668">
        <v>600</v>
      </c>
      <c r="J40" s="668">
        <v>650</v>
      </c>
      <c r="K40" s="669">
        <f t="shared" si="6"/>
        <v>130</v>
      </c>
      <c r="L40" s="669">
        <f t="shared" si="1"/>
        <v>130</v>
      </c>
      <c r="M40" s="669">
        <f t="shared" si="2"/>
        <v>130</v>
      </c>
      <c r="N40" s="669">
        <f t="shared" si="3"/>
        <v>130</v>
      </c>
      <c r="O40" s="669">
        <f t="shared" si="4"/>
        <v>130</v>
      </c>
      <c r="P40" s="669">
        <f t="shared" si="5"/>
        <v>108.33333333333333</v>
      </c>
    </row>
    <row r="41" spans="1:16" ht="11.25" customHeight="1">
      <c r="A41" s="666" t="s">
        <v>598</v>
      </c>
      <c r="B41" s="666" t="s">
        <v>599</v>
      </c>
      <c r="C41" s="668" t="s">
        <v>600</v>
      </c>
      <c r="D41" s="668">
        <v>600</v>
      </c>
      <c r="E41" s="668">
        <v>800</v>
      </c>
      <c r="F41" s="668">
        <v>850</v>
      </c>
      <c r="G41" s="668">
        <v>880</v>
      </c>
      <c r="H41" s="668">
        <v>900</v>
      </c>
      <c r="I41" s="668">
        <v>1100</v>
      </c>
      <c r="J41" s="668">
        <v>1100</v>
      </c>
      <c r="K41" s="669">
        <f t="shared" si="6"/>
        <v>183.33333333333331</v>
      </c>
      <c r="L41" s="669">
        <f t="shared" si="1"/>
        <v>137.5</v>
      </c>
      <c r="M41" s="669">
        <f t="shared" si="2"/>
        <v>129.41176470588235</v>
      </c>
      <c r="N41" s="669">
        <f t="shared" si="3"/>
        <v>125</v>
      </c>
      <c r="O41" s="669">
        <f t="shared" si="4"/>
        <v>122.22222222222223</v>
      </c>
      <c r="P41" s="669">
        <f t="shared" si="5"/>
        <v>100</v>
      </c>
    </row>
    <row r="42" spans="1:16" ht="11.25" customHeight="1">
      <c r="A42" s="666" t="s">
        <v>601</v>
      </c>
      <c r="B42" s="666" t="s">
        <v>602</v>
      </c>
      <c r="C42" s="668" t="s">
        <v>603</v>
      </c>
      <c r="D42" s="668">
        <v>3500</v>
      </c>
      <c r="E42" s="668">
        <v>3500</v>
      </c>
      <c r="F42" s="668">
        <v>7500</v>
      </c>
      <c r="G42" s="668">
        <v>6800</v>
      </c>
      <c r="H42" s="668">
        <v>7000</v>
      </c>
      <c r="I42" s="668">
        <v>7000</v>
      </c>
      <c r="J42" s="668">
        <v>8200</v>
      </c>
      <c r="K42" s="669">
        <f t="shared" si="6"/>
        <v>234.2857142857143</v>
      </c>
      <c r="L42" s="669">
        <f t="shared" si="1"/>
        <v>234.2857142857143</v>
      </c>
      <c r="M42" s="669">
        <f t="shared" si="2"/>
        <v>109.33333333333333</v>
      </c>
      <c r="N42" s="669">
        <f t="shared" si="3"/>
        <v>120.58823529411764</v>
      </c>
      <c r="O42" s="669">
        <f t="shared" si="4"/>
        <v>117.14285714285715</v>
      </c>
      <c r="P42" s="669">
        <f t="shared" si="5"/>
        <v>117.14285714285715</v>
      </c>
    </row>
    <row r="43" spans="1:16" ht="11.25" customHeight="1">
      <c r="A43" s="666" t="s">
        <v>604</v>
      </c>
      <c r="B43" s="666" t="s">
        <v>605</v>
      </c>
      <c r="C43" s="668" t="s">
        <v>603</v>
      </c>
      <c r="D43" s="668">
        <v>3000</v>
      </c>
      <c r="E43" s="668">
        <v>3000</v>
      </c>
      <c r="F43" s="668">
        <v>6000</v>
      </c>
      <c r="G43" s="668">
        <v>6000</v>
      </c>
      <c r="H43" s="668">
        <v>6000</v>
      </c>
      <c r="I43" s="668">
        <v>6000</v>
      </c>
      <c r="J43" s="668">
        <v>6700</v>
      </c>
      <c r="K43" s="669">
        <f t="shared" si="6"/>
        <v>223.33333333333334</v>
      </c>
      <c r="L43" s="669">
        <f t="shared" si="1"/>
        <v>223.33333333333334</v>
      </c>
      <c r="M43" s="669">
        <f t="shared" si="2"/>
        <v>111.66666666666667</v>
      </c>
      <c r="N43" s="669">
        <f t="shared" si="3"/>
        <v>111.66666666666667</v>
      </c>
      <c r="O43" s="669">
        <f t="shared" si="4"/>
        <v>111.66666666666667</v>
      </c>
      <c r="P43" s="669">
        <f t="shared" si="5"/>
        <v>111.66666666666667</v>
      </c>
    </row>
    <row r="44" spans="1:16" ht="11.25" customHeight="1">
      <c r="A44" s="666" t="s">
        <v>606</v>
      </c>
      <c r="B44" s="666" t="s">
        <v>607</v>
      </c>
      <c r="C44" s="668" t="s">
        <v>525</v>
      </c>
      <c r="D44" s="668">
        <v>1800</v>
      </c>
      <c r="E44" s="668">
        <v>2200</v>
      </c>
      <c r="F44" s="668">
        <v>2200</v>
      </c>
      <c r="G44" s="668">
        <v>2400</v>
      </c>
      <c r="H44" s="668">
        <v>2500</v>
      </c>
      <c r="I44" s="668">
        <v>2900</v>
      </c>
      <c r="J44" s="668">
        <v>3500</v>
      </c>
      <c r="K44" s="669">
        <f t="shared" si="6"/>
        <v>194.44444444444443</v>
      </c>
      <c r="L44" s="669">
        <f t="shared" si="1"/>
        <v>159.0909090909091</v>
      </c>
      <c r="M44" s="669">
        <f t="shared" si="2"/>
        <v>159.0909090909091</v>
      </c>
      <c r="N44" s="669">
        <f t="shared" si="3"/>
        <v>145.83333333333331</v>
      </c>
      <c r="O44" s="669">
        <f t="shared" si="4"/>
        <v>140</v>
      </c>
      <c r="P44" s="669">
        <f t="shared" si="5"/>
        <v>120.6896551724138</v>
      </c>
    </row>
    <row r="45" spans="1:16" ht="11.25" customHeight="1">
      <c r="A45" s="666" t="s">
        <v>608</v>
      </c>
      <c r="B45" s="666" t="s">
        <v>609</v>
      </c>
      <c r="C45" s="668" t="s">
        <v>525</v>
      </c>
      <c r="D45" s="668">
        <v>2800</v>
      </c>
      <c r="E45" s="668">
        <v>3000</v>
      </c>
      <c r="F45" s="668">
        <v>3000</v>
      </c>
      <c r="G45" s="668">
        <v>3000</v>
      </c>
      <c r="H45" s="668">
        <v>3000</v>
      </c>
      <c r="I45" s="668">
        <v>3500</v>
      </c>
      <c r="J45" s="668">
        <v>3500</v>
      </c>
      <c r="K45" s="669">
        <f t="shared" si="6"/>
        <v>125</v>
      </c>
      <c r="L45" s="669">
        <f t="shared" si="1"/>
        <v>116.66666666666667</v>
      </c>
      <c r="M45" s="669">
        <f t="shared" si="2"/>
        <v>116.66666666666667</v>
      </c>
      <c r="N45" s="669">
        <f t="shared" si="3"/>
        <v>116.66666666666667</v>
      </c>
      <c r="O45" s="669">
        <f t="shared" si="4"/>
        <v>116.66666666666667</v>
      </c>
      <c r="P45" s="669">
        <f t="shared" si="5"/>
        <v>100</v>
      </c>
    </row>
    <row r="46" spans="1:16" ht="11.25" customHeight="1" thickBot="1">
      <c r="A46" s="672" t="s">
        <v>610</v>
      </c>
      <c r="B46" s="672" t="s">
        <v>611</v>
      </c>
      <c r="C46" s="673" t="s">
        <v>532</v>
      </c>
      <c r="D46" s="673">
        <v>5000</v>
      </c>
      <c r="E46" s="673">
        <v>6500</v>
      </c>
      <c r="F46" s="673">
        <v>6500</v>
      </c>
      <c r="G46" s="673">
        <v>6500</v>
      </c>
      <c r="H46" s="673">
        <v>6500</v>
      </c>
      <c r="I46" s="673">
        <v>8000</v>
      </c>
      <c r="J46" s="674">
        <v>8500</v>
      </c>
      <c r="K46" s="675">
        <f t="shared" si="6"/>
        <v>170</v>
      </c>
      <c r="L46" s="675">
        <f t="shared" si="1"/>
        <v>130.76923076923077</v>
      </c>
      <c r="M46" s="675">
        <f t="shared" si="2"/>
        <v>130.76923076923077</v>
      </c>
      <c r="N46" s="675">
        <f t="shared" si="3"/>
        <v>130.76923076923077</v>
      </c>
      <c r="O46" s="675">
        <f t="shared" si="4"/>
        <v>130.76923076923077</v>
      </c>
      <c r="P46" s="675">
        <f t="shared" si="5"/>
        <v>106.25</v>
      </c>
    </row>
    <row r="47" spans="1:13" ht="11.25" customHeight="1" hidden="1" thickBot="1">
      <c r="A47" s="676" t="s">
        <v>612</v>
      </c>
      <c r="B47" s="676" t="s">
        <v>613</v>
      </c>
      <c r="C47" s="674" t="s">
        <v>525</v>
      </c>
      <c r="D47" s="674">
        <v>180</v>
      </c>
      <c r="E47" s="674">
        <v>180</v>
      </c>
      <c r="F47" s="674">
        <v>180</v>
      </c>
      <c r="G47" s="674">
        <v>180</v>
      </c>
      <c r="H47" s="674"/>
      <c r="I47" s="674"/>
      <c r="J47" s="674"/>
      <c r="K47" s="677">
        <f>G47/D47*100</f>
        <v>100</v>
      </c>
      <c r="L47" s="677">
        <f>G47/E47*100</f>
        <v>100</v>
      </c>
      <c r="M47" s="677">
        <f>G47/F47*100</f>
        <v>100</v>
      </c>
    </row>
    <row r="48" ht="11.25">
      <c r="F48" s="671"/>
    </row>
  </sheetData>
  <sheetProtection/>
  <printOptions/>
  <pageMargins left="0.43" right="0.25" top="0.28" bottom="0.64" header="0.26" footer="0.3"/>
  <pageSetup horizontalDpi="600" verticalDpi="600" orientation="landscape" paperSize="9" r:id="rId8"/>
  <headerFooter>
    <oddHeader>&amp;R&amp;"Arial Mon,Regular"&amp;8&amp;UБүлэг 6 . Үнэ</oddHeader>
    <oddFooter>&amp;R&amp;18 16</oddFooter>
  </headerFooter>
  <legacyDrawing r:id="rId7"/>
  <oleObjects>
    <oleObject progId="Equation.3" shapeId="381260" r:id="rId1"/>
    <oleObject progId="Equation.3" shapeId="381261" r:id="rId2"/>
    <oleObject progId="Equation.3" shapeId="381262" r:id="rId3"/>
    <oleObject progId="Equation.3" shapeId="381263" r:id="rId4"/>
    <oleObject progId="Equation.3" shapeId="381264" r:id="rId5"/>
    <oleObject progId="Equation.3" shapeId="381265" r:id="rId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Y48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4" width="6.8515625" style="0" customWidth="1"/>
    <col min="5" max="6" width="6.28125" style="0" customWidth="1"/>
    <col min="7" max="7" width="6.8515625" style="0" customWidth="1"/>
    <col min="8" max="8" width="6.7109375" style="0" customWidth="1"/>
    <col min="9" max="9" width="7.421875" style="0" customWidth="1"/>
    <col min="10" max="10" width="6.8515625" style="0" customWidth="1"/>
    <col min="11" max="11" width="6.7109375" style="0" customWidth="1"/>
    <col min="12" max="12" width="6.00390625" style="0" customWidth="1"/>
    <col min="13" max="13" width="6.8515625" style="0" customWidth="1"/>
    <col min="14" max="14" width="6.57421875" style="0" customWidth="1"/>
    <col min="15" max="15" width="6.28125" style="0" customWidth="1"/>
    <col min="16" max="16" width="5.7109375" style="0" customWidth="1"/>
    <col min="17" max="17" width="6.140625" style="0" customWidth="1"/>
    <col min="18" max="18" width="5.8515625" style="0" customWidth="1"/>
    <col min="19" max="19" width="5.00390625" style="0" customWidth="1"/>
    <col min="20" max="20" width="5.8515625" style="0" customWidth="1"/>
    <col min="21" max="21" width="7.28125" style="0" customWidth="1"/>
    <col min="23" max="23" width="16.7109375" style="0" customWidth="1"/>
  </cols>
  <sheetData>
    <row r="2" ht="19.5" customHeight="1">
      <c r="C2" s="553" t="s">
        <v>453</v>
      </c>
    </row>
    <row r="3" spans="1:21" ht="12.75">
      <c r="A3" s="2"/>
      <c r="B3" s="2"/>
      <c r="D3" s="2"/>
      <c r="E3" s="2"/>
      <c r="F3" s="2"/>
      <c r="G3" s="2"/>
      <c r="H3" s="2"/>
      <c r="I3" s="554"/>
      <c r="J3" s="554"/>
      <c r="K3" s="554"/>
      <c r="L3" s="554"/>
      <c r="M3" s="554"/>
      <c r="N3" s="2"/>
      <c r="O3" s="2"/>
      <c r="P3" s="2"/>
      <c r="Q3" s="2"/>
      <c r="R3" s="2"/>
      <c r="S3" s="2"/>
      <c r="T3" s="2"/>
      <c r="U3" s="286"/>
    </row>
    <row r="4" spans="1:21" ht="12.75">
      <c r="A4" s="2"/>
      <c r="B4" s="2"/>
      <c r="C4" s="553"/>
      <c r="D4" s="2"/>
      <c r="E4" s="2"/>
      <c r="F4" s="2"/>
      <c r="G4" s="2"/>
      <c r="H4" s="2"/>
      <c r="I4" s="554"/>
      <c r="J4" s="554"/>
      <c r="K4" s="554"/>
      <c r="L4" s="554"/>
      <c r="M4" s="554"/>
      <c r="N4" s="2"/>
      <c r="O4" s="2"/>
      <c r="P4" s="2"/>
      <c r="Q4" s="2"/>
      <c r="R4" s="2"/>
      <c r="S4" s="2"/>
      <c r="T4" s="2"/>
      <c r="U4" s="286"/>
    </row>
    <row r="5" spans="1:22" ht="39" customHeight="1">
      <c r="A5" s="555" t="s">
        <v>454</v>
      </c>
      <c r="B5" s="556" t="s">
        <v>455</v>
      </c>
      <c r="C5" s="557" t="s">
        <v>456</v>
      </c>
      <c r="D5" s="558" t="s">
        <v>457</v>
      </c>
      <c r="E5" s="558" t="s">
        <v>458</v>
      </c>
      <c r="F5" s="558" t="s">
        <v>459</v>
      </c>
      <c r="G5" s="557" t="s">
        <v>460</v>
      </c>
      <c r="H5" s="558" t="s">
        <v>461</v>
      </c>
      <c r="I5" s="558" t="s">
        <v>462</v>
      </c>
      <c r="J5" s="557" t="s">
        <v>463</v>
      </c>
      <c r="K5" s="557" t="s">
        <v>464</v>
      </c>
      <c r="L5" s="557" t="s">
        <v>465</v>
      </c>
      <c r="M5" s="557" t="s">
        <v>466</v>
      </c>
      <c r="N5" s="557" t="s">
        <v>467</v>
      </c>
      <c r="O5" s="557" t="s">
        <v>468</v>
      </c>
      <c r="P5" s="557" t="s">
        <v>469</v>
      </c>
      <c r="Q5" s="557" t="s">
        <v>470</v>
      </c>
      <c r="R5" s="557" t="s">
        <v>471</v>
      </c>
      <c r="S5" s="557" t="s">
        <v>472</v>
      </c>
      <c r="T5" s="557" t="s">
        <v>473</v>
      </c>
      <c r="U5" s="559" t="s">
        <v>474</v>
      </c>
      <c r="V5" s="560"/>
    </row>
    <row r="6" spans="1:23" s="560" customFormat="1" ht="19.5" customHeight="1">
      <c r="A6" s="561" t="s">
        <v>475</v>
      </c>
      <c r="B6" s="562">
        <v>800000</v>
      </c>
      <c r="C6" s="562">
        <v>500000</v>
      </c>
      <c r="D6" s="562">
        <v>550000</v>
      </c>
      <c r="E6" s="562">
        <v>350000</v>
      </c>
      <c r="F6" s="562">
        <v>350000</v>
      </c>
      <c r="G6" s="563">
        <v>900000</v>
      </c>
      <c r="H6" s="562">
        <v>600000</v>
      </c>
      <c r="I6" s="562">
        <v>550000</v>
      </c>
      <c r="J6" s="562">
        <v>500000</v>
      </c>
      <c r="K6" s="562">
        <v>500000</v>
      </c>
      <c r="L6" s="562">
        <v>140000</v>
      </c>
      <c r="M6" s="562">
        <v>135000</v>
      </c>
      <c r="N6" s="562">
        <v>90000</v>
      </c>
      <c r="O6" s="562">
        <v>70000</v>
      </c>
      <c r="P6" s="562">
        <v>70000</v>
      </c>
      <c r="Q6" s="562"/>
      <c r="R6" s="562">
        <v>80000</v>
      </c>
      <c r="S6" s="562">
        <v>70000</v>
      </c>
      <c r="T6" s="562">
        <v>35000</v>
      </c>
      <c r="U6" s="562">
        <v>35000</v>
      </c>
      <c r="W6" s="564"/>
    </row>
    <row r="7" spans="1:23" s="560" customFormat="1" ht="19.5" customHeight="1">
      <c r="A7" s="565" t="s">
        <v>476</v>
      </c>
      <c r="B7" s="566">
        <v>750000</v>
      </c>
      <c r="C7" s="566">
        <v>650000</v>
      </c>
      <c r="D7" s="566">
        <v>500000</v>
      </c>
      <c r="E7" s="566">
        <v>300000</v>
      </c>
      <c r="F7" s="566">
        <v>300000</v>
      </c>
      <c r="G7" s="566">
        <v>1000000</v>
      </c>
      <c r="H7" s="566">
        <v>800000</v>
      </c>
      <c r="I7" s="566">
        <v>700000</v>
      </c>
      <c r="J7" s="566">
        <v>450000</v>
      </c>
      <c r="K7" s="566">
        <v>450000</v>
      </c>
      <c r="L7" s="566">
        <v>150000</v>
      </c>
      <c r="M7" s="566">
        <v>120000</v>
      </c>
      <c r="N7" s="566">
        <v>75000</v>
      </c>
      <c r="O7" s="566">
        <v>55000</v>
      </c>
      <c r="P7" s="566">
        <v>55000</v>
      </c>
      <c r="Q7" s="566">
        <v>110000</v>
      </c>
      <c r="R7" s="566">
        <v>90000</v>
      </c>
      <c r="S7" s="566">
        <v>55000</v>
      </c>
      <c r="T7" s="566">
        <v>35000</v>
      </c>
      <c r="U7" s="566">
        <v>35000</v>
      </c>
      <c r="W7" s="564"/>
    </row>
    <row r="8" spans="1:23" s="560" customFormat="1" ht="19.5" customHeight="1">
      <c r="A8" s="565" t="s">
        <v>477</v>
      </c>
      <c r="B8" s="566">
        <v>850000</v>
      </c>
      <c r="C8" s="566">
        <v>750000</v>
      </c>
      <c r="D8" s="566">
        <v>700000</v>
      </c>
      <c r="E8" s="566">
        <v>400000</v>
      </c>
      <c r="F8" s="566">
        <v>400000</v>
      </c>
      <c r="G8" s="566">
        <v>800000</v>
      </c>
      <c r="H8" s="566">
        <v>800000</v>
      </c>
      <c r="I8" s="566">
        <v>600000</v>
      </c>
      <c r="J8" s="566">
        <v>400000</v>
      </c>
      <c r="K8" s="566">
        <v>300000</v>
      </c>
      <c r="L8" s="566">
        <v>200000</v>
      </c>
      <c r="M8" s="566">
        <v>150000</v>
      </c>
      <c r="N8" s="566">
        <v>130000</v>
      </c>
      <c r="O8" s="566">
        <v>80000</v>
      </c>
      <c r="P8" s="566">
        <v>80000</v>
      </c>
      <c r="Q8" s="566">
        <v>130000</v>
      </c>
      <c r="R8" s="566">
        <v>100000</v>
      </c>
      <c r="S8" s="566">
        <v>80000</v>
      </c>
      <c r="T8" s="566">
        <v>50000</v>
      </c>
      <c r="U8" s="566">
        <v>50000</v>
      </c>
      <c r="W8" s="564"/>
    </row>
    <row r="9" spans="1:23" s="560" customFormat="1" ht="19.5" customHeight="1">
      <c r="A9" s="565" t="s">
        <v>478</v>
      </c>
      <c r="B9" s="566">
        <v>700000</v>
      </c>
      <c r="C9" s="566">
        <v>600000</v>
      </c>
      <c r="D9" s="566">
        <v>550000</v>
      </c>
      <c r="E9" s="566">
        <v>450000</v>
      </c>
      <c r="F9" s="566">
        <v>400000</v>
      </c>
      <c r="G9" s="566">
        <v>800000</v>
      </c>
      <c r="H9" s="566">
        <v>700000</v>
      </c>
      <c r="I9" s="566">
        <v>700000</v>
      </c>
      <c r="J9" s="566">
        <v>550000</v>
      </c>
      <c r="K9" s="566">
        <v>500000</v>
      </c>
      <c r="L9" s="566">
        <v>200000</v>
      </c>
      <c r="M9" s="566">
        <v>120000</v>
      </c>
      <c r="N9" s="566">
        <v>100000</v>
      </c>
      <c r="O9" s="566">
        <v>70000</v>
      </c>
      <c r="P9" s="566">
        <v>70000</v>
      </c>
      <c r="Q9" s="566">
        <v>100000</v>
      </c>
      <c r="R9" s="566">
        <v>90000</v>
      </c>
      <c r="S9" s="566">
        <v>70000</v>
      </c>
      <c r="T9" s="566">
        <v>45000</v>
      </c>
      <c r="U9" s="566">
        <v>45000</v>
      </c>
      <c r="W9" s="564"/>
    </row>
    <row r="10" spans="1:23" s="560" customFormat="1" ht="19.5" customHeight="1">
      <c r="A10" s="565" t="s">
        <v>479</v>
      </c>
      <c r="B10" s="566">
        <v>700000</v>
      </c>
      <c r="C10" s="566">
        <v>550000</v>
      </c>
      <c r="D10" s="566">
        <v>550000</v>
      </c>
      <c r="E10" s="566">
        <v>350000</v>
      </c>
      <c r="F10" s="566">
        <v>350000</v>
      </c>
      <c r="G10" s="566">
        <v>900000</v>
      </c>
      <c r="H10" s="566">
        <v>650000</v>
      </c>
      <c r="I10" s="566">
        <v>500000</v>
      </c>
      <c r="J10" s="566">
        <v>400000</v>
      </c>
      <c r="K10" s="566">
        <v>400000</v>
      </c>
      <c r="L10" s="566">
        <v>100000</v>
      </c>
      <c r="M10" s="566">
        <v>150000</v>
      </c>
      <c r="N10" s="566">
        <v>100000</v>
      </c>
      <c r="O10" s="566">
        <v>60000</v>
      </c>
      <c r="P10" s="566">
        <v>60000</v>
      </c>
      <c r="Q10" s="566">
        <v>200000</v>
      </c>
      <c r="R10" s="566">
        <v>90000</v>
      </c>
      <c r="S10" s="566">
        <v>50000</v>
      </c>
      <c r="T10" s="566">
        <v>30000</v>
      </c>
      <c r="U10" s="566">
        <v>30000</v>
      </c>
      <c r="W10" s="564"/>
    </row>
    <row r="11" spans="1:23" s="560" customFormat="1" ht="19.5" customHeight="1">
      <c r="A11" s="565" t="s">
        <v>480</v>
      </c>
      <c r="B11" s="566">
        <v>800000</v>
      </c>
      <c r="C11" s="566">
        <v>800000</v>
      </c>
      <c r="D11" s="566">
        <v>750000</v>
      </c>
      <c r="E11" s="566">
        <v>500000</v>
      </c>
      <c r="F11" s="566">
        <v>500000</v>
      </c>
      <c r="G11" s="566">
        <v>850000</v>
      </c>
      <c r="H11" s="566">
        <v>900000</v>
      </c>
      <c r="I11" s="566">
        <v>800000</v>
      </c>
      <c r="J11" s="566">
        <v>600000</v>
      </c>
      <c r="K11" s="566">
        <v>600000</v>
      </c>
      <c r="L11" s="566"/>
      <c r="M11" s="566">
        <v>160000</v>
      </c>
      <c r="N11" s="566">
        <v>130000</v>
      </c>
      <c r="O11" s="566">
        <v>100000</v>
      </c>
      <c r="P11" s="566">
        <v>90000</v>
      </c>
      <c r="Q11" s="566">
        <v>100000</v>
      </c>
      <c r="R11" s="566">
        <v>85000</v>
      </c>
      <c r="S11" s="566">
        <v>85000</v>
      </c>
      <c r="T11" s="566">
        <v>45000</v>
      </c>
      <c r="U11" s="566">
        <v>45000</v>
      </c>
      <c r="W11" s="564"/>
    </row>
    <row r="12" spans="1:23" s="560" customFormat="1" ht="19.5" customHeight="1">
      <c r="A12" s="565" t="s">
        <v>481</v>
      </c>
      <c r="B12" s="566">
        <v>850000</v>
      </c>
      <c r="C12" s="566">
        <v>750000</v>
      </c>
      <c r="D12" s="566">
        <v>750000</v>
      </c>
      <c r="E12" s="566">
        <v>650000</v>
      </c>
      <c r="F12" s="566">
        <v>650000</v>
      </c>
      <c r="G12" s="566">
        <v>1000000</v>
      </c>
      <c r="H12" s="566">
        <v>850000</v>
      </c>
      <c r="I12" s="566">
        <v>700000</v>
      </c>
      <c r="J12" s="566">
        <v>700000</v>
      </c>
      <c r="K12" s="566">
        <v>700000</v>
      </c>
      <c r="L12" s="566"/>
      <c r="M12" s="566">
        <v>170000</v>
      </c>
      <c r="N12" s="566">
        <v>80000</v>
      </c>
      <c r="O12" s="566">
        <v>75000</v>
      </c>
      <c r="P12" s="566">
        <v>75000</v>
      </c>
      <c r="Q12" s="566">
        <v>100000</v>
      </c>
      <c r="R12" s="566">
        <v>70000</v>
      </c>
      <c r="S12" s="566">
        <v>65000</v>
      </c>
      <c r="T12" s="566">
        <v>50000</v>
      </c>
      <c r="U12" s="567">
        <v>50000</v>
      </c>
      <c r="W12" s="564"/>
    </row>
    <row r="13" spans="1:23" s="560" customFormat="1" ht="19.5" customHeight="1">
      <c r="A13" s="565" t="s">
        <v>482</v>
      </c>
      <c r="B13" s="566">
        <v>700000</v>
      </c>
      <c r="C13" s="566">
        <v>700000</v>
      </c>
      <c r="D13" s="566">
        <v>650000</v>
      </c>
      <c r="E13" s="566">
        <v>350000</v>
      </c>
      <c r="F13" s="566">
        <v>350000</v>
      </c>
      <c r="G13" s="566">
        <v>800000</v>
      </c>
      <c r="H13" s="566">
        <v>650000</v>
      </c>
      <c r="I13" s="566">
        <v>650000</v>
      </c>
      <c r="J13" s="566">
        <v>300000</v>
      </c>
      <c r="K13" s="566">
        <v>300000</v>
      </c>
      <c r="L13" s="566">
        <v>250000</v>
      </c>
      <c r="M13" s="566">
        <v>150000</v>
      </c>
      <c r="N13" s="566">
        <v>100000</v>
      </c>
      <c r="O13" s="566">
        <v>80000</v>
      </c>
      <c r="P13" s="566">
        <v>80000</v>
      </c>
      <c r="Q13" s="566">
        <v>90000</v>
      </c>
      <c r="R13" s="566">
        <v>90000</v>
      </c>
      <c r="S13" s="566">
        <v>80000</v>
      </c>
      <c r="T13" s="566">
        <v>50000</v>
      </c>
      <c r="U13" s="566">
        <v>35000</v>
      </c>
      <c r="W13" s="564"/>
    </row>
    <row r="14" spans="1:23" s="560" customFormat="1" ht="19.5" customHeight="1">
      <c r="A14" s="565" t="s">
        <v>483</v>
      </c>
      <c r="B14" s="566">
        <v>950000</v>
      </c>
      <c r="C14" s="566">
        <v>800000</v>
      </c>
      <c r="D14" s="566">
        <v>700000</v>
      </c>
      <c r="E14" s="566">
        <v>700000</v>
      </c>
      <c r="F14" s="566">
        <v>600000</v>
      </c>
      <c r="G14" s="566">
        <v>950000</v>
      </c>
      <c r="H14" s="566">
        <v>800000</v>
      </c>
      <c r="I14" s="566">
        <v>700000</v>
      </c>
      <c r="J14" s="566">
        <v>600000</v>
      </c>
      <c r="K14" s="566">
        <v>600000</v>
      </c>
      <c r="L14" s="566">
        <v>160000</v>
      </c>
      <c r="M14" s="566">
        <v>170000</v>
      </c>
      <c r="N14" s="566">
        <v>140000</v>
      </c>
      <c r="O14" s="566">
        <v>80000</v>
      </c>
      <c r="P14" s="566">
        <v>80000</v>
      </c>
      <c r="Q14" s="566">
        <v>120000</v>
      </c>
      <c r="R14" s="566">
        <v>100000</v>
      </c>
      <c r="S14" s="566">
        <v>80000</v>
      </c>
      <c r="T14" s="566">
        <v>40000</v>
      </c>
      <c r="U14" s="566">
        <v>35000</v>
      </c>
      <c r="W14" s="568"/>
    </row>
    <row r="15" spans="1:23" s="560" customFormat="1" ht="19.5" customHeight="1">
      <c r="A15" s="565" t="s">
        <v>484</v>
      </c>
      <c r="B15" s="566">
        <v>800000</v>
      </c>
      <c r="C15" s="566">
        <v>650000</v>
      </c>
      <c r="D15" s="566">
        <v>650000</v>
      </c>
      <c r="E15" s="566">
        <v>350000</v>
      </c>
      <c r="F15" s="566">
        <v>350000</v>
      </c>
      <c r="G15" s="566">
        <v>750000</v>
      </c>
      <c r="H15" s="566">
        <v>700000</v>
      </c>
      <c r="I15" s="566">
        <v>700000</v>
      </c>
      <c r="J15" s="566">
        <v>600000</v>
      </c>
      <c r="K15" s="566">
        <v>600000</v>
      </c>
      <c r="L15" s="566">
        <v>120000</v>
      </c>
      <c r="M15" s="566">
        <v>120000</v>
      </c>
      <c r="N15" s="566">
        <v>110000</v>
      </c>
      <c r="O15" s="566">
        <v>60000</v>
      </c>
      <c r="P15" s="566">
        <v>60000</v>
      </c>
      <c r="Q15" s="566">
        <v>150000</v>
      </c>
      <c r="R15" s="566">
        <v>80000</v>
      </c>
      <c r="S15" s="566">
        <v>80000</v>
      </c>
      <c r="T15" s="566">
        <v>40000</v>
      </c>
      <c r="U15" s="566">
        <v>50000</v>
      </c>
      <c r="W15" s="569"/>
    </row>
    <row r="16" spans="1:23" s="560" customFormat="1" ht="19.5" customHeight="1">
      <c r="A16" s="565" t="s">
        <v>485</v>
      </c>
      <c r="B16" s="566">
        <v>500000</v>
      </c>
      <c r="C16" s="566">
        <v>500000</v>
      </c>
      <c r="D16" s="566">
        <v>430000</v>
      </c>
      <c r="E16" s="566">
        <v>280000</v>
      </c>
      <c r="F16" s="566">
        <v>250000</v>
      </c>
      <c r="G16" s="566">
        <v>650000</v>
      </c>
      <c r="H16" s="566">
        <v>600000</v>
      </c>
      <c r="I16" s="566">
        <v>500000</v>
      </c>
      <c r="J16" s="566">
        <v>280000</v>
      </c>
      <c r="K16" s="566">
        <v>250000</v>
      </c>
      <c r="L16" s="566">
        <v>130000</v>
      </c>
      <c r="M16" s="566">
        <v>120000</v>
      </c>
      <c r="N16" s="566">
        <v>100000</v>
      </c>
      <c r="O16" s="566">
        <v>50000</v>
      </c>
      <c r="P16" s="566">
        <v>50000</v>
      </c>
      <c r="Q16" s="566">
        <v>60000</v>
      </c>
      <c r="R16" s="566">
        <v>55000</v>
      </c>
      <c r="S16" s="566">
        <v>45000</v>
      </c>
      <c r="T16" s="566">
        <v>30000</v>
      </c>
      <c r="U16" s="566">
        <v>45000</v>
      </c>
      <c r="W16" s="569"/>
    </row>
    <row r="17" spans="1:23" s="560" customFormat="1" ht="19.5" customHeight="1">
      <c r="A17" s="565" t="s">
        <v>486</v>
      </c>
      <c r="B17" s="566">
        <v>850000</v>
      </c>
      <c r="C17" s="566">
        <v>550000</v>
      </c>
      <c r="D17" s="566">
        <v>500000</v>
      </c>
      <c r="E17" s="566">
        <v>400000</v>
      </c>
      <c r="F17" s="566">
        <v>400000</v>
      </c>
      <c r="G17" s="566">
        <v>900000</v>
      </c>
      <c r="H17" s="566">
        <v>600000</v>
      </c>
      <c r="I17" s="566">
        <v>500000</v>
      </c>
      <c r="J17" s="566">
        <v>300000</v>
      </c>
      <c r="K17" s="566">
        <v>300000</v>
      </c>
      <c r="L17" s="566"/>
      <c r="M17" s="566">
        <v>120000</v>
      </c>
      <c r="N17" s="566">
        <v>100000</v>
      </c>
      <c r="O17" s="566">
        <v>60000</v>
      </c>
      <c r="P17" s="566">
        <v>60000</v>
      </c>
      <c r="Q17" s="566">
        <v>90000</v>
      </c>
      <c r="R17" s="566">
        <v>80000</v>
      </c>
      <c r="S17" s="566">
        <v>50000</v>
      </c>
      <c r="T17" s="566">
        <v>30000</v>
      </c>
      <c r="U17" s="566">
        <v>30000</v>
      </c>
      <c r="W17" s="569"/>
    </row>
    <row r="18" spans="1:23" s="560" customFormat="1" ht="19.5" customHeight="1">
      <c r="A18" s="565" t="s">
        <v>487</v>
      </c>
      <c r="B18" s="566">
        <v>1000000</v>
      </c>
      <c r="C18" s="566">
        <v>1000000</v>
      </c>
      <c r="D18" s="566">
        <v>1000000</v>
      </c>
      <c r="E18" s="566">
        <v>600000</v>
      </c>
      <c r="F18" s="566">
        <v>600000</v>
      </c>
      <c r="G18" s="566">
        <v>1200000</v>
      </c>
      <c r="H18" s="566">
        <v>700000</v>
      </c>
      <c r="I18" s="566">
        <v>700000</v>
      </c>
      <c r="J18" s="566">
        <v>500000</v>
      </c>
      <c r="K18" s="566">
        <v>500000</v>
      </c>
      <c r="L18" s="566">
        <v>200000</v>
      </c>
      <c r="M18" s="566">
        <v>140000</v>
      </c>
      <c r="N18" s="566">
        <v>100000</v>
      </c>
      <c r="O18" s="566">
        <v>80000</v>
      </c>
      <c r="P18" s="566">
        <v>80000</v>
      </c>
      <c r="Q18" s="566">
        <v>120000</v>
      </c>
      <c r="R18" s="566">
        <v>120000</v>
      </c>
      <c r="S18" s="566">
        <v>90000</v>
      </c>
      <c r="T18" s="566">
        <v>50000</v>
      </c>
      <c r="U18" s="566">
        <v>45000</v>
      </c>
      <c r="W18" s="569"/>
    </row>
    <row r="19" spans="1:23" s="560" customFormat="1" ht="19.5" customHeight="1">
      <c r="A19" s="565" t="s">
        <v>488</v>
      </c>
      <c r="B19" s="566">
        <v>1000000</v>
      </c>
      <c r="C19" s="566">
        <v>600000</v>
      </c>
      <c r="D19" s="566">
        <v>500000</v>
      </c>
      <c r="E19" s="566">
        <v>450000</v>
      </c>
      <c r="F19" s="566">
        <v>450000</v>
      </c>
      <c r="G19" s="566">
        <v>1000000</v>
      </c>
      <c r="H19" s="566">
        <v>900000</v>
      </c>
      <c r="I19" s="566">
        <v>850000</v>
      </c>
      <c r="J19" s="566">
        <v>800000</v>
      </c>
      <c r="K19" s="566">
        <v>800000</v>
      </c>
      <c r="L19" s="566">
        <v>200000</v>
      </c>
      <c r="M19" s="566">
        <v>180000</v>
      </c>
      <c r="N19" s="566">
        <v>140000</v>
      </c>
      <c r="O19" s="566">
        <v>60000</v>
      </c>
      <c r="P19" s="566">
        <v>60000</v>
      </c>
      <c r="Q19" s="566">
        <v>120000</v>
      </c>
      <c r="R19" s="566">
        <v>90000</v>
      </c>
      <c r="S19" s="566">
        <v>70000</v>
      </c>
      <c r="T19" s="566">
        <v>40000</v>
      </c>
      <c r="U19" s="566">
        <v>40000</v>
      </c>
      <c r="W19" s="569"/>
    </row>
    <row r="20" spans="1:23" s="560" customFormat="1" ht="19.5" customHeight="1">
      <c r="A20" s="565" t="s">
        <v>489</v>
      </c>
      <c r="B20" s="566">
        <v>800000</v>
      </c>
      <c r="C20" s="566">
        <v>800000</v>
      </c>
      <c r="D20" s="566">
        <v>750000</v>
      </c>
      <c r="E20" s="566">
        <v>500000</v>
      </c>
      <c r="F20" s="566">
        <v>500000</v>
      </c>
      <c r="G20" s="566">
        <v>800000</v>
      </c>
      <c r="H20" s="566">
        <v>700000</v>
      </c>
      <c r="I20" s="566">
        <v>700000</v>
      </c>
      <c r="J20" s="566">
        <v>500000</v>
      </c>
      <c r="K20" s="566">
        <v>500000</v>
      </c>
      <c r="L20" s="566">
        <v>150000</v>
      </c>
      <c r="M20" s="566">
        <v>180000</v>
      </c>
      <c r="N20" s="566">
        <v>120000</v>
      </c>
      <c r="O20" s="566">
        <v>80000</v>
      </c>
      <c r="P20" s="566">
        <v>80000</v>
      </c>
      <c r="Q20" s="566"/>
      <c r="R20" s="566">
        <v>130000</v>
      </c>
      <c r="S20" s="566">
        <v>80000</v>
      </c>
      <c r="T20" s="566">
        <v>40000</v>
      </c>
      <c r="U20" s="566">
        <v>40000</v>
      </c>
      <c r="W20" s="569"/>
    </row>
    <row r="21" spans="1:23" s="560" customFormat="1" ht="19.5" customHeight="1">
      <c r="A21" s="565" t="s">
        <v>490</v>
      </c>
      <c r="B21" s="566">
        <v>800000</v>
      </c>
      <c r="C21" s="566">
        <v>750000</v>
      </c>
      <c r="D21" s="566">
        <v>700000</v>
      </c>
      <c r="E21" s="566">
        <v>400000</v>
      </c>
      <c r="F21" s="566">
        <v>400000</v>
      </c>
      <c r="G21" s="566">
        <v>800000</v>
      </c>
      <c r="H21" s="566">
        <v>700000</v>
      </c>
      <c r="I21" s="566">
        <v>700000</v>
      </c>
      <c r="J21" s="566">
        <v>550000</v>
      </c>
      <c r="K21" s="566">
        <v>500000</v>
      </c>
      <c r="L21" s="566">
        <v>110000</v>
      </c>
      <c r="M21" s="566">
        <v>150000</v>
      </c>
      <c r="N21" s="566">
        <v>110000</v>
      </c>
      <c r="O21" s="566">
        <v>70000</v>
      </c>
      <c r="P21" s="566">
        <v>70000</v>
      </c>
      <c r="Q21" s="566">
        <v>120000</v>
      </c>
      <c r="R21" s="566">
        <v>120000</v>
      </c>
      <c r="S21" s="566">
        <v>90000</v>
      </c>
      <c r="T21" s="566">
        <v>55000</v>
      </c>
      <c r="U21" s="566">
        <v>55000</v>
      </c>
      <c r="W21" s="569"/>
    </row>
    <row r="22" spans="1:23" s="560" customFormat="1" ht="19.5" customHeight="1">
      <c r="A22" s="565" t="s">
        <v>491</v>
      </c>
      <c r="B22" s="566">
        <v>900000</v>
      </c>
      <c r="C22" s="566">
        <v>850000</v>
      </c>
      <c r="D22" s="566">
        <v>800000</v>
      </c>
      <c r="E22" s="566">
        <v>500000</v>
      </c>
      <c r="F22" s="566">
        <v>500000</v>
      </c>
      <c r="G22" s="566">
        <v>1000000</v>
      </c>
      <c r="H22" s="566">
        <v>900000</v>
      </c>
      <c r="I22" s="566">
        <v>800000</v>
      </c>
      <c r="J22" s="566">
        <v>550000</v>
      </c>
      <c r="K22" s="566">
        <v>500000</v>
      </c>
      <c r="L22" s="566">
        <v>150000</v>
      </c>
      <c r="M22" s="566">
        <v>140000</v>
      </c>
      <c r="N22" s="566">
        <v>90000</v>
      </c>
      <c r="O22" s="566">
        <v>65000</v>
      </c>
      <c r="P22" s="566">
        <v>65000</v>
      </c>
      <c r="Q22" s="566">
        <v>100000</v>
      </c>
      <c r="R22" s="566">
        <v>90000</v>
      </c>
      <c r="S22" s="566">
        <v>70000</v>
      </c>
      <c r="T22" s="566">
        <v>45000</v>
      </c>
      <c r="U22" s="566">
        <v>45000</v>
      </c>
      <c r="W22" s="569"/>
    </row>
    <row r="23" spans="1:23" s="560" customFormat="1" ht="19.5" customHeight="1">
      <c r="A23" s="565" t="s">
        <v>492</v>
      </c>
      <c r="B23" s="566">
        <v>1000000</v>
      </c>
      <c r="C23" s="566">
        <v>650000</v>
      </c>
      <c r="D23" s="566">
        <v>650000</v>
      </c>
      <c r="E23" s="566">
        <v>450000</v>
      </c>
      <c r="F23" s="566">
        <v>450000</v>
      </c>
      <c r="G23" s="566">
        <v>800000</v>
      </c>
      <c r="H23" s="566">
        <v>600000</v>
      </c>
      <c r="I23" s="566">
        <v>550000</v>
      </c>
      <c r="J23" s="566">
        <v>400000</v>
      </c>
      <c r="K23" s="566">
        <v>400000</v>
      </c>
      <c r="L23" s="566">
        <v>150000</v>
      </c>
      <c r="M23" s="566">
        <v>120000</v>
      </c>
      <c r="N23" s="566">
        <v>90000</v>
      </c>
      <c r="O23" s="566">
        <v>50000</v>
      </c>
      <c r="P23" s="566">
        <v>50000</v>
      </c>
      <c r="Q23" s="566">
        <v>90000</v>
      </c>
      <c r="R23" s="566">
        <v>80000</v>
      </c>
      <c r="S23" s="566">
        <v>70000</v>
      </c>
      <c r="T23" s="566">
        <v>30000</v>
      </c>
      <c r="U23" s="566">
        <v>30000</v>
      </c>
      <c r="W23" s="569"/>
    </row>
    <row r="24" spans="1:23" s="560" customFormat="1" ht="19.5" customHeight="1">
      <c r="A24" s="570" t="s">
        <v>493</v>
      </c>
      <c r="B24" s="571">
        <v>800000</v>
      </c>
      <c r="C24" s="571">
        <v>700000</v>
      </c>
      <c r="D24" s="571">
        <v>680000</v>
      </c>
      <c r="E24" s="571">
        <v>430000</v>
      </c>
      <c r="F24" s="571">
        <v>430000</v>
      </c>
      <c r="G24" s="571">
        <v>800000</v>
      </c>
      <c r="H24" s="571">
        <v>850000</v>
      </c>
      <c r="I24" s="571">
        <v>800000</v>
      </c>
      <c r="J24" s="571">
        <v>700000</v>
      </c>
      <c r="K24" s="571">
        <v>700000</v>
      </c>
      <c r="L24" s="572">
        <v>140000</v>
      </c>
      <c r="M24" s="571">
        <v>120000</v>
      </c>
      <c r="N24" s="571">
        <v>80000</v>
      </c>
      <c r="O24" s="571">
        <v>50000</v>
      </c>
      <c r="P24" s="571">
        <v>50000</v>
      </c>
      <c r="Q24" s="572">
        <v>80000</v>
      </c>
      <c r="R24" s="571">
        <v>70000</v>
      </c>
      <c r="S24" s="571">
        <v>60000</v>
      </c>
      <c r="T24" s="571">
        <v>40000</v>
      </c>
      <c r="U24" s="571">
        <v>40000</v>
      </c>
      <c r="W24" s="569"/>
    </row>
    <row r="25" spans="1:25" ht="30.75" customHeight="1">
      <c r="A25" s="573" t="s">
        <v>494</v>
      </c>
      <c r="B25" s="574">
        <v>825</v>
      </c>
      <c r="C25" s="575">
        <v>692.1</v>
      </c>
      <c r="D25" s="575">
        <v>650.5</v>
      </c>
      <c r="E25" s="575">
        <v>442.6</v>
      </c>
      <c r="F25" s="575">
        <v>433.2</v>
      </c>
      <c r="G25" s="575">
        <v>877.8</v>
      </c>
      <c r="H25" s="575">
        <v>736.8</v>
      </c>
      <c r="I25" s="575">
        <v>668.4</v>
      </c>
      <c r="J25" s="575">
        <v>509.5</v>
      </c>
      <c r="K25" s="575">
        <v>494.7</v>
      </c>
      <c r="L25" s="575">
        <v>160.7</v>
      </c>
      <c r="M25" s="575">
        <v>142.9</v>
      </c>
      <c r="N25" s="575">
        <v>104.5</v>
      </c>
      <c r="O25" s="575">
        <v>68.2</v>
      </c>
      <c r="P25" s="575">
        <v>67.6</v>
      </c>
      <c r="Q25" s="575">
        <v>111.1</v>
      </c>
      <c r="R25" s="576">
        <v>90</v>
      </c>
      <c r="S25" s="575">
        <v>70.5</v>
      </c>
      <c r="T25" s="575">
        <v>40.5</v>
      </c>
      <c r="U25" s="576">
        <v>40.5</v>
      </c>
      <c r="V25" s="560"/>
      <c r="W25" s="569"/>
      <c r="X25" s="560"/>
      <c r="Y25" s="560"/>
    </row>
    <row r="26" spans="1:25" ht="12.75">
      <c r="A26" s="577"/>
      <c r="B26" s="577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9"/>
      <c r="P26" s="578"/>
      <c r="Q26" s="578"/>
      <c r="R26" s="578"/>
      <c r="S26" s="578"/>
      <c r="T26" s="578"/>
      <c r="U26" s="578"/>
      <c r="V26" s="560"/>
      <c r="W26" s="569"/>
      <c r="X26" s="560"/>
      <c r="Y26" s="560"/>
    </row>
    <row r="27" spans="1:25" ht="12.75">
      <c r="A27" s="577"/>
      <c r="B27" s="577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60"/>
      <c r="W27" s="569"/>
      <c r="X27" s="560"/>
      <c r="Y27" s="560"/>
    </row>
    <row r="28" spans="1:25" ht="12.75">
      <c r="A28" s="577"/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60"/>
      <c r="W28" s="569"/>
      <c r="X28" s="560"/>
      <c r="Y28" s="560"/>
    </row>
    <row r="29" spans="1:25" ht="12.75">
      <c r="A29" s="577"/>
      <c r="B29" s="577"/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60"/>
      <c r="W29" s="569"/>
      <c r="X29" s="560"/>
      <c r="Y29" s="560"/>
    </row>
    <row r="30" spans="1:25" ht="12.75">
      <c r="A30" s="577"/>
      <c r="B30" s="577"/>
      <c r="C30" s="580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60"/>
      <c r="W30" s="569"/>
      <c r="X30" s="560"/>
      <c r="Y30" s="560"/>
    </row>
    <row r="31" spans="1:25" ht="12.75">
      <c r="A31" s="577"/>
      <c r="B31" s="577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0"/>
      <c r="T31" s="580"/>
      <c r="U31" s="581"/>
      <c r="V31" s="560"/>
      <c r="W31" s="569"/>
      <c r="X31" s="560"/>
      <c r="Y31" s="560"/>
    </row>
    <row r="32" spans="1:25" ht="12.75">
      <c r="A32" s="577"/>
      <c r="B32" s="577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0"/>
      <c r="T32" s="580"/>
      <c r="U32" s="581"/>
      <c r="V32" s="560"/>
      <c r="W32" s="569"/>
      <c r="X32" s="560"/>
      <c r="Y32" s="560"/>
    </row>
    <row r="33" spans="1:25" ht="12.75">
      <c r="A33" s="577"/>
      <c r="B33" s="577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0"/>
      <c r="T33" s="580"/>
      <c r="U33" s="581"/>
      <c r="V33" s="560"/>
      <c r="W33" s="569"/>
      <c r="X33" s="560"/>
      <c r="Y33" s="560"/>
    </row>
    <row r="34" spans="1:25" ht="12.75">
      <c r="A34" s="577"/>
      <c r="B34" s="577"/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0"/>
      <c r="U34" s="581"/>
      <c r="V34" s="560"/>
      <c r="W34" s="569"/>
      <c r="X34" s="560"/>
      <c r="Y34" s="560"/>
    </row>
    <row r="35" spans="1:25" ht="12.75">
      <c r="A35" s="577"/>
      <c r="B35" s="577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0"/>
      <c r="S35" s="581"/>
      <c r="T35" s="581"/>
      <c r="U35" s="581"/>
      <c r="V35" s="560"/>
      <c r="W35" s="569"/>
      <c r="X35" s="560"/>
      <c r="Y35" s="560"/>
    </row>
    <row r="36" spans="1:25" ht="12.75">
      <c r="A36" s="577"/>
      <c r="B36" s="577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0"/>
      <c r="S36" s="581"/>
      <c r="T36" s="581"/>
      <c r="U36" s="581"/>
      <c r="V36" s="560"/>
      <c r="W36" s="569"/>
      <c r="X36" s="560"/>
      <c r="Y36" s="560"/>
    </row>
    <row r="37" spans="1:25" ht="12.75">
      <c r="A37" s="577"/>
      <c r="B37" s="577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0"/>
      <c r="S37" s="581"/>
      <c r="T37" s="581"/>
      <c r="U37" s="581"/>
      <c r="V37" s="560"/>
      <c r="W37" s="569"/>
      <c r="X37" s="560"/>
      <c r="Y37" s="560"/>
    </row>
    <row r="38" spans="1:25" ht="12.75">
      <c r="A38" s="577"/>
      <c r="B38" s="577"/>
      <c r="C38" s="581"/>
      <c r="D38" s="581"/>
      <c r="E38" s="581"/>
      <c r="F38" s="581"/>
      <c r="G38" s="581"/>
      <c r="H38" s="581"/>
      <c r="I38" s="581"/>
      <c r="J38" s="581"/>
      <c r="K38" s="581"/>
      <c r="L38" s="580"/>
      <c r="M38" s="581"/>
      <c r="N38" s="581"/>
      <c r="O38" s="581"/>
      <c r="P38" s="581"/>
      <c r="Q38" s="581"/>
      <c r="R38" s="580"/>
      <c r="S38" s="581"/>
      <c r="T38" s="581"/>
      <c r="U38" s="581"/>
      <c r="V38" s="560"/>
      <c r="W38" s="569"/>
      <c r="X38" s="560"/>
      <c r="Y38" s="560"/>
    </row>
    <row r="39" spans="1:25" ht="12.75">
      <c r="A39" s="577"/>
      <c r="B39" s="577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60"/>
      <c r="W39" s="569"/>
      <c r="X39" s="560"/>
      <c r="Y39" s="560"/>
    </row>
    <row r="40" spans="1:25" ht="20.25" customHeight="1">
      <c r="A40" s="560"/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9"/>
      <c r="X40" s="560"/>
      <c r="Y40" s="560"/>
    </row>
    <row r="41" spans="23:24" ht="12.75">
      <c r="W41" s="568"/>
      <c r="X41" s="560"/>
    </row>
    <row r="42" ht="12.75">
      <c r="W42" s="582"/>
    </row>
    <row r="43" ht="12.75">
      <c r="W43" s="583"/>
    </row>
    <row r="44" ht="12.75">
      <c r="W44" s="583"/>
    </row>
    <row r="45" ht="12.75">
      <c r="W45" s="583"/>
    </row>
    <row r="46" ht="12.75">
      <c r="W46" s="583"/>
    </row>
    <row r="47" ht="12.75">
      <c r="W47" s="583"/>
    </row>
    <row r="48" spans="2:23" ht="12.75">
      <c r="B48" s="584" t="s">
        <v>495</v>
      </c>
      <c r="C48" s="585" t="s">
        <v>496</v>
      </c>
      <c r="D48" s="586" t="s">
        <v>497</v>
      </c>
      <c r="E48" s="585" t="s">
        <v>496</v>
      </c>
      <c r="F48" s="585" t="s">
        <v>496</v>
      </c>
      <c r="G48" s="586" t="s">
        <v>498</v>
      </c>
      <c r="H48" s="585" t="s">
        <v>496</v>
      </c>
      <c r="I48" s="586" t="e">
        <f>+h</f>
        <v>#NAME?</v>
      </c>
      <c r="J48" s="585" t="s">
        <v>496</v>
      </c>
      <c r="K48" s="585" t="s">
        <v>496</v>
      </c>
      <c r="L48" s="585" t="s">
        <v>496</v>
      </c>
      <c r="M48" s="585" t="s">
        <v>496</v>
      </c>
      <c r="N48" s="585" t="s">
        <v>496</v>
      </c>
      <c r="O48" s="585" t="s">
        <v>496</v>
      </c>
      <c r="P48" s="585" t="s">
        <v>496</v>
      </c>
      <c r="Q48" s="586" t="s">
        <v>498</v>
      </c>
      <c r="R48" s="585" t="s">
        <v>496</v>
      </c>
      <c r="S48" s="586" t="s">
        <v>497</v>
      </c>
      <c r="T48" s="585" t="s">
        <v>496</v>
      </c>
      <c r="U48" s="586" t="e">
        <f>+h</f>
        <v>#NAME?</v>
      </c>
      <c r="W48" s="583"/>
    </row>
  </sheetData>
  <sheetProtection/>
  <printOptions/>
  <pageMargins left="0.2" right="0.2" top="0.35" bottom="0.33" header="0.3" footer="0.3"/>
  <pageSetup horizontalDpi="600" verticalDpi="600" orientation="landscape" r:id="rId1"/>
  <headerFooter>
    <oddHeader>&amp;L&amp;"Arial Mon,Regular"&amp;8&amp;USection 9.Agriculture</oddHeader>
    <oddFooter xml:space="preserve">&amp;L&amp;18 17&amp;R
&amp;"Arial Mon,Regular"&amp;20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zoomScale="123" zoomScaleNormal="123" zoomScalePageLayoutView="0" workbookViewId="0" topLeftCell="A1">
      <selection activeCell="Q19" sqref="Q19"/>
    </sheetView>
  </sheetViews>
  <sheetFormatPr defaultColWidth="9.140625" defaultRowHeight="12.75"/>
  <cols>
    <col min="1" max="1" width="2.00390625" style="1008" customWidth="1"/>
    <col min="2" max="2" width="7.28125" style="1008" customWidth="1"/>
    <col min="3" max="3" width="8.7109375" style="1008" customWidth="1"/>
    <col min="4" max="4" width="7.8515625" style="1008" customWidth="1"/>
    <col min="5" max="5" width="11.7109375" style="1008" customWidth="1"/>
    <col min="6" max="6" width="14.7109375" style="1008" customWidth="1"/>
    <col min="7" max="7" width="10.421875" style="1008" customWidth="1"/>
    <col min="8" max="8" width="9.140625" style="1008" customWidth="1"/>
    <col min="9" max="9" width="5.00390625" style="1008" customWidth="1"/>
    <col min="10" max="10" width="27.28125" style="1008" customWidth="1"/>
    <col min="11" max="11" width="9.00390625" style="1008" customWidth="1"/>
    <col min="12" max="12" width="8.421875" style="1008" customWidth="1"/>
    <col min="13" max="13" width="16.00390625" style="1008" customWidth="1"/>
    <col min="14" max="14" width="9.140625" style="1008" customWidth="1"/>
    <col min="15" max="15" width="44.7109375" style="1008" customWidth="1"/>
    <col min="16" max="16" width="34.7109375" style="1008" customWidth="1"/>
    <col min="17" max="19" width="9.140625" style="1008" customWidth="1"/>
    <col min="20" max="20" width="4.00390625" style="1008" customWidth="1"/>
    <col min="21" max="21" width="13.00390625" style="1008" customWidth="1"/>
    <col min="22" max="23" width="11.8515625" style="1008" customWidth="1"/>
    <col min="24" max="24" width="14.421875" style="1279" customWidth="1"/>
    <col min="25" max="29" width="9.140625" style="1008" customWidth="1"/>
    <col min="30" max="30" width="25.421875" style="1008" customWidth="1"/>
    <col min="31" max="16384" width="9.140625" style="1008" customWidth="1"/>
  </cols>
  <sheetData>
    <row r="1" spans="1:35" ht="12">
      <c r="A1" s="1008" t="s">
        <v>1</v>
      </c>
      <c r="D1" s="1245"/>
      <c r="F1" s="1246"/>
      <c r="G1" s="1247" t="s">
        <v>1487</v>
      </c>
      <c r="N1" s="1248"/>
      <c r="P1" s="1247" t="s">
        <v>1488</v>
      </c>
      <c r="V1" s="1010"/>
      <c r="W1" s="1010"/>
      <c r="X1" s="102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</row>
    <row r="2" spans="4:35" ht="10.5" customHeight="1">
      <c r="D2" s="1249"/>
      <c r="F2" s="1246"/>
      <c r="G2" s="1250" t="s">
        <v>1489</v>
      </c>
      <c r="P2" s="1251" t="s">
        <v>1490</v>
      </c>
      <c r="R2" s="1246"/>
      <c r="V2" s="1010"/>
      <c r="W2" s="1010"/>
      <c r="X2" s="102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</row>
    <row r="3" spans="7:35" ht="4.5" customHeight="1">
      <c r="G3" s="1252"/>
      <c r="V3" s="1253"/>
      <c r="W3" s="1010"/>
      <c r="X3" s="1254"/>
      <c r="Y3" s="1255"/>
      <c r="Z3" s="1256"/>
      <c r="AA3" s="1256"/>
      <c r="AB3" s="1010"/>
      <c r="AC3" s="1010"/>
      <c r="AD3" s="1257"/>
      <c r="AE3" s="1255"/>
      <c r="AF3" s="1256"/>
      <c r="AG3" s="1010"/>
      <c r="AH3" s="1010"/>
      <c r="AI3" s="1010"/>
    </row>
    <row r="4" spans="2:35" ht="12.75" customHeight="1">
      <c r="B4" s="1247" t="s">
        <v>1491</v>
      </c>
      <c r="C4" s="1258"/>
      <c r="D4" s="1252"/>
      <c r="E4" s="1252"/>
      <c r="G4" s="1259" t="s">
        <v>1492</v>
      </c>
      <c r="L4" s="1015"/>
      <c r="O4" s="1258" t="s">
        <v>1493</v>
      </c>
      <c r="P4" s="1252"/>
      <c r="Q4" s="1252"/>
      <c r="R4" s="1252"/>
      <c r="V4" s="1010"/>
      <c r="W4" s="1010"/>
      <c r="X4" s="102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</row>
    <row r="5" spans="1:35" ht="12.75" customHeight="1">
      <c r="A5" s="1010"/>
      <c r="B5" s="1260"/>
      <c r="C5" s="1261"/>
      <c r="D5" s="1262"/>
      <c r="E5" s="1263"/>
      <c r="F5" s="1264"/>
      <c r="G5" s="1260"/>
      <c r="H5" s="1260"/>
      <c r="I5" s="1260"/>
      <c r="J5" s="1265" t="s">
        <v>451</v>
      </c>
      <c r="K5" s="1266" t="s">
        <v>1494</v>
      </c>
      <c r="L5" s="1267"/>
      <c r="M5" s="1010"/>
      <c r="O5" s="1268" t="s">
        <v>1495</v>
      </c>
      <c r="P5" s="1269"/>
      <c r="Q5" s="1269"/>
      <c r="R5" s="1269"/>
      <c r="S5" s="1015"/>
      <c r="T5" s="1010"/>
      <c r="U5" s="1010"/>
      <c r="V5" s="1270"/>
      <c r="W5" s="1270"/>
      <c r="X5" s="1271"/>
      <c r="Y5" s="1271"/>
      <c r="Z5" s="1271"/>
      <c r="AA5" s="1271"/>
      <c r="AB5" s="1010"/>
      <c r="AC5" s="1010"/>
      <c r="AD5" s="1010"/>
      <c r="AE5" s="1271"/>
      <c r="AF5" s="1271"/>
      <c r="AG5" s="1020"/>
      <c r="AH5" s="1010"/>
      <c r="AI5" s="1010"/>
    </row>
    <row r="6" spans="1:35" ht="9" customHeight="1">
      <c r="A6" s="1010"/>
      <c r="B6" s="1015"/>
      <c r="C6" s="1015"/>
      <c r="D6" s="1015"/>
      <c r="E6" s="1272"/>
      <c r="F6" s="1273"/>
      <c r="G6" s="1015"/>
      <c r="H6" s="1015"/>
      <c r="I6" s="1015"/>
      <c r="J6" s="1274" t="s">
        <v>2</v>
      </c>
      <c r="K6" s="1275" t="s">
        <v>1496</v>
      </c>
      <c r="L6" s="1275"/>
      <c r="M6" s="1010"/>
      <c r="O6" s="1276"/>
      <c r="P6" s="1277"/>
      <c r="Q6" s="1276" t="s">
        <v>750</v>
      </c>
      <c r="R6" s="1276" t="s">
        <v>1497</v>
      </c>
      <c r="T6" s="1010"/>
      <c r="U6" s="1010"/>
      <c r="V6" s="1270"/>
      <c r="W6" s="1270"/>
      <c r="X6" s="1271"/>
      <c r="Y6" s="1271"/>
      <c r="Z6" s="1271"/>
      <c r="AA6" s="1271"/>
      <c r="AB6" s="1010"/>
      <c r="AC6" s="1010"/>
      <c r="AD6" s="1010"/>
      <c r="AE6" s="1271"/>
      <c r="AF6" s="1271"/>
      <c r="AG6" s="1278"/>
      <c r="AH6" s="1010"/>
      <c r="AI6" s="1010"/>
    </row>
    <row r="7" spans="2:35" ht="9" customHeight="1">
      <c r="B7" s="1010" t="s">
        <v>1498</v>
      </c>
      <c r="C7" s="1010"/>
      <c r="D7" s="1010"/>
      <c r="E7" s="1019"/>
      <c r="F7" s="1018" t="s">
        <v>1499</v>
      </c>
      <c r="G7" s="1010"/>
      <c r="J7" s="1279">
        <v>857</v>
      </c>
      <c r="K7" s="1280">
        <v>436</v>
      </c>
      <c r="L7" s="1280"/>
      <c r="O7" s="1273"/>
      <c r="P7" s="1281"/>
      <c r="Q7" s="1282" t="s">
        <v>2</v>
      </c>
      <c r="R7" s="1282" t="s">
        <v>1500</v>
      </c>
      <c r="T7" s="1010"/>
      <c r="U7" s="1010"/>
      <c r="V7" s="1270"/>
      <c r="W7" s="1270"/>
      <c r="X7" s="1271"/>
      <c r="Y7" s="1010"/>
      <c r="Z7" s="1010"/>
      <c r="AA7" s="1271"/>
      <c r="AB7" s="1019"/>
      <c r="AC7" s="1010"/>
      <c r="AD7" s="1010"/>
      <c r="AE7" s="1010"/>
      <c r="AF7" s="1010"/>
      <c r="AG7" s="1020"/>
      <c r="AH7" s="1010"/>
      <c r="AI7" s="1010"/>
    </row>
    <row r="8" spans="2:35" ht="9">
      <c r="B8" s="1017" t="s">
        <v>1501</v>
      </c>
      <c r="C8" s="1283"/>
      <c r="D8" s="1283"/>
      <c r="E8" s="1283"/>
      <c r="F8" s="1284" t="s">
        <v>1502</v>
      </c>
      <c r="G8" s="1014"/>
      <c r="H8" s="1017"/>
      <c r="I8" s="1017"/>
      <c r="J8" s="1285">
        <f>J9+J10+J11+J12+J13+J14+J15+J16</f>
        <v>919</v>
      </c>
      <c r="K8" s="1286">
        <f>K9+K10+K11+K12+K13+K14+K15+K16</f>
        <v>416</v>
      </c>
      <c r="L8" s="1287"/>
      <c r="O8" s="1008" t="s">
        <v>1503</v>
      </c>
      <c r="P8" s="1018" t="s">
        <v>1499</v>
      </c>
      <c r="Q8" s="1279">
        <v>1546</v>
      </c>
      <c r="R8" s="1288">
        <v>789</v>
      </c>
      <c r="S8" s="1288"/>
      <c r="T8" s="1010"/>
      <c r="U8" s="1010"/>
      <c r="V8" s="1270"/>
      <c r="W8" s="1270"/>
      <c r="X8" s="1271"/>
      <c r="Y8" s="1019"/>
      <c r="Z8" s="1019"/>
      <c r="AA8" s="1271"/>
      <c r="AB8" s="1019"/>
      <c r="AC8" s="1010"/>
      <c r="AD8" s="1019"/>
      <c r="AE8" s="1010"/>
      <c r="AF8" s="1010"/>
      <c r="AG8" s="1020"/>
      <c r="AH8" s="1010"/>
      <c r="AI8" s="1010"/>
    </row>
    <row r="9" spans="2:35" ht="7.5" customHeight="1">
      <c r="B9" s="1008" t="s">
        <v>1504</v>
      </c>
      <c r="C9" s="1279"/>
      <c r="D9" s="1279"/>
      <c r="E9" s="1279"/>
      <c r="F9" s="1018" t="s">
        <v>1505</v>
      </c>
      <c r="J9" s="1279">
        <v>1</v>
      </c>
      <c r="K9" s="1287"/>
      <c r="L9" s="1287"/>
      <c r="O9" s="1008" t="s">
        <v>1506</v>
      </c>
      <c r="P9" s="1018" t="s">
        <v>1502</v>
      </c>
      <c r="Q9" s="1279">
        <f>SUM(Q10+Q11+Q12+Q13+Q14+Q15+Q16+Q18)</f>
        <v>70</v>
      </c>
      <c r="R9" s="1289">
        <f>SUM(R10+R11+R12+R13+R14+R15+R16+R18)</f>
        <v>39</v>
      </c>
      <c r="S9" s="1289"/>
      <c r="V9" s="1010"/>
      <c r="W9" s="1290"/>
      <c r="X9" s="1020"/>
      <c r="Y9" s="1010"/>
      <c r="Z9" s="1010"/>
      <c r="AA9" s="1291"/>
      <c r="AB9" s="1020"/>
      <c r="AC9" s="1010"/>
      <c r="AD9" s="1010"/>
      <c r="AE9" s="1010"/>
      <c r="AF9" s="1010"/>
      <c r="AG9" s="1020"/>
      <c r="AH9" s="1010"/>
      <c r="AI9" s="1010"/>
    </row>
    <row r="10" spans="2:35" ht="9">
      <c r="B10" s="1008" t="s">
        <v>1507</v>
      </c>
      <c r="C10" s="1279"/>
      <c r="D10" s="1279"/>
      <c r="E10" s="1279"/>
      <c r="F10" s="1018" t="s">
        <v>1508</v>
      </c>
      <c r="J10" s="1279">
        <v>10</v>
      </c>
      <c r="K10" s="1287">
        <v>5</v>
      </c>
      <c r="L10" s="1287"/>
      <c r="O10" s="1008" t="s">
        <v>1509</v>
      </c>
      <c r="P10" s="1018" t="s">
        <v>1505</v>
      </c>
      <c r="Q10" s="1279">
        <v>5</v>
      </c>
      <c r="R10" s="1289">
        <v>2</v>
      </c>
      <c r="S10" s="1289"/>
      <c r="V10" s="1010"/>
      <c r="W10" s="1290"/>
      <c r="X10" s="1020"/>
      <c r="Y10" s="1010"/>
      <c r="Z10" s="1010"/>
      <c r="AA10" s="1291"/>
      <c r="AB10" s="1020"/>
      <c r="AC10" s="1010"/>
      <c r="AD10" s="1019"/>
      <c r="AE10" s="1010"/>
      <c r="AF10" s="1010"/>
      <c r="AG10" s="1020"/>
      <c r="AH10" s="1010"/>
      <c r="AI10" s="1010"/>
    </row>
    <row r="11" spans="2:35" ht="8.25" customHeight="1">
      <c r="B11" s="1008" t="s">
        <v>1510</v>
      </c>
      <c r="C11" s="1279"/>
      <c r="D11" s="1279"/>
      <c r="E11" s="1279"/>
      <c r="F11" s="1018" t="s">
        <v>1511</v>
      </c>
      <c r="J11" s="1279">
        <v>24</v>
      </c>
      <c r="K11" s="1287">
        <v>11</v>
      </c>
      <c r="L11" s="1287"/>
      <c r="O11" s="1008" t="s">
        <v>1512</v>
      </c>
      <c r="P11" s="1018" t="s">
        <v>1508</v>
      </c>
      <c r="Q11" s="1279"/>
      <c r="R11" s="1289"/>
      <c r="S11" s="1289"/>
      <c r="V11" s="1010"/>
      <c r="W11" s="1290"/>
      <c r="X11" s="1020"/>
      <c r="Y11" s="1010"/>
      <c r="Z11" s="1010"/>
      <c r="AA11" s="1291"/>
      <c r="AB11" s="1020"/>
      <c r="AC11" s="1010"/>
      <c r="AD11" s="1010"/>
      <c r="AE11" s="1010"/>
      <c r="AF11" s="1010"/>
      <c r="AG11" s="1020"/>
      <c r="AH11" s="1010"/>
      <c r="AI11" s="1010"/>
    </row>
    <row r="12" spans="2:35" ht="8.25" customHeight="1">
      <c r="B12" s="1008" t="s">
        <v>1513</v>
      </c>
      <c r="C12" s="1279"/>
      <c r="D12" s="1279"/>
      <c r="E12" s="1279"/>
      <c r="F12" s="1018" t="s">
        <v>1514</v>
      </c>
      <c r="J12" s="1279">
        <v>124</v>
      </c>
      <c r="K12" s="1287">
        <v>78</v>
      </c>
      <c r="L12" s="1287"/>
      <c r="O12" s="1008" t="s">
        <v>1515</v>
      </c>
      <c r="P12" s="1018" t="s">
        <v>1511</v>
      </c>
      <c r="Q12" s="1279">
        <v>2</v>
      </c>
      <c r="R12" s="1289"/>
      <c r="S12" s="1289"/>
      <c r="V12" s="1010"/>
      <c r="W12" s="1290"/>
      <c r="X12" s="1020"/>
      <c r="Y12" s="1010"/>
      <c r="Z12" s="1010"/>
      <c r="AA12" s="1291"/>
      <c r="AB12" s="1020"/>
      <c r="AC12" s="1010"/>
      <c r="AD12" s="1019"/>
      <c r="AE12" s="1010"/>
      <c r="AF12" s="1010"/>
      <c r="AG12" s="1020"/>
      <c r="AH12" s="1010"/>
      <c r="AI12" s="1010"/>
    </row>
    <row r="13" spans="2:35" ht="8.25" customHeight="1">
      <c r="B13" s="1008" t="s">
        <v>1516</v>
      </c>
      <c r="C13" s="1279"/>
      <c r="D13" s="1279"/>
      <c r="E13" s="1279"/>
      <c r="F13" s="1018" t="s">
        <v>1517</v>
      </c>
      <c r="J13" s="1279">
        <v>6</v>
      </c>
      <c r="K13" s="1287"/>
      <c r="L13" s="1287"/>
      <c r="O13" s="1008" t="s">
        <v>1518</v>
      </c>
      <c r="P13" s="1018" t="s">
        <v>1514</v>
      </c>
      <c r="Q13" s="1279">
        <v>17</v>
      </c>
      <c r="R13" s="1289">
        <v>11</v>
      </c>
      <c r="S13" s="1289"/>
      <c r="V13" s="1010"/>
      <c r="W13" s="1290"/>
      <c r="X13" s="1020"/>
      <c r="Y13" s="1010"/>
      <c r="Z13" s="1010"/>
      <c r="AA13" s="1291"/>
      <c r="AB13" s="1020"/>
      <c r="AC13" s="1010"/>
      <c r="AD13" s="1010"/>
      <c r="AE13" s="1010"/>
      <c r="AF13" s="1010"/>
      <c r="AG13" s="1020"/>
      <c r="AH13" s="1010"/>
      <c r="AI13" s="1010"/>
    </row>
    <row r="14" spans="2:35" ht="18" customHeight="1">
      <c r="B14" s="1292" t="s">
        <v>1519</v>
      </c>
      <c r="C14" s="1293"/>
      <c r="D14" s="1293"/>
      <c r="E14" s="1293"/>
      <c r="F14" s="1018" t="s">
        <v>1520</v>
      </c>
      <c r="J14" s="1279">
        <v>170</v>
      </c>
      <c r="K14" s="1287">
        <v>76</v>
      </c>
      <c r="L14" s="1287"/>
      <c r="O14" s="1008" t="s">
        <v>1521</v>
      </c>
      <c r="P14" s="1018" t="s">
        <v>1517</v>
      </c>
      <c r="Q14" s="1279"/>
      <c r="R14" s="1279"/>
      <c r="S14" s="1279"/>
      <c r="V14" s="1010"/>
      <c r="W14" s="1290"/>
      <c r="X14" s="1020"/>
      <c r="Y14" s="1010"/>
      <c r="Z14" s="1010"/>
      <c r="AA14" s="1291"/>
      <c r="AB14" s="1020"/>
      <c r="AC14" s="1010"/>
      <c r="AD14" s="1010"/>
      <c r="AE14" s="1010"/>
      <c r="AF14" s="1010"/>
      <c r="AG14" s="1020"/>
      <c r="AH14" s="1010"/>
      <c r="AI14" s="1010"/>
    </row>
    <row r="15" spans="2:35" ht="8.25" customHeight="1">
      <c r="B15" s="1008" t="s">
        <v>1522</v>
      </c>
      <c r="D15" s="1018"/>
      <c r="E15" s="1279"/>
      <c r="F15" s="1018" t="s">
        <v>1523</v>
      </c>
      <c r="J15" s="1279">
        <v>364</v>
      </c>
      <c r="K15" s="1287">
        <v>138</v>
      </c>
      <c r="L15" s="1287"/>
      <c r="O15" s="1008" t="s">
        <v>1524</v>
      </c>
      <c r="P15" s="1018" t="s">
        <v>1520</v>
      </c>
      <c r="Q15" s="1279">
        <v>9</v>
      </c>
      <c r="R15" s="1289">
        <v>7</v>
      </c>
      <c r="S15" s="1289"/>
      <c r="V15" s="1010"/>
      <c r="W15" s="1290"/>
      <c r="X15" s="1020"/>
      <c r="Y15" s="1010"/>
      <c r="Z15" s="1010"/>
      <c r="AA15" s="1291"/>
      <c r="AB15" s="1020"/>
      <c r="AC15" s="1010"/>
      <c r="AD15" s="1010"/>
      <c r="AE15" s="1010"/>
      <c r="AF15" s="1010"/>
      <c r="AG15" s="1020"/>
      <c r="AH15" s="1010"/>
      <c r="AI15" s="1010"/>
    </row>
    <row r="16" spans="2:35" ht="7.5" customHeight="1">
      <c r="B16" s="1008" t="s">
        <v>1525</v>
      </c>
      <c r="D16" s="1018"/>
      <c r="E16" s="1279"/>
      <c r="F16" s="1018" t="s">
        <v>1526</v>
      </c>
      <c r="J16" s="1279">
        <v>220</v>
      </c>
      <c r="K16" s="1287">
        <v>108</v>
      </c>
      <c r="L16" s="1287"/>
      <c r="O16" s="1008" t="s">
        <v>1527</v>
      </c>
      <c r="P16" s="1018" t="s">
        <v>1523</v>
      </c>
      <c r="Q16" s="1279">
        <v>5</v>
      </c>
      <c r="R16" s="1289">
        <v>3</v>
      </c>
      <c r="S16" s="1289"/>
      <c r="V16" s="1010"/>
      <c r="W16" s="1290"/>
      <c r="X16" s="1020"/>
      <c r="Y16" s="1010"/>
      <c r="Z16" s="1010"/>
      <c r="AA16" s="1291"/>
      <c r="AB16" s="1020"/>
      <c r="AC16" s="1010"/>
      <c r="AD16" s="1019"/>
      <c r="AE16" s="1010"/>
      <c r="AF16" s="1010"/>
      <c r="AG16" s="1020"/>
      <c r="AH16" s="1010"/>
      <c r="AI16" s="1010"/>
    </row>
    <row r="17" spans="2:35" ht="9" customHeight="1">
      <c r="B17" s="1017" t="s">
        <v>1528</v>
      </c>
      <c r="C17" s="1017"/>
      <c r="D17" s="1284"/>
      <c r="E17" s="1285"/>
      <c r="F17" s="1018"/>
      <c r="J17" s="1279">
        <v>464</v>
      </c>
      <c r="K17" s="1287">
        <v>214</v>
      </c>
      <c r="L17" s="1287"/>
      <c r="P17" s="1018"/>
      <c r="Q17" s="1279"/>
      <c r="R17" s="1279"/>
      <c r="S17" s="1279"/>
      <c r="V17" s="1010"/>
      <c r="W17" s="1290"/>
      <c r="X17" s="1020"/>
      <c r="Y17" s="1010"/>
      <c r="Z17" s="1010"/>
      <c r="AA17" s="1291"/>
      <c r="AB17" s="1020"/>
      <c r="AC17" s="1010"/>
      <c r="AD17" s="1019"/>
      <c r="AE17" s="1010"/>
      <c r="AF17" s="1010"/>
      <c r="AG17" s="1020"/>
      <c r="AH17" s="1010"/>
      <c r="AI17" s="1010"/>
    </row>
    <row r="18" spans="2:35" ht="9">
      <c r="B18" s="1017" t="s">
        <v>1529</v>
      </c>
      <c r="C18" s="1017"/>
      <c r="D18" s="1284"/>
      <c r="E18" s="1285"/>
      <c r="F18" s="1284" t="s">
        <v>1530</v>
      </c>
      <c r="G18" s="1017"/>
      <c r="H18" s="1017"/>
      <c r="I18" s="1017"/>
      <c r="J18" s="1285">
        <f>J20+J21+J22+J23+J19</f>
        <v>26</v>
      </c>
      <c r="K18" s="1286">
        <f>K20+K21+K22+K23+K19</f>
        <v>9</v>
      </c>
      <c r="L18" s="1287"/>
      <c r="O18" s="1008" t="s">
        <v>1531</v>
      </c>
      <c r="P18" s="1018" t="s">
        <v>1526</v>
      </c>
      <c r="Q18" s="1279">
        <v>32</v>
      </c>
      <c r="R18" s="1289">
        <v>16</v>
      </c>
      <c r="S18" s="1289"/>
      <c r="V18" s="1010"/>
      <c r="W18" s="1290"/>
      <c r="X18" s="1020"/>
      <c r="Y18" s="1010"/>
      <c r="Z18" s="1010"/>
      <c r="AA18" s="1291"/>
      <c r="AB18" s="1020"/>
      <c r="AC18" s="1010"/>
      <c r="AD18" s="1010"/>
      <c r="AE18" s="1010"/>
      <c r="AF18" s="1010"/>
      <c r="AG18" s="1020"/>
      <c r="AH18" s="1010"/>
      <c r="AI18" s="1010"/>
    </row>
    <row r="19" spans="2:35" ht="9" customHeight="1">
      <c r="B19" s="1008" t="s">
        <v>1532</v>
      </c>
      <c r="D19" s="1018"/>
      <c r="E19" s="1279"/>
      <c r="F19" s="1018" t="s">
        <v>1533</v>
      </c>
      <c r="J19" s="1279"/>
      <c r="K19" s="1287"/>
      <c r="L19" s="1287"/>
      <c r="O19" s="1008" t="s">
        <v>1534</v>
      </c>
      <c r="P19" s="1018" t="s">
        <v>1530</v>
      </c>
      <c r="Q19" s="1279" t="e">
        <f>SUM(Q20+Q21+Q22+Q23+#REF!)</f>
        <v>#REF!</v>
      </c>
      <c r="R19" s="1289">
        <v>21</v>
      </c>
      <c r="S19" s="1289"/>
      <c r="V19" s="1010"/>
      <c r="W19" s="1290"/>
      <c r="X19" s="1020"/>
      <c r="Y19" s="1010"/>
      <c r="Z19" s="1010"/>
      <c r="AA19" s="1291"/>
      <c r="AB19" s="1020"/>
      <c r="AC19" s="1010"/>
      <c r="AD19" s="1010"/>
      <c r="AE19" s="1010"/>
      <c r="AF19" s="1010"/>
      <c r="AG19" s="1020"/>
      <c r="AH19" s="1010"/>
      <c r="AI19" s="1010"/>
    </row>
    <row r="20" spans="2:35" ht="9" customHeight="1">
      <c r="B20" s="1008" t="s">
        <v>1535</v>
      </c>
      <c r="D20" s="1018"/>
      <c r="E20" s="1279"/>
      <c r="F20" s="1018" t="s">
        <v>1536</v>
      </c>
      <c r="J20" s="1279">
        <v>7</v>
      </c>
      <c r="K20" s="1287">
        <v>3</v>
      </c>
      <c r="L20" s="1287"/>
      <c r="O20" s="1008" t="s">
        <v>1537</v>
      </c>
      <c r="P20" s="1018" t="s">
        <v>1533</v>
      </c>
      <c r="Q20" s="1279"/>
      <c r="R20" s="1279"/>
      <c r="S20" s="1279"/>
      <c r="V20" s="1010"/>
      <c r="W20" s="1290"/>
      <c r="X20" s="1020"/>
      <c r="Y20" s="1010"/>
      <c r="Z20" s="1010"/>
      <c r="AA20" s="1291"/>
      <c r="AB20" s="1020"/>
      <c r="AC20" s="1010"/>
      <c r="AD20" s="1010"/>
      <c r="AE20" s="1010"/>
      <c r="AF20" s="1010"/>
      <c r="AG20" s="1020"/>
      <c r="AH20" s="1010"/>
      <c r="AI20" s="1010"/>
    </row>
    <row r="21" spans="2:35" ht="8.25" customHeight="1">
      <c r="B21" s="1008" t="s">
        <v>1538</v>
      </c>
      <c r="D21" s="1018"/>
      <c r="E21" s="1279"/>
      <c r="F21" s="1018" t="s">
        <v>1539</v>
      </c>
      <c r="J21" s="1279">
        <v>19</v>
      </c>
      <c r="K21" s="1287">
        <v>6</v>
      </c>
      <c r="L21" s="1287"/>
      <c r="O21" s="1008" t="s">
        <v>1540</v>
      </c>
      <c r="P21" s="1018" t="s">
        <v>1536</v>
      </c>
      <c r="Q21" s="1279">
        <v>7</v>
      </c>
      <c r="R21" s="1289">
        <v>6</v>
      </c>
      <c r="S21" s="1289"/>
      <c r="V21" s="1010"/>
      <c r="W21" s="1290"/>
      <c r="X21" s="1020"/>
      <c r="Y21" s="1010"/>
      <c r="Z21" s="1010"/>
      <c r="AA21" s="1291"/>
      <c r="AB21" s="1020"/>
      <c r="AC21" s="1010"/>
      <c r="AD21" s="1010"/>
      <c r="AE21" s="1010"/>
      <c r="AF21" s="1010"/>
      <c r="AG21" s="1020"/>
      <c r="AH21" s="1010"/>
      <c r="AI21" s="1010"/>
    </row>
    <row r="22" spans="2:35" ht="8.25" customHeight="1">
      <c r="B22" s="1008" t="s">
        <v>1541</v>
      </c>
      <c r="D22" s="1018"/>
      <c r="E22" s="1279"/>
      <c r="F22" s="1018" t="s">
        <v>1542</v>
      </c>
      <c r="J22" s="1279"/>
      <c r="K22" s="1287"/>
      <c r="L22" s="1287"/>
      <c r="O22" s="1008" t="s">
        <v>1543</v>
      </c>
      <c r="P22" s="1018" t="s">
        <v>1539</v>
      </c>
      <c r="Q22" s="1279">
        <v>13</v>
      </c>
      <c r="R22" s="1289">
        <v>10</v>
      </c>
      <c r="S22" s="1289"/>
      <c r="V22" s="1010"/>
      <c r="W22" s="1290"/>
      <c r="X22" s="1020"/>
      <c r="Y22" s="1010"/>
      <c r="Z22" s="1010"/>
      <c r="AA22" s="1291"/>
      <c r="AB22" s="1020"/>
      <c r="AC22" s="1010"/>
      <c r="AD22" s="1010"/>
      <c r="AE22" s="1010"/>
      <c r="AF22" s="1010"/>
      <c r="AG22" s="1010"/>
      <c r="AH22" s="1010"/>
      <c r="AI22" s="1010"/>
    </row>
    <row r="23" spans="2:35" ht="8.25" customHeight="1">
      <c r="B23" s="1008" t="s">
        <v>1544</v>
      </c>
      <c r="D23" s="1018"/>
      <c r="E23" s="1279"/>
      <c r="F23" s="1018" t="s">
        <v>1545</v>
      </c>
      <c r="J23" s="1279"/>
      <c r="K23" s="1287"/>
      <c r="L23" s="1287"/>
      <c r="O23" s="1008" t="s">
        <v>1546</v>
      </c>
      <c r="P23" s="1018" t="s">
        <v>1542</v>
      </c>
      <c r="Q23" s="1279">
        <v>4</v>
      </c>
      <c r="R23" s="1289"/>
      <c r="S23" s="1289"/>
      <c r="V23" s="1010"/>
      <c r="W23" s="1290"/>
      <c r="X23" s="1020"/>
      <c r="Y23" s="1010"/>
      <c r="Z23" s="1010"/>
      <c r="AA23" s="1291"/>
      <c r="AB23" s="1020"/>
      <c r="AC23" s="1010"/>
      <c r="AD23" s="1253"/>
      <c r="AE23" s="1253"/>
      <c r="AF23" s="1010"/>
      <c r="AG23" s="1010"/>
      <c r="AH23" s="1010"/>
      <c r="AI23" s="1010"/>
    </row>
    <row r="24" spans="2:35" ht="9">
      <c r="B24" s="1017" t="s">
        <v>1547</v>
      </c>
      <c r="C24" s="1017"/>
      <c r="D24" s="1284"/>
      <c r="E24" s="1285"/>
      <c r="F24" s="1284" t="s">
        <v>1548</v>
      </c>
      <c r="G24" s="1017"/>
      <c r="H24" s="1017"/>
      <c r="I24" s="1017"/>
      <c r="J24" s="1285">
        <f>J7+J8-J18-J17</f>
        <v>1286</v>
      </c>
      <c r="K24" s="1286">
        <f>K7+K8-K18-K17</f>
        <v>629</v>
      </c>
      <c r="L24" s="1287"/>
      <c r="O24" s="1008" t="s">
        <v>1549</v>
      </c>
      <c r="P24" s="1018" t="s">
        <v>1550</v>
      </c>
      <c r="Q24" s="1279"/>
      <c r="R24" s="1289"/>
      <c r="S24" s="1289"/>
      <c r="V24" s="1010"/>
      <c r="W24" s="1290"/>
      <c r="X24" s="1020"/>
      <c r="Y24" s="1010"/>
      <c r="Z24" s="1010"/>
      <c r="AA24" s="1291"/>
      <c r="AB24" s="1020"/>
      <c r="AC24" s="1010"/>
      <c r="AD24" s="1010"/>
      <c r="AE24" s="1010"/>
      <c r="AF24" s="1226"/>
      <c r="AG24" s="1020"/>
      <c r="AH24" s="1010"/>
      <c r="AI24" s="1010"/>
    </row>
    <row r="25" spans="2:35" ht="9">
      <c r="B25" s="1008" t="s">
        <v>1551</v>
      </c>
      <c r="D25" s="1018"/>
      <c r="E25" s="1279"/>
      <c r="F25" s="1018" t="s">
        <v>1552</v>
      </c>
      <c r="L25" s="1287"/>
      <c r="O25" s="1008" t="s">
        <v>1553</v>
      </c>
      <c r="P25" s="1018" t="s">
        <v>1554</v>
      </c>
      <c r="Q25" s="1279">
        <v>999</v>
      </c>
      <c r="R25" s="1289">
        <v>517</v>
      </c>
      <c r="S25" s="1289"/>
      <c r="V25" s="1010"/>
      <c r="W25" s="1290"/>
      <c r="X25" s="1020"/>
      <c r="Y25" s="1010"/>
      <c r="Z25" s="1010"/>
      <c r="AA25" s="1291"/>
      <c r="AB25" s="1020"/>
      <c r="AC25" s="1010"/>
      <c r="AD25" s="1010"/>
      <c r="AE25" s="1010"/>
      <c r="AF25" s="1291"/>
      <c r="AG25" s="1291"/>
      <c r="AH25" s="1010"/>
      <c r="AI25" s="1010"/>
    </row>
    <row r="26" spans="3:35" ht="9" customHeight="1">
      <c r="C26" s="1279" t="s">
        <v>1555</v>
      </c>
      <c r="D26" s="1018"/>
      <c r="E26" s="1279"/>
      <c r="F26" s="1294" t="s">
        <v>1555</v>
      </c>
      <c r="J26" s="1279">
        <v>190</v>
      </c>
      <c r="K26" s="1287">
        <v>86</v>
      </c>
      <c r="L26" s="1287"/>
      <c r="O26" s="1279" t="s">
        <v>1</v>
      </c>
      <c r="P26" s="1018" t="s">
        <v>1556</v>
      </c>
      <c r="Q26" s="1279"/>
      <c r="R26" s="1279"/>
      <c r="S26" s="1279"/>
      <c r="V26" s="1014"/>
      <c r="W26" s="1295"/>
      <c r="X26" s="1283"/>
      <c r="Y26" s="1014"/>
      <c r="Z26" s="1014"/>
      <c r="AA26" s="1296"/>
      <c r="AB26" s="1283"/>
      <c r="AC26" s="1010"/>
      <c r="AD26" s="1010"/>
      <c r="AE26" s="1010"/>
      <c r="AF26" s="1010"/>
      <c r="AG26" s="1010"/>
      <c r="AH26" s="1010"/>
      <c r="AI26" s="1010"/>
    </row>
    <row r="27" spans="3:35" ht="8.25" customHeight="1">
      <c r="C27" s="1279" t="s">
        <v>1557</v>
      </c>
      <c r="D27" s="1294"/>
      <c r="E27" s="1279"/>
      <c r="F27" s="1294" t="s">
        <v>1557</v>
      </c>
      <c r="J27" s="1279">
        <v>435</v>
      </c>
      <c r="K27" s="1287">
        <v>228</v>
      </c>
      <c r="L27" s="1287"/>
      <c r="O27" s="1279" t="s">
        <v>1555</v>
      </c>
      <c r="P27" s="1294" t="s">
        <v>1555</v>
      </c>
      <c r="Q27" s="1279">
        <v>373</v>
      </c>
      <c r="R27" s="1289">
        <v>219</v>
      </c>
      <c r="S27" s="1289"/>
      <c r="V27" s="1014"/>
      <c r="W27" s="1014"/>
      <c r="X27" s="1283"/>
      <c r="Y27" s="1014"/>
      <c r="Z27" s="1014"/>
      <c r="AA27" s="1014"/>
      <c r="AB27" s="1014"/>
      <c r="AC27" s="1010"/>
      <c r="AD27" s="1010"/>
      <c r="AE27" s="1010"/>
      <c r="AF27" s="1010"/>
      <c r="AG27" s="1010"/>
      <c r="AH27" s="1010"/>
      <c r="AI27" s="1010"/>
    </row>
    <row r="28" spans="3:35" ht="8.25" customHeight="1">
      <c r="C28" s="1279" t="s">
        <v>1558</v>
      </c>
      <c r="D28" s="1294"/>
      <c r="E28" s="1279"/>
      <c r="F28" s="1294" t="s">
        <v>1558</v>
      </c>
      <c r="J28" s="1279">
        <v>385</v>
      </c>
      <c r="K28" s="1287">
        <v>200</v>
      </c>
      <c r="L28" s="1287"/>
      <c r="O28" s="1279" t="s">
        <v>1557</v>
      </c>
      <c r="P28" s="1294" t="s">
        <v>1557</v>
      </c>
      <c r="Q28" s="1279">
        <v>479</v>
      </c>
      <c r="R28" s="1289">
        <v>256</v>
      </c>
      <c r="S28" s="1289"/>
      <c r="V28" s="1010"/>
      <c r="W28" s="1010"/>
      <c r="X28" s="1020"/>
      <c r="Y28" s="1010"/>
      <c r="Z28" s="1010"/>
      <c r="AA28" s="1010"/>
      <c r="AB28" s="1010"/>
      <c r="AC28" s="1010"/>
      <c r="AD28" s="1010"/>
      <c r="AE28" s="1010"/>
      <c r="AF28" s="1010"/>
      <c r="AG28" s="1010"/>
      <c r="AH28" s="1010"/>
      <c r="AI28" s="1010"/>
    </row>
    <row r="29" spans="2:35" ht="9" customHeight="1">
      <c r="B29" s="1015"/>
      <c r="C29" s="1297" t="s">
        <v>1559</v>
      </c>
      <c r="D29" s="1298"/>
      <c r="E29" s="1297"/>
      <c r="F29" s="1298" t="s">
        <v>1559</v>
      </c>
      <c r="G29" s="1015"/>
      <c r="H29" s="1015"/>
      <c r="I29" s="1015"/>
      <c r="J29" s="1297">
        <v>276</v>
      </c>
      <c r="K29" s="1299">
        <v>115</v>
      </c>
      <c r="L29" s="1299"/>
      <c r="O29" s="1279" t="s">
        <v>1558</v>
      </c>
      <c r="P29" s="1294" t="s">
        <v>1558</v>
      </c>
      <c r="Q29" s="1279">
        <v>459</v>
      </c>
      <c r="R29" s="1289">
        <v>232</v>
      </c>
      <c r="S29" s="1289"/>
      <c r="V29" s="1010"/>
      <c r="W29" s="1010"/>
      <c r="X29" s="1020"/>
      <c r="Y29" s="1010"/>
      <c r="Z29" s="1010"/>
      <c r="AA29" s="1010"/>
      <c r="AB29" s="1010"/>
      <c r="AC29" s="1010"/>
      <c r="AD29" s="1010"/>
      <c r="AE29" s="1010"/>
      <c r="AF29" s="1010"/>
      <c r="AG29" s="1010"/>
      <c r="AH29" s="1010"/>
      <c r="AI29" s="1010"/>
    </row>
    <row r="30" spans="2:35" ht="9" customHeight="1">
      <c r="B30" s="1010"/>
      <c r="C30" s="1020"/>
      <c r="D30" s="1278"/>
      <c r="E30" s="1020"/>
      <c r="F30" s="1278"/>
      <c r="G30" s="1010"/>
      <c r="H30" s="1010"/>
      <c r="I30" s="1010"/>
      <c r="J30" s="1020"/>
      <c r="K30" s="1300"/>
      <c r="L30" s="1300"/>
      <c r="O30" s="1279"/>
      <c r="P30" s="1294"/>
      <c r="Q30" s="1279"/>
      <c r="R30" s="1279"/>
      <c r="S30" s="1279"/>
      <c r="V30" s="1010"/>
      <c r="W30" s="1010"/>
      <c r="X30" s="1020"/>
      <c r="Y30" s="1010"/>
      <c r="Z30" s="1010"/>
      <c r="AA30" s="1010"/>
      <c r="AB30" s="1010"/>
      <c r="AC30" s="1010"/>
      <c r="AD30" s="1010"/>
      <c r="AE30" s="1010"/>
      <c r="AF30" s="1010"/>
      <c r="AG30" s="1010"/>
      <c r="AH30" s="1010"/>
      <c r="AI30" s="1010"/>
    </row>
    <row r="31" spans="2:35" ht="11.25">
      <c r="B31" s="1122" t="s">
        <v>1560</v>
      </c>
      <c r="D31" s="1301"/>
      <c r="F31" s="1251" t="s">
        <v>1561</v>
      </c>
      <c r="J31" s="1248" t="s">
        <v>1562</v>
      </c>
      <c r="V31" s="1010"/>
      <c r="W31" s="1010"/>
      <c r="X31" s="1020"/>
      <c r="Y31" s="1010"/>
      <c r="Z31" s="1010"/>
      <c r="AA31" s="1010"/>
      <c r="AB31" s="1010"/>
      <c r="AC31" s="1010"/>
      <c r="AD31" s="1010"/>
      <c r="AE31" s="1010"/>
      <c r="AF31" s="1010"/>
      <c r="AG31" s="1010"/>
      <c r="AH31" s="1010"/>
      <c r="AI31" s="1010"/>
    </row>
    <row r="32" spans="8:35" ht="3" customHeight="1" hidden="1">
      <c r="H32" s="1008" t="s">
        <v>1563</v>
      </c>
      <c r="V32" s="1010"/>
      <c r="W32" s="1010"/>
      <c r="X32" s="1020"/>
      <c r="Y32" s="1010"/>
      <c r="Z32" s="1010"/>
      <c r="AA32" s="1010"/>
      <c r="AB32" s="1010"/>
      <c r="AC32" s="1010"/>
      <c r="AD32" s="1010"/>
      <c r="AE32" s="1010"/>
      <c r="AF32" s="1010"/>
      <c r="AG32" s="1010"/>
      <c r="AH32" s="1010"/>
      <c r="AI32" s="1010"/>
    </row>
    <row r="33" spans="1:35" ht="10.5">
      <c r="A33" s="1010"/>
      <c r="B33" s="1302" t="s">
        <v>1038</v>
      </c>
      <c r="C33" s="1302" t="s">
        <v>1564</v>
      </c>
      <c r="D33" s="1303" t="s">
        <v>1565</v>
      </c>
      <c r="E33" s="1304" t="s">
        <v>1565</v>
      </c>
      <c r="F33" s="1305"/>
      <c r="G33" s="1303" t="s">
        <v>1566</v>
      </c>
      <c r="H33" s="1276" t="s">
        <v>1567</v>
      </c>
      <c r="I33" s="1010"/>
      <c r="J33" s="1251" t="s">
        <v>1568</v>
      </c>
      <c r="N33" s="1010"/>
      <c r="V33" s="1010"/>
      <c r="W33" s="1010"/>
      <c r="X33" s="1020"/>
      <c r="Y33" s="1010"/>
      <c r="Z33" s="1010"/>
      <c r="AA33" s="1010"/>
      <c r="AB33" s="1010"/>
      <c r="AC33" s="1010"/>
      <c r="AD33" s="1010"/>
      <c r="AE33" s="1010"/>
      <c r="AF33" s="1010"/>
      <c r="AG33" s="1010"/>
      <c r="AH33" s="1010"/>
      <c r="AI33" s="1010"/>
    </row>
    <row r="34" spans="1:35" ht="6.75" customHeight="1">
      <c r="A34" s="1010"/>
      <c r="B34" s="1306"/>
      <c r="C34" s="1306"/>
      <c r="D34" s="1307"/>
      <c r="E34" s="1308"/>
      <c r="F34" s="1309"/>
      <c r="G34" s="1307"/>
      <c r="H34" s="1310" t="s">
        <v>1569</v>
      </c>
      <c r="I34" s="1010"/>
      <c r="N34" s="1010"/>
      <c r="V34" s="1010"/>
      <c r="W34" s="1010"/>
      <c r="X34" s="1020"/>
      <c r="Y34" s="1010"/>
      <c r="Z34" s="1010"/>
      <c r="AA34" s="1010"/>
      <c r="AB34" s="1010"/>
      <c r="AC34" s="1010"/>
      <c r="AD34" s="1010"/>
      <c r="AE34" s="1010"/>
      <c r="AF34" s="1010"/>
      <c r="AG34" s="1010"/>
      <c r="AH34" s="1010"/>
      <c r="AI34" s="1010"/>
    </row>
    <row r="35" spans="1:35" ht="9">
      <c r="A35" s="1010"/>
      <c r="B35" s="1306"/>
      <c r="C35" s="1306"/>
      <c r="D35" s="1307"/>
      <c r="E35" s="1310" t="s">
        <v>451</v>
      </c>
      <c r="F35" s="1276" t="s">
        <v>1570</v>
      </c>
      <c r="G35" s="1307"/>
      <c r="H35" s="1311" t="s">
        <v>1571</v>
      </c>
      <c r="I35" s="1010"/>
      <c r="J35" s="1260"/>
      <c r="K35" s="1312" t="s">
        <v>1572</v>
      </c>
      <c r="L35" s="1312" t="s">
        <v>447</v>
      </c>
      <c r="M35" s="1313" t="s">
        <v>1573</v>
      </c>
      <c r="V35" s="1010"/>
      <c r="W35" s="1010"/>
      <c r="X35" s="1020"/>
      <c r="Y35" s="1010"/>
      <c r="Z35" s="1010"/>
      <c r="AA35" s="1010"/>
      <c r="AB35" s="1010"/>
      <c r="AC35" s="1010"/>
      <c r="AD35" s="1010"/>
      <c r="AE35" s="1010"/>
      <c r="AF35" s="1010"/>
      <c r="AG35" s="1010"/>
      <c r="AH35" s="1010"/>
      <c r="AI35" s="1010"/>
    </row>
    <row r="36" spans="1:13" ht="9">
      <c r="A36" s="1010"/>
      <c r="B36" s="1314"/>
      <c r="C36" s="1314"/>
      <c r="D36" s="1315"/>
      <c r="E36" s="1282" t="s">
        <v>1306</v>
      </c>
      <c r="F36" s="1282" t="s">
        <v>1574</v>
      </c>
      <c r="G36" s="1315"/>
      <c r="H36" s="1282" t="s">
        <v>1575</v>
      </c>
      <c r="I36" s="1010"/>
      <c r="J36" s="1015"/>
      <c r="K36" s="1316"/>
      <c r="L36" s="1316"/>
      <c r="M36" s="1317" t="s">
        <v>1576</v>
      </c>
    </row>
    <row r="37" spans="2:13" ht="9">
      <c r="B37" s="1008" t="s">
        <v>479</v>
      </c>
      <c r="C37" s="1318" t="s">
        <v>169</v>
      </c>
      <c r="D37" s="1008">
        <v>56</v>
      </c>
      <c r="E37" s="1008">
        <v>38</v>
      </c>
      <c r="F37" s="1008">
        <v>17</v>
      </c>
      <c r="G37" s="1319">
        <f aca="true" t="shared" si="0" ref="G37:G55">E37/D37*100</f>
        <v>67.85714285714286</v>
      </c>
      <c r="H37" s="1287">
        <f aca="true" t="shared" si="1" ref="H37:H55">E37-D37</f>
        <v>-18</v>
      </c>
      <c r="J37" s="1017" t="s">
        <v>1577</v>
      </c>
      <c r="K37" s="1286">
        <f>K43+K44+K45+K47+K48+K49+K50</f>
        <v>1599</v>
      </c>
      <c r="L37" s="1286">
        <f>L43+L44+L45+L47+L48+L49+L50</f>
        <v>1286</v>
      </c>
      <c r="M37" s="1285">
        <f>L37-K37</f>
        <v>-313</v>
      </c>
    </row>
    <row r="38" spans="2:13" ht="9">
      <c r="B38" s="1008" t="s">
        <v>492</v>
      </c>
      <c r="C38" s="1318" t="s">
        <v>171</v>
      </c>
      <c r="D38" s="1008">
        <v>72</v>
      </c>
      <c r="E38" s="1008">
        <v>41</v>
      </c>
      <c r="F38" s="1008">
        <v>19</v>
      </c>
      <c r="G38" s="1319">
        <f t="shared" si="0"/>
        <v>56.94444444444444</v>
      </c>
      <c r="H38" s="1287">
        <f t="shared" si="1"/>
        <v>-31</v>
      </c>
      <c r="J38" s="1018" t="s">
        <v>1578</v>
      </c>
      <c r="K38" s="1287"/>
      <c r="L38" s="1287"/>
      <c r="M38" s="1279"/>
    </row>
    <row r="39" spans="2:13" ht="9.75" customHeight="1">
      <c r="B39" s="1008" t="s">
        <v>486</v>
      </c>
      <c r="C39" s="1318" t="s">
        <v>173</v>
      </c>
      <c r="D39" s="1008">
        <v>33</v>
      </c>
      <c r="E39" s="1008">
        <v>62</v>
      </c>
      <c r="F39" s="1008">
        <v>31</v>
      </c>
      <c r="G39" s="1319">
        <f t="shared" si="0"/>
        <v>187.87878787878788</v>
      </c>
      <c r="H39" s="1287">
        <f t="shared" si="1"/>
        <v>29</v>
      </c>
      <c r="J39" s="1008" t="s">
        <v>1494</v>
      </c>
      <c r="K39" s="1287">
        <v>786</v>
      </c>
      <c r="L39" s="1287">
        <v>629</v>
      </c>
      <c r="M39" s="1279">
        <f>L39-K39</f>
        <v>-157</v>
      </c>
    </row>
    <row r="40" spans="2:13" ht="9">
      <c r="B40" s="1008" t="s">
        <v>483</v>
      </c>
      <c r="C40" s="1318" t="s">
        <v>175</v>
      </c>
      <c r="D40" s="1008">
        <v>98</v>
      </c>
      <c r="E40" s="1008">
        <v>30</v>
      </c>
      <c r="F40" s="1008">
        <v>18</v>
      </c>
      <c r="G40" s="1319">
        <f t="shared" si="0"/>
        <v>30.612244897959183</v>
      </c>
      <c r="H40" s="1287">
        <f t="shared" si="1"/>
        <v>-68</v>
      </c>
      <c r="J40" s="1018" t="s">
        <v>1496</v>
      </c>
      <c r="K40" s="1287"/>
      <c r="L40" s="1287"/>
      <c r="M40" s="1279"/>
    </row>
    <row r="41" spans="2:13" ht="9">
      <c r="B41" s="1008" t="s">
        <v>482</v>
      </c>
      <c r="C41" s="1318" t="s">
        <v>177</v>
      </c>
      <c r="D41" s="1008">
        <v>76</v>
      </c>
      <c r="E41" s="1008">
        <v>51</v>
      </c>
      <c r="F41" s="1008">
        <v>23</v>
      </c>
      <c r="G41" s="1319">
        <f t="shared" si="0"/>
        <v>67.10526315789474</v>
      </c>
      <c r="H41" s="1287">
        <f t="shared" si="1"/>
        <v>-25</v>
      </c>
      <c r="J41" s="1008" t="s">
        <v>1579</v>
      </c>
      <c r="K41" s="1287"/>
      <c r="L41" s="1287"/>
      <c r="M41" s="1279"/>
    </row>
    <row r="42" spans="2:13" ht="9">
      <c r="B42" s="1008" t="s">
        <v>493</v>
      </c>
      <c r="C42" s="1318" t="s">
        <v>178</v>
      </c>
      <c r="D42" s="1008">
        <v>98</v>
      </c>
      <c r="E42" s="1008">
        <v>50</v>
      </c>
      <c r="F42" s="1008">
        <v>25</v>
      </c>
      <c r="G42" s="1319">
        <f t="shared" si="0"/>
        <v>51.02040816326531</v>
      </c>
      <c r="H42" s="1287">
        <f t="shared" si="1"/>
        <v>-48</v>
      </c>
      <c r="J42" s="1018" t="s">
        <v>1580</v>
      </c>
      <c r="K42" s="1287"/>
      <c r="L42" s="1287"/>
      <c r="M42" s="1279"/>
    </row>
    <row r="43" spans="2:13" ht="9">
      <c r="B43" s="1008" t="s">
        <v>478</v>
      </c>
      <c r="C43" s="1318" t="s">
        <v>180</v>
      </c>
      <c r="D43" s="1008">
        <v>44</v>
      </c>
      <c r="E43" s="1008">
        <v>63</v>
      </c>
      <c r="F43" s="1008">
        <v>16</v>
      </c>
      <c r="G43" s="1319">
        <f t="shared" si="0"/>
        <v>143.1818181818182</v>
      </c>
      <c r="H43" s="1287">
        <f t="shared" si="1"/>
        <v>19</v>
      </c>
      <c r="J43" s="1008" t="s">
        <v>1581</v>
      </c>
      <c r="K43" s="1287">
        <v>194</v>
      </c>
      <c r="L43" s="1287">
        <v>151</v>
      </c>
      <c r="M43" s="1279">
        <f>L43-K43</f>
        <v>-43</v>
      </c>
    </row>
    <row r="44" spans="2:13" ht="9">
      <c r="B44" s="1008" t="s">
        <v>491</v>
      </c>
      <c r="C44" s="1318" t="s">
        <v>182</v>
      </c>
      <c r="D44" s="1008">
        <v>58</v>
      </c>
      <c r="E44" s="1008">
        <v>54</v>
      </c>
      <c r="F44" s="1008">
        <v>35</v>
      </c>
      <c r="G44" s="1319">
        <f t="shared" si="0"/>
        <v>93.10344827586206</v>
      </c>
      <c r="H44" s="1287">
        <f t="shared" si="1"/>
        <v>-4</v>
      </c>
      <c r="J44" s="1008" t="s">
        <v>1582</v>
      </c>
      <c r="K44" s="1287">
        <v>39</v>
      </c>
      <c r="L44" s="1287">
        <v>28</v>
      </c>
      <c r="M44" s="1279">
        <f>L44-K44</f>
        <v>-11</v>
      </c>
    </row>
    <row r="45" spans="2:13" ht="9">
      <c r="B45" s="1008" t="s">
        <v>485</v>
      </c>
      <c r="C45" s="1318" t="s">
        <v>184</v>
      </c>
      <c r="D45" s="1008">
        <v>77</v>
      </c>
      <c r="E45" s="1008">
        <v>49</v>
      </c>
      <c r="F45" s="1008">
        <v>27</v>
      </c>
      <c r="G45" s="1319">
        <f t="shared" si="0"/>
        <v>63.63636363636363</v>
      </c>
      <c r="H45" s="1287">
        <f t="shared" si="1"/>
        <v>-28</v>
      </c>
      <c r="J45" s="1008" t="s">
        <v>1583</v>
      </c>
      <c r="K45" s="1287">
        <v>39</v>
      </c>
      <c r="L45" s="1287">
        <v>45</v>
      </c>
      <c r="M45" s="1279">
        <f>L45-K45</f>
        <v>6</v>
      </c>
    </row>
    <row r="46" spans="2:13" ht="9">
      <c r="B46" s="1008" t="s">
        <v>476</v>
      </c>
      <c r="C46" s="1318" t="s">
        <v>186</v>
      </c>
      <c r="D46" s="1008">
        <v>56</v>
      </c>
      <c r="E46" s="1008">
        <v>65</v>
      </c>
      <c r="F46" s="1008">
        <v>40</v>
      </c>
      <c r="G46" s="1319">
        <f t="shared" si="0"/>
        <v>116.07142857142858</v>
      </c>
      <c r="H46" s="1287">
        <f t="shared" si="1"/>
        <v>9</v>
      </c>
      <c r="J46" s="1018" t="s">
        <v>1584</v>
      </c>
      <c r="K46" s="1287"/>
      <c r="L46" s="1287"/>
      <c r="M46" s="1279" t="s">
        <v>1</v>
      </c>
    </row>
    <row r="47" spans="2:13" ht="9">
      <c r="B47" s="1008" t="s">
        <v>481</v>
      </c>
      <c r="C47" s="1318" t="s">
        <v>188</v>
      </c>
      <c r="D47" s="1008">
        <v>46</v>
      </c>
      <c r="E47" s="1008">
        <v>52</v>
      </c>
      <c r="F47" s="1008">
        <v>27</v>
      </c>
      <c r="G47" s="1319">
        <f t="shared" si="0"/>
        <v>113.04347826086956</v>
      </c>
      <c r="H47" s="1287">
        <f t="shared" si="1"/>
        <v>6</v>
      </c>
      <c r="J47" s="1008" t="s">
        <v>1585</v>
      </c>
      <c r="K47" s="1287">
        <v>916</v>
      </c>
      <c r="L47" s="1287">
        <v>751</v>
      </c>
      <c r="M47" s="1279">
        <f>L47-K47</f>
        <v>-165</v>
      </c>
    </row>
    <row r="48" spans="2:13" ht="9">
      <c r="B48" s="1008" t="s">
        <v>480</v>
      </c>
      <c r="C48" s="1318" t="s">
        <v>190</v>
      </c>
      <c r="D48" s="1008">
        <v>55</v>
      </c>
      <c r="E48" s="1008">
        <v>45</v>
      </c>
      <c r="F48" s="1008">
        <v>12</v>
      </c>
      <c r="G48" s="1319">
        <f t="shared" si="0"/>
        <v>81.81818181818183</v>
      </c>
      <c r="H48" s="1287">
        <f t="shared" si="1"/>
        <v>-10</v>
      </c>
      <c r="J48" s="1008" t="s">
        <v>1586</v>
      </c>
      <c r="K48" s="1287">
        <v>256</v>
      </c>
      <c r="L48" s="1287">
        <v>197</v>
      </c>
      <c r="M48" s="1279">
        <f>L48-K48</f>
        <v>-59</v>
      </c>
    </row>
    <row r="49" spans="2:13" s="1008" customFormat="1" ht="9">
      <c r="B49" s="1008" t="s">
        <v>487</v>
      </c>
      <c r="C49" s="1318" t="s">
        <v>192</v>
      </c>
      <c r="D49" s="1008">
        <v>56</v>
      </c>
      <c r="E49" s="1008">
        <v>57</v>
      </c>
      <c r="F49" s="1008">
        <v>31</v>
      </c>
      <c r="G49" s="1319">
        <f t="shared" si="0"/>
        <v>101.78571428571428</v>
      </c>
      <c r="H49" s="1287">
        <f t="shared" si="1"/>
        <v>1</v>
      </c>
      <c r="J49" s="1008" t="s">
        <v>1587</v>
      </c>
      <c r="K49" s="1287">
        <v>115</v>
      </c>
      <c r="L49" s="1287">
        <v>99</v>
      </c>
      <c r="M49" s="1279">
        <f>L49-K49</f>
        <v>-16</v>
      </c>
    </row>
    <row r="50" spans="2:13" s="1008" customFormat="1" ht="8.25" customHeight="1">
      <c r="B50" s="1008" t="s">
        <v>488</v>
      </c>
      <c r="C50" s="1318" t="s">
        <v>194</v>
      </c>
      <c r="D50" s="1008">
        <v>108</v>
      </c>
      <c r="E50" s="1008">
        <v>37</v>
      </c>
      <c r="F50" s="1008">
        <v>16</v>
      </c>
      <c r="G50" s="1319">
        <f t="shared" si="0"/>
        <v>34.25925925925926</v>
      </c>
      <c r="H50" s="1287">
        <f t="shared" si="1"/>
        <v>-71</v>
      </c>
      <c r="J50" s="1015" t="s">
        <v>1588</v>
      </c>
      <c r="K50" s="1299">
        <v>40</v>
      </c>
      <c r="L50" s="1299">
        <v>15</v>
      </c>
      <c r="M50" s="1297">
        <f>L50-K50</f>
        <v>-25</v>
      </c>
    </row>
    <row r="51" spans="2:13" s="1008" customFormat="1" ht="9">
      <c r="B51" s="1008" t="s">
        <v>490</v>
      </c>
      <c r="C51" s="1318" t="s">
        <v>196</v>
      </c>
      <c r="D51" s="1008">
        <v>61</v>
      </c>
      <c r="E51" s="1008">
        <v>34</v>
      </c>
      <c r="F51" s="1008">
        <v>19</v>
      </c>
      <c r="G51" s="1319">
        <f t="shared" si="0"/>
        <v>55.73770491803278</v>
      </c>
      <c r="H51" s="1287">
        <f t="shared" si="1"/>
        <v>-27</v>
      </c>
      <c r="J51" s="1010"/>
      <c r="K51" s="1010"/>
      <c r="L51" s="1010"/>
      <c r="M51" s="1020"/>
    </row>
    <row r="52" spans="2:13" s="1008" customFormat="1" ht="9">
      <c r="B52" s="1008" t="s">
        <v>484</v>
      </c>
      <c r="C52" s="1318" t="s">
        <v>198</v>
      </c>
      <c r="D52" s="1008">
        <v>32</v>
      </c>
      <c r="E52" s="1008">
        <v>38</v>
      </c>
      <c r="F52" s="1008">
        <v>16</v>
      </c>
      <c r="G52" s="1319"/>
      <c r="H52" s="1287">
        <f t="shared" si="1"/>
        <v>6</v>
      </c>
      <c r="J52" s="1010"/>
      <c r="K52" s="1010"/>
      <c r="L52" s="1226"/>
      <c r="M52" s="1020"/>
    </row>
    <row r="53" spans="2:13" s="1008" customFormat="1" ht="9">
      <c r="B53" s="1008" t="s">
        <v>477</v>
      </c>
      <c r="C53" s="1318" t="s">
        <v>200</v>
      </c>
      <c r="D53" s="1008">
        <v>56</v>
      </c>
      <c r="E53" s="1008">
        <v>58</v>
      </c>
      <c r="F53" s="1008">
        <v>32</v>
      </c>
      <c r="G53" s="1319">
        <f t="shared" si="0"/>
        <v>103.57142857142858</v>
      </c>
      <c r="H53" s="1287">
        <f t="shared" si="1"/>
        <v>2</v>
      </c>
      <c r="I53" s="1010"/>
      <c r="J53" s="1010"/>
      <c r="K53" s="1010"/>
      <c r="L53" s="1291"/>
      <c r="M53" s="1291"/>
    </row>
    <row r="54" spans="2:13" s="1008" customFormat="1" ht="9">
      <c r="B54" s="1008" t="s">
        <v>475</v>
      </c>
      <c r="C54" s="1318" t="s">
        <v>202</v>
      </c>
      <c r="D54" s="1008">
        <v>471</v>
      </c>
      <c r="E54" s="1008">
        <v>416</v>
      </c>
      <c r="F54" s="1008">
        <v>206</v>
      </c>
      <c r="G54" s="1319">
        <f t="shared" si="0"/>
        <v>88.32271762208069</v>
      </c>
      <c r="H54" s="1287">
        <f t="shared" si="1"/>
        <v>-55</v>
      </c>
      <c r="I54" s="1010"/>
      <c r="J54" s="1010"/>
      <c r="K54" s="1010"/>
      <c r="L54" s="1291"/>
      <c r="M54" s="1291"/>
    </row>
    <row r="55" spans="2:13" s="1008" customFormat="1" ht="9">
      <c r="B55" s="1008" t="s">
        <v>489</v>
      </c>
      <c r="C55" s="1318" t="s">
        <v>204</v>
      </c>
      <c r="D55" s="1008">
        <v>46</v>
      </c>
      <c r="E55" s="1008">
        <v>46</v>
      </c>
      <c r="F55" s="1008">
        <v>19</v>
      </c>
      <c r="G55" s="1319">
        <f t="shared" si="0"/>
        <v>100</v>
      </c>
      <c r="H55" s="1287">
        <f t="shared" si="1"/>
        <v>0</v>
      </c>
      <c r="I55" s="1010"/>
      <c r="J55" s="1010"/>
      <c r="K55" s="1010"/>
      <c r="L55" s="1291"/>
      <c r="M55" s="1291"/>
    </row>
    <row r="56" spans="4:13" s="1008" customFormat="1" ht="7.5" customHeight="1">
      <c r="D56" s="982"/>
      <c r="G56" s="1008" t="s">
        <v>1</v>
      </c>
      <c r="H56" s="1287"/>
      <c r="I56" s="1010"/>
      <c r="J56" s="1010"/>
      <c r="K56" s="1010"/>
      <c r="L56" s="1010"/>
      <c r="M56" s="1010"/>
    </row>
    <row r="57" spans="2:9" s="1008" customFormat="1" ht="9">
      <c r="B57" s="1320" t="s">
        <v>412</v>
      </c>
      <c r="C57" s="1321" t="s">
        <v>2</v>
      </c>
      <c r="D57" s="1320">
        <f>SUM(D37:D56)</f>
        <v>1599</v>
      </c>
      <c r="E57" s="1320">
        <f>SUM(E37:E56)</f>
        <v>1286</v>
      </c>
      <c r="F57" s="1320">
        <f>SUM(F37:F56)</f>
        <v>629</v>
      </c>
      <c r="G57" s="1322">
        <f>E57/D57*100</f>
        <v>80.42526579111944</v>
      </c>
      <c r="H57" s="1323">
        <f>E57-D57</f>
        <v>-313</v>
      </c>
      <c r="I57" s="1010"/>
    </row>
    <row r="58" spans="2:8" s="1008" customFormat="1" ht="9">
      <c r="B58" s="1017"/>
      <c r="C58" s="1017"/>
      <c r="D58" s="1017"/>
      <c r="E58" s="1017"/>
      <c r="F58" s="1017"/>
      <c r="G58" s="1017"/>
      <c r="H58" s="1017"/>
    </row>
    <row r="59" s="1008" customFormat="1" ht="9">
      <c r="E59" s="1008" t="s">
        <v>1589</v>
      </c>
    </row>
    <row r="61" s="1008" customFormat="1" ht="9">
      <c r="L61" s="1008" t="s">
        <v>1</v>
      </c>
    </row>
  </sheetData>
  <sheetProtection/>
  <mergeCells count="33">
    <mergeCell ref="R25:S25"/>
    <mergeCell ref="R27:S27"/>
    <mergeCell ref="R28:S28"/>
    <mergeCell ref="R29:S29"/>
    <mergeCell ref="B33:B36"/>
    <mergeCell ref="C33:C36"/>
    <mergeCell ref="D33:D36"/>
    <mergeCell ref="E33:F34"/>
    <mergeCell ref="G33:G36"/>
    <mergeCell ref="R18:S18"/>
    <mergeCell ref="R19:S19"/>
    <mergeCell ref="R21:S21"/>
    <mergeCell ref="R22:S22"/>
    <mergeCell ref="R23:S23"/>
    <mergeCell ref="R24:S24"/>
    <mergeCell ref="R11:S11"/>
    <mergeCell ref="R12:S12"/>
    <mergeCell ref="R13:S13"/>
    <mergeCell ref="B14:E14"/>
    <mergeCell ref="R15:S15"/>
    <mergeCell ref="R16:S16"/>
    <mergeCell ref="AE5:AE6"/>
    <mergeCell ref="AF5:AF6"/>
    <mergeCell ref="K6:L6"/>
    <mergeCell ref="R8:S8"/>
    <mergeCell ref="R9:S9"/>
    <mergeCell ref="R10:S10"/>
    <mergeCell ref="K5:L5"/>
    <mergeCell ref="V5:V8"/>
    <mergeCell ref="W5:W8"/>
    <mergeCell ref="X5:X8"/>
    <mergeCell ref="Y5:Z6"/>
    <mergeCell ref="AA5:AA8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 xml:space="preserve">&amp;R&amp;8&amp;UБүлэг5. Ажилгүйдэл </oddHeader>
    <oddFooter>&amp;L&amp;18 &amp;R&amp;18 18</oddFooter>
  </headerFooter>
  <legacyDrawing r:id="rId3"/>
  <oleObjects>
    <oleObject progId="Equation.3" shapeId="417300" r:id="rId1"/>
    <oleObject progId="Equation.3" shapeId="417301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12.57421875" style="1003" customWidth="1"/>
    <col min="2" max="2" width="4.7109375" style="1003" customWidth="1"/>
    <col min="3" max="3" width="6.57421875" style="1003" customWidth="1"/>
    <col min="4" max="4" width="6.00390625" style="1003" customWidth="1"/>
    <col min="5" max="6" width="8.7109375" style="1003" customWidth="1"/>
    <col min="7" max="7" width="6.7109375" style="1003" customWidth="1"/>
    <col min="8" max="8" width="8.7109375" style="1003" customWidth="1"/>
    <col min="9" max="9" width="7.00390625" style="1003" customWidth="1"/>
    <col min="10" max="10" width="8.00390625" style="1003" customWidth="1"/>
    <col min="11" max="12" width="8.7109375" style="1003" customWidth="1"/>
    <col min="13" max="13" width="9.7109375" style="1003" customWidth="1"/>
    <col min="14" max="14" width="8.7109375" style="1003" customWidth="1"/>
    <col min="15" max="15" width="8.57421875" style="1003" customWidth="1"/>
    <col min="16" max="16" width="8.7109375" style="1003" customWidth="1"/>
    <col min="17" max="17" width="7.00390625" style="1003" customWidth="1"/>
    <col min="18" max="16384" width="9.140625" style="1003" customWidth="1"/>
  </cols>
  <sheetData>
    <row r="1" spans="1:17" ht="12.75">
      <c r="A1" s="1001"/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</row>
    <row r="2" spans="1:17" ht="12.75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</row>
    <row r="3" spans="1:17" ht="15.75">
      <c r="A3" s="1001"/>
      <c r="B3" s="1001"/>
      <c r="C3" s="1001"/>
      <c r="D3" s="1001"/>
      <c r="E3" s="1001"/>
      <c r="F3" s="1324" t="s">
        <v>1590</v>
      </c>
      <c r="G3" s="1001"/>
      <c r="H3" s="1001"/>
      <c r="I3" s="1324"/>
      <c r="J3" s="1324"/>
      <c r="K3" s="1324"/>
      <c r="L3" s="1324"/>
      <c r="M3" s="1324"/>
      <c r="N3" s="1324"/>
      <c r="O3" s="1324"/>
      <c r="P3" s="1324"/>
      <c r="Q3" s="1324"/>
    </row>
    <row r="4" spans="1:17" ht="15.75">
      <c r="A4" s="1001"/>
      <c r="B4" s="1001"/>
      <c r="C4" s="1001"/>
      <c r="D4" s="1001"/>
      <c r="E4" s="1001"/>
      <c r="F4" s="1001"/>
      <c r="G4" s="1001"/>
      <c r="H4" s="1324"/>
      <c r="I4" s="1324"/>
      <c r="J4" s="1324"/>
      <c r="K4" s="1324"/>
      <c r="L4" s="1324"/>
      <c r="M4" s="1324"/>
      <c r="N4" s="1324"/>
      <c r="O4" s="1324"/>
      <c r="P4" s="1324"/>
      <c r="Q4" s="1324"/>
    </row>
    <row r="5" spans="1:17" ht="15.75">
      <c r="A5" s="1325"/>
      <c r="B5" s="1325"/>
      <c r="C5" s="1325"/>
      <c r="D5" s="1325"/>
      <c r="E5" s="1325"/>
      <c r="F5" s="1325"/>
      <c r="G5" s="1325"/>
      <c r="H5" s="1325"/>
      <c r="I5" s="1325"/>
      <c r="J5" s="1325"/>
      <c r="K5" s="1325"/>
      <c r="L5" s="1325"/>
      <c r="M5" s="1325"/>
      <c r="N5" s="1325"/>
      <c r="O5" s="1325"/>
      <c r="P5" s="1325"/>
      <c r="Q5" s="1325"/>
    </row>
    <row r="6" spans="1:17" ht="12.75" customHeight="1">
      <c r="A6" s="1326" t="s">
        <v>1448</v>
      </c>
      <c r="B6" s="1327" t="s">
        <v>750</v>
      </c>
      <c r="C6" s="1328" t="s">
        <v>1591</v>
      </c>
      <c r="D6" s="1328"/>
      <c r="E6" s="1328"/>
      <c r="F6" s="1328"/>
      <c r="G6" s="1328"/>
      <c r="H6" s="1328"/>
      <c r="I6" s="1328"/>
      <c r="J6" s="1328"/>
      <c r="K6" s="1328"/>
      <c r="L6" s="1328"/>
      <c r="M6" s="1328"/>
      <c r="N6" s="1328"/>
      <c r="O6" s="1328"/>
      <c r="P6" s="1328"/>
      <c r="Q6" s="1328"/>
    </row>
    <row r="7" spans="1:17" ht="12.75" customHeight="1">
      <c r="A7" s="1329"/>
      <c r="B7" s="1327"/>
      <c r="C7" s="1326" t="s">
        <v>1592</v>
      </c>
      <c r="D7" s="1326" t="s">
        <v>1593</v>
      </c>
      <c r="E7" s="1326" t="s">
        <v>1594</v>
      </c>
      <c r="F7" s="1326" t="s">
        <v>1595</v>
      </c>
      <c r="G7" s="1326" t="s">
        <v>1596</v>
      </c>
      <c r="H7" s="1326" t="s">
        <v>1597</v>
      </c>
      <c r="I7" s="1326" t="s">
        <v>1598</v>
      </c>
      <c r="J7" s="1326" t="s">
        <v>1599</v>
      </c>
      <c r="K7" s="1025" t="s">
        <v>1600</v>
      </c>
      <c r="L7" s="1326" t="s">
        <v>1601</v>
      </c>
      <c r="M7" s="1326" t="s">
        <v>1602</v>
      </c>
      <c r="N7" s="1326" t="s">
        <v>1603</v>
      </c>
      <c r="O7" s="1326" t="s">
        <v>1604</v>
      </c>
      <c r="P7" s="1326" t="s">
        <v>1605</v>
      </c>
      <c r="Q7" s="1025" t="s">
        <v>1606</v>
      </c>
    </row>
    <row r="8" spans="1:17" ht="12.75">
      <c r="A8" s="1329"/>
      <c r="B8" s="1327"/>
      <c r="C8" s="1326"/>
      <c r="D8" s="1326"/>
      <c r="E8" s="1326"/>
      <c r="F8" s="1326"/>
      <c r="G8" s="1326"/>
      <c r="H8" s="1326"/>
      <c r="I8" s="1326"/>
      <c r="J8" s="1326"/>
      <c r="K8" s="1330"/>
      <c r="L8" s="1326"/>
      <c r="M8" s="1326"/>
      <c r="N8" s="1326"/>
      <c r="O8" s="1326"/>
      <c r="P8" s="1326"/>
      <c r="Q8" s="1330"/>
    </row>
    <row r="9" spans="1:17" ht="74.25" customHeight="1">
      <c r="A9" s="1329"/>
      <c r="B9" s="1327"/>
      <c r="C9" s="1326"/>
      <c r="D9" s="1326"/>
      <c r="E9" s="1326"/>
      <c r="F9" s="1326"/>
      <c r="G9" s="1326"/>
      <c r="H9" s="1326"/>
      <c r="I9" s="1326"/>
      <c r="J9" s="1326"/>
      <c r="K9" s="1331"/>
      <c r="L9" s="1326"/>
      <c r="M9" s="1326"/>
      <c r="N9" s="1326"/>
      <c r="O9" s="1326"/>
      <c r="P9" s="1326"/>
      <c r="Q9" s="1331"/>
    </row>
    <row r="10" spans="1:17" ht="12.75">
      <c r="A10" s="1332" t="s">
        <v>1607</v>
      </c>
      <c r="B10" s="1333">
        <f aca="true" t="shared" si="0" ref="B10:B29">SUM(C10:Q10)</f>
        <v>26</v>
      </c>
      <c r="C10" s="1026">
        <v>1</v>
      </c>
      <c r="D10" s="1026"/>
      <c r="E10" s="1026">
        <v>3</v>
      </c>
      <c r="F10" s="1026"/>
      <c r="G10" s="1026">
        <v>5</v>
      </c>
      <c r="H10" s="1026">
        <v>1</v>
      </c>
      <c r="I10" s="1026">
        <v>15</v>
      </c>
      <c r="J10" s="1026"/>
      <c r="K10" s="1026"/>
      <c r="L10" s="1026"/>
      <c r="M10" s="1026">
        <v>1</v>
      </c>
      <c r="N10" s="1026"/>
      <c r="O10" s="1026"/>
      <c r="P10" s="1026"/>
      <c r="Q10" s="1026"/>
    </row>
    <row r="11" spans="1:17" ht="12.75">
      <c r="A11" s="1334" t="s">
        <v>378</v>
      </c>
      <c r="B11" s="1013">
        <f t="shared" si="0"/>
        <v>13</v>
      </c>
      <c r="C11" s="1026"/>
      <c r="D11" s="1026"/>
      <c r="E11" s="1026">
        <v>1</v>
      </c>
      <c r="F11" s="1026"/>
      <c r="G11" s="1026">
        <v>1</v>
      </c>
      <c r="H11" s="1026"/>
      <c r="I11" s="1026"/>
      <c r="J11" s="1026"/>
      <c r="K11" s="1026"/>
      <c r="L11" s="1026"/>
      <c r="M11" s="1026"/>
      <c r="N11" s="1026">
        <v>11</v>
      </c>
      <c r="O11" s="1026"/>
      <c r="P11" s="1026"/>
      <c r="Q11" s="1026"/>
    </row>
    <row r="12" spans="1:17" ht="12.75">
      <c r="A12" s="1334" t="s">
        <v>1608</v>
      </c>
      <c r="B12" s="1013">
        <f t="shared" si="0"/>
        <v>51</v>
      </c>
      <c r="C12" s="1026">
        <v>15</v>
      </c>
      <c r="D12" s="1026"/>
      <c r="E12" s="1026">
        <v>18</v>
      </c>
      <c r="F12" s="1026"/>
      <c r="G12" s="1026">
        <v>4</v>
      </c>
      <c r="H12" s="1026">
        <v>14</v>
      </c>
      <c r="I12" s="1026"/>
      <c r="J12" s="1026"/>
      <c r="K12" s="1026"/>
      <c r="L12" s="1026"/>
      <c r="M12" s="1026"/>
      <c r="N12" s="1026"/>
      <c r="O12" s="1026"/>
      <c r="P12" s="1026"/>
      <c r="Q12" s="1026"/>
    </row>
    <row r="13" spans="1:17" ht="12.75">
      <c r="A13" s="1335" t="s">
        <v>380</v>
      </c>
      <c r="B13" s="1013">
        <f t="shared" si="0"/>
        <v>50</v>
      </c>
      <c r="C13" s="1026">
        <v>12</v>
      </c>
      <c r="D13" s="1026"/>
      <c r="E13" s="1026">
        <v>18</v>
      </c>
      <c r="F13" s="1026"/>
      <c r="G13" s="1026">
        <v>18</v>
      </c>
      <c r="H13" s="1026"/>
      <c r="I13" s="1026"/>
      <c r="J13" s="1026"/>
      <c r="K13" s="1026"/>
      <c r="L13" s="1026"/>
      <c r="M13" s="1026"/>
      <c r="N13" s="1026"/>
      <c r="O13" s="1026"/>
      <c r="P13" s="1026"/>
      <c r="Q13" s="1026">
        <v>2</v>
      </c>
    </row>
    <row r="14" spans="1:17" ht="12.75">
      <c r="A14" s="1334" t="s">
        <v>1609</v>
      </c>
      <c r="B14" s="1013">
        <f t="shared" si="0"/>
        <v>1</v>
      </c>
      <c r="C14" s="1026"/>
      <c r="D14" s="1026"/>
      <c r="E14" s="1026">
        <v>1</v>
      </c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</row>
    <row r="15" spans="1:17" ht="12.75">
      <c r="A15" s="1334" t="s">
        <v>382</v>
      </c>
      <c r="B15" s="1013">
        <f t="shared" si="0"/>
        <v>3</v>
      </c>
      <c r="C15" s="1026">
        <v>1</v>
      </c>
      <c r="D15" s="1026"/>
      <c r="E15" s="1026">
        <v>2</v>
      </c>
      <c r="F15" s="1026"/>
      <c r="G15" s="1026"/>
      <c r="H15" s="1026"/>
      <c r="I15" s="1026"/>
      <c r="J15" s="1026"/>
      <c r="K15" s="1026"/>
      <c r="L15" s="1026"/>
      <c r="M15" s="1026"/>
      <c r="N15" s="1026"/>
      <c r="O15" s="1026"/>
      <c r="P15" s="1026"/>
      <c r="Q15" s="1026"/>
    </row>
    <row r="16" spans="1:17" ht="12.75">
      <c r="A16" s="1334" t="s">
        <v>383</v>
      </c>
      <c r="B16" s="1013">
        <f t="shared" si="0"/>
        <v>80</v>
      </c>
      <c r="C16" s="1026">
        <v>23</v>
      </c>
      <c r="D16" s="1026"/>
      <c r="E16" s="1026">
        <v>33</v>
      </c>
      <c r="F16" s="1026"/>
      <c r="G16" s="1026">
        <v>22</v>
      </c>
      <c r="H16" s="1026">
        <v>2</v>
      </c>
      <c r="I16" s="1026"/>
      <c r="J16" s="1026"/>
      <c r="K16" s="1026"/>
      <c r="L16" s="1026"/>
      <c r="M16" s="1026"/>
      <c r="N16" s="1026"/>
      <c r="O16" s="1026"/>
      <c r="P16" s="1026"/>
      <c r="Q16" s="1026"/>
    </row>
    <row r="17" spans="1:17" ht="12.75">
      <c r="A17" s="1334" t="s">
        <v>1610</v>
      </c>
      <c r="B17" s="1013">
        <f t="shared" si="0"/>
        <v>13</v>
      </c>
      <c r="C17" s="1026">
        <v>2</v>
      </c>
      <c r="D17" s="1026"/>
      <c r="E17" s="1026">
        <v>4</v>
      </c>
      <c r="F17" s="1026"/>
      <c r="G17" s="1026"/>
      <c r="H17" s="1026">
        <v>4</v>
      </c>
      <c r="I17" s="1026"/>
      <c r="J17" s="1026"/>
      <c r="K17" s="1026"/>
      <c r="L17" s="1026"/>
      <c r="M17" s="1026"/>
      <c r="N17" s="1026"/>
      <c r="O17" s="1026"/>
      <c r="P17" s="1026">
        <v>3</v>
      </c>
      <c r="Q17" s="1026"/>
    </row>
    <row r="18" spans="1:17" ht="12.75">
      <c r="A18" s="1334" t="s">
        <v>385</v>
      </c>
      <c r="B18" s="1013">
        <f t="shared" si="0"/>
        <v>51</v>
      </c>
      <c r="C18" s="1026">
        <v>24</v>
      </c>
      <c r="D18" s="1026"/>
      <c r="E18" s="1026">
        <v>17</v>
      </c>
      <c r="F18" s="1026"/>
      <c r="G18" s="1026">
        <v>2</v>
      </c>
      <c r="H18" s="1026">
        <v>6</v>
      </c>
      <c r="I18" s="1026"/>
      <c r="J18" s="1026"/>
      <c r="K18" s="1026"/>
      <c r="L18" s="1026"/>
      <c r="M18" s="1026"/>
      <c r="N18" s="1026"/>
      <c r="O18" s="1026"/>
      <c r="P18" s="1026"/>
      <c r="Q18" s="1026">
        <v>2</v>
      </c>
    </row>
    <row r="19" spans="1:17" ht="12.75">
      <c r="A19" s="1334" t="s">
        <v>386</v>
      </c>
      <c r="B19" s="1013">
        <f t="shared" si="0"/>
        <v>38</v>
      </c>
      <c r="C19" s="1026">
        <v>6</v>
      </c>
      <c r="D19" s="1026"/>
      <c r="E19" s="1026">
        <v>15</v>
      </c>
      <c r="F19" s="1026"/>
      <c r="G19" s="1026">
        <v>4</v>
      </c>
      <c r="H19" s="1026">
        <v>6</v>
      </c>
      <c r="I19" s="1026">
        <v>1</v>
      </c>
      <c r="J19" s="1026"/>
      <c r="K19" s="1026"/>
      <c r="L19" s="1026"/>
      <c r="M19" s="1026"/>
      <c r="N19" s="1026">
        <v>1</v>
      </c>
      <c r="O19" s="1026">
        <v>1</v>
      </c>
      <c r="P19" s="1026">
        <v>2</v>
      </c>
      <c r="Q19" s="1026">
        <v>2</v>
      </c>
    </row>
    <row r="20" spans="1:17" ht="12.75">
      <c r="A20" s="1334" t="s">
        <v>387</v>
      </c>
      <c r="B20" s="1013">
        <f t="shared" si="0"/>
        <v>2</v>
      </c>
      <c r="C20" s="1026"/>
      <c r="D20" s="1026"/>
      <c r="E20" s="1026">
        <v>2</v>
      </c>
      <c r="F20" s="1026"/>
      <c r="G20" s="1026"/>
      <c r="H20" s="1026"/>
      <c r="I20" s="1026"/>
      <c r="J20" s="1026"/>
      <c r="K20" s="1026"/>
      <c r="L20" s="1026"/>
      <c r="M20" s="1026"/>
      <c r="N20" s="1026"/>
      <c r="O20" s="1026"/>
      <c r="P20" s="1026"/>
      <c r="Q20" s="1026"/>
    </row>
    <row r="21" spans="1:17" ht="12.75">
      <c r="A21" s="1334" t="s">
        <v>388</v>
      </c>
      <c r="B21" s="1013">
        <f t="shared" si="0"/>
        <v>58</v>
      </c>
      <c r="C21" s="1026">
        <v>32</v>
      </c>
      <c r="D21" s="1026"/>
      <c r="E21" s="1026">
        <v>1</v>
      </c>
      <c r="F21" s="1026"/>
      <c r="G21" s="1026">
        <v>5</v>
      </c>
      <c r="H21" s="1026">
        <v>6</v>
      </c>
      <c r="I21" s="1026">
        <v>2</v>
      </c>
      <c r="J21" s="1026"/>
      <c r="K21" s="1026"/>
      <c r="L21" s="1026"/>
      <c r="M21" s="1026">
        <v>11</v>
      </c>
      <c r="N21" s="1026">
        <v>1</v>
      </c>
      <c r="O21" s="1026"/>
      <c r="P21" s="1026"/>
      <c r="Q21" s="1026"/>
    </row>
    <row r="22" spans="1:17" ht="12.75">
      <c r="A22" s="1334" t="s">
        <v>389</v>
      </c>
      <c r="B22" s="1013">
        <f t="shared" si="0"/>
        <v>15</v>
      </c>
      <c r="C22" s="1026">
        <v>15</v>
      </c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</row>
    <row r="23" spans="1:17" ht="12.75">
      <c r="A23" s="1334" t="s">
        <v>1611</v>
      </c>
      <c r="B23" s="1013">
        <f t="shared" si="0"/>
        <v>7</v>
      </c>
      <c r="C23" s="1026">
        <v>2</v>
      </c>
      <c r="D23" s="1026"/>
      <c r="E23" s="1026">
        <v>4</v>
      </c>
      <c r="F23" s="1026"/>
      <c r="G23" s="1026"/>
      <c r="H23" s="1026">
        <v>1</v>
      </c>
      <c r="I23" s="1026"/>
      <c r="J23" s="1026"/>
      <c r="K23" s="1026"/>
      <c r="L23" s="1026"/>
      <c r="M23" s="1026"/>
      <c r="N23" s="1026"/>
      <c r="O23" s="1026"/>
      <c r="P23" s="1026"/>
      <c r="Q23" s="1026"/>
    </row>
    <row r="24" spans="1:17" ht="12.75">
      <c r="A24" s="1334" t="s">
        <v>1612</v>
      </c>
      <c r="B24" s="1013">
        <f t="shared" si="0"/>
        <v>7</v>
      </c>
      <c r="C24" s="1026"/>
      <c r="D24" s="1026"/>
      <c r="E24" s="1026">
        <v>3</v>
      </c>
      <c r="F24" s="1026"/>
      <c r="G24" s="1026"/>
      <c r="H24" s="1026">
        <v>4</v>
      </c>
      <c r="I24" s="1026"/>
      <c r="J24" s="1026"/>
      <c r="K24" s="1026"/>
      <c r="L24" s="1026"/>
      <c r="M24" s="1026"/>
      <c r="N24" s="1026"/>
      <c r="O24" s="1026"/>
      <c r="P24" s="1026"/>
      <c r="Q24" s="1026"/>
    </row>
    <row r="25" spans="1:17" ht="12.75">
      <c r="A25" s="1334" t="s">
        <v>391</v>
      </c>
      <c r="B25" s="1013">
        <f t="shared" si="0"/>
        <v>5</v>
      </c>
      <c r="C25" s="1026"/>
      <c r="D25" s="1026"/>
      <c r="E25" s="1026">
        <v>5</v>
      </c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</row>
    <row r="26" spans="1:17" ht="12.75">
      <c r="A26" s="1334" t="s">
        <v>392</v>
      </c>
      <c r="B26" s="1013">
        <f t="shared" si="0"/>
        <v>2</v>
      </c>
      <c r="C26" s="1026">
        <v>1</v>
      </c>
      <c r="D26" s="1026"/>
      <c r="E26" s="1026"/>
      <c r="F26" s="1026"/>
      <c r="G26" s="1026"/>
      <c r="H26" s="1026">
        <v>1</v>
      </c>
      <c r="I26" s="1026"/>
      <c r="J26" s="1026"/>
      <c r="K26" s="1026"/>
      <c r="L26" s="1026"/>
      <c r="M26" s="1026"/>
      <c r="N26" s="1026"/>
      <c r="O26" s="1026"/>
      <c r="P26" s="1026"/>
      <c r="Q26" s="1026"/>
    </row>
    <row r="27" spans="1:17" ht="12.75">
      <c r="A27" s="1334" t="s">
        <v>393</v>
      </c>
      <c r="B27" s="1013">
        <f t="shared" si="0"/>
        <v>246</v>
      </c>
      <c r="C27" s="1026">
        <v>13</v>
      </c>
      <c r="D27" s="1026"/>
      <c r="E27" s="1026">
        <v>96</v>
      </c>
      <c r="F27" s="1026">
        <v>1</v>
      </c>
      <c r="G27" s="1026">
        <v>85</v>
      </c>
      <c r="H27" s="1026">
        <v>17</v>
      </c>
      <c r="I27" s="1026">
        <v>12</v>
      </c>
      <c r="J27" s="1026">
        <v>2</v>
      </c>
      <c r="K27" s="1026"/>
      <c r="L27" s="1026">
        <v>3</v>
      </c>
      <c r="M27" s="1026">
        <v>1</v>
      </c>
      <c r="N27" s="1026"/>
      <c r="O27" s="1026"/>
      <c r="P27" s="1026">
        <v>6</v>
      </c>
      <c r="Q27" s="1026">
        <v>10</v>
      </c>
    </row>
    <row r="28" spans="1:17" ht="12.75">
      <c r="A28" s="1336" t="s">
        <v>1613</v>
      </c>
      <c r="B28" s="1170">
        <f t="shared" si="0"/>
        <v>58</v>
      </c>
      <c r="C28" s="1055">
        <v>45</v>
      </c>
      <c r="D28" s="1055"/>
      <c r="E28" s="1055">
        <v>8</v>
      </c>
      <c r="F28" s="1055"/>
      <c r="G28" s="1055"/>
      <c r="H28" s="1055">
        <v>1</v>
      </c>
      <c r="I28" s="1055">
        <v>2</v>
      </c>
      <c r="J28" s="1055"/>
      <c r="K28" s="1055"/>
      <c r="L28" s="1055"/>
      <c r="M28" s="1055"/>
      <c r="N28" s="1055"/>
      <c r="O28" s="1055"/>
      <c r="P28" s="1055">
        <v>2</v>
      </c>
      <c r="Q28" s="1337"/>
    </row>
    <row r="29" spans="1:17" ht="12.75">
      <c r="A29" s="1338" t="s">
        <v>70</v>
      </c>
      <c r="B29" s="1339">
        <f t="shared" si="0"/>
        <v>726</v>
      </c>
      <c r="C29" s="1174">
        <f aca="true" t="shared" si="1" ref="C29:Q29">SUM(C10:C28)</f>
        <v>192</v>
      </c>
      <c r="D29" s="1174">
        <f t="shared" si="1"/>
        <v>0</v>
      </c>
      <c r="E29" s="1174">
        <f t="shared" si="1"/>
        <v>231</v>
      </c>
      <c r="F29" s="1174">
        <f t="shared" si="1"/>
        <v>1</v>
      </c>
      <c r="G29" s="1174">
        <f t="shared" si="1"/>
        <v>146</v>
      </c>
      <c r="H29" s="1174">
        <f t="shared" si="1"/>
        <v>63</v>
      </c>
      <c r="I29" s="1174">
        <f t="shared" si="1"/>
        <v>32</v>
      </c>
      <c r="J29" s="1174">
        <f t="shared" si="1"/>
        <v>2</v>
      </c>
      <c r="K29" s="1174">
        <f t="shared" si="1"/>
        <v>0</v>
      </c>
      <c r="L29" s="1174">
        <f t="shared" si="1"/>
        <v>3</v>
      </c>
      <c r="M29" s="1174">
        <f t="shared" si="1"/>
        <v>13</v>
      </c>
      <c r="N29" s="1174">
        <f t="shared" si="1"/>
        <v>13</v>
      </c>
      <c r="O29" s="1174">
        <f t="shared" si="1"/>
        <v>1</v>
      </c>
      <c r="P29" s="1174">
        <f t="shared" si="1"/>
        <v>13</v>
      </c>
      <c r="Q29" s="1339">
        <f t="shared" si="1"/>
        <v>16</v>
      </c>
    </row>
    <row r="30" spans="1:18" ht="12.75">
      <c r="A30" s="1005" t="s">
        <v>208</v>
      </c>
      <c r="B30" s="1340">
        <v>1405</v>
      </c>
      <c r="C30" s="1340">
        <v>382</v>
      </c>
      <c r="D30" s="1340">
        <v>0</v>
      </c>
      <c r="E30" s="1340">
        <v>396</v>
      </c>
      <c r="F30" s="1340">
        <v>4</v>
      </c>
      <c r="G30" s="1340">
        <v>404</v>
      </c>
      <c r="H30" s="1340">
        <v>69</v>
      </c>
      <c r="I30" s="1340">
        <v>29</v>
      </c>
      <c r="J30" s="1340">
        <v>5</v>
      </c>
      <c r="K30" s="1340">
        <v>17</v>
      </c>
      <c r="L30" s="1340">
        <v>1</v>
      </c>
      <c r="M30" s="1340">
        <v>0</v>
      </c>
      <c r="N30" s="1340">
        <v>0</v>
      </c>
      <c r="O30" s="1340">
        <v>9</v>
      </c>
      <c r="P30" s="1340">
        <v>3</v>
      </c>
      <c r="Q30" s="1340">
        <v>86</v>
      </c>
      <c r="R30" s="1341"/>
    </row>
    <row r="31" spans="1:17" ht="12.75">
      <c r="A31" s="1113"/>
      <c r="B31" s="1013"/>
      <c r="C31" s="1013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</row>
    <row r="32" spans="1:17" ht="15.75">
      <c r="A32" s="1325"/>
      <c r="B32" s="1325"/>
      <c r="C32" s="1325"/>
      <c r="D32" s="1006" t="s">
        <v>1614</v>
      </c>
      <c r="E32" s="1325"/>
      <c r="F32" s="1325"/>
      <c r="G32" s="1325"/>
      <c r="H32" s="1325"/>
      <c r="I32" s="1325"/>
      <c r="J32" s="1325"/>
      <c r="K32" s="1325"/>
      <c r="L32" s="1325"/>
      <c r="M32" s="1325"/>
      <c r="N32" s="1325"/>
      <c r="O32" s="1325"/>
      <c r="P32" s="1325"/>
      <c r="Q32" s="1325"/>
    </row>
  </sheetData>
  <sheetProtection/>
  <mergeCells count="18">
    <mergeCell ref="P7:P9"/>
    <mergeCell ref="Q7:Q9"/>
    <mergeCell ref="J7:J9"/>
    <mergeCell ref="K7:K9"/>
    <mergeCell ref="L7:L9"/>
    <mergeCell ref="M7:M9"/>
    <mergeCell ref="N7:N9"/>
    <mergeCell ref="O7:O9"/>
    <mergeCell ref="A6:A9"/>
    <mergeCell ref="B6:B9"/>
    <mergeCell ref="C6:Q6"/>
    <mergeCell ref="C7:C9"/>
    <mergeCell ref="D7:D9"/>
    <mergeCell ref="E7:E9"/>
    <mergeCell ref="F7:F9"/>
    <mergeCell ref="G7:G9"/>
    <mergeCell ref="H7:H9"/>
    <mergeCell ref="I7:I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5.Unemployment</oddHeader>
    <oddFooter xml:space="preserve">&amp;L&amp;18 19&amp;R&amp;18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2.421875" style="300" customWidth="1"/>
    <col min="2" max="2" width="25.421875" style="300" customWidth="1"/>
    <col min="3" max="3" width="22.7109375" style="300" customWidth="1"/>
    <col min="4" max="4" width="8.00390625" style="300" customWidth="1"/>
    <col min="5" max="5" width="7.8515625" style="300" customWidth="1"/>
    <col min="6" max="6" width="9.28125" style="300" customWidth="1"/>
    <col min="7" max="7" width="9.140625" style="300" customWidth="1"/>
    <col min="8" max="8" width="8.00390625" style="300" customWidth="1"/>
    <col min="9" max="9" width="10.00390625" style="300" customWidth="1"/>
    <col min="10" max="10" width="9.8515625" style="300" customWidth="1"/>
    <col min="11" max="11" width="11.7109375" style="300" customWidth="1"/>
    <col min="12" max="16384" width="9.140625" style="300" customWidth="1"/>
  </cols>
  <sheetData>
    <row r="1" spans="1:11" ht="12.75">
      <c r="A1" s="296"/>
      <c r="B1" s="297"/>
      <c r="C1" s="297"/>
      <c r="D1" s="297"/>
      <c r="E1" s="298" t="s">
        <v>315</v>
      </c>
      <c r="F1" s="299"/>
      <c r="G1" s="299"/>
      <c r="H1" s="297"/>
      <c r="I1" s="297"/>
      <c r="J1" s="297"/>
      <c r="K1" s="297"/>
    </row>
    <row r="2" spans="1:11" ht="12.75">
      <c r="A2" s="296"/>
      <c r="B2" s="297"/>
      <c r="C2" s="297"/>
      <c r="D2" s="297"/>
      <c r="E2" s="301" t="s">
        <v>316</v>
      </c>
      <c r="F2" s="299"/>
      <c r="G2" s="299"/>
      <c r="H2" s="297"/>
      <c r="I2" s="297"/>
      <c r="J2" s="297"/>
      <c r="K2" s="297"/>
    </row>
    <row r="3" spans="1:11" ht="12.75">
      <c r="A3" s="296"/>
      <c r="B3" s="297"/>
      <c r="C3" s="297"/>
      <c r="D3" s="297"/>
      <c r="E3" s="302"/>
      <c r="F3" s="299"/>
      <c r="G3" s="299"/>
      <c r="H3" s="297"/>
      <c r="I3" s="297"/>
      <c r="J3" s="297"/>
      <c r="K3" s="297"/>
    </row>
    <row r="4" spans="1:11" ht="12.75">
      <c r="A4" s="296"/>
      <c r="B4" s="297"/>
      <c r="C4" s="297"/>
      <c r="D4" s="297"/>
      <c r="E4" s="302"/>
      <c r="F4" s="299"/>
      <c r="G4" s="299"/>
      <c r="H4" s="297"/>
      <c r="I4" s="297"/>
      <c r="J4" s="297"/>
      <c r="K4" s="297"/>
    </row>
    <row r="5" spans="1:11" ht="38.25" customHeight="1">
      <c r="A5" s="303"/>
      <c r="B5" s="479" t="s">
        <v>317</v>
      </c>
      <c r="C5" s="482" t="s">
        <v>318</v>
      </c>
      <c r="D5" s="477" t="s">
        <v>320</v>
      </c>
      <c r="E5" s="477" t="s">
        <v>319</v>
      </c>
      <c r="F5" s="477" t="s">
        <v>321</v>
      </c>
      <c r="G5" s="477" t="s">
        <v>322</v>
      </c>
      <c r="H5" s="477" t="s">
        <v>359</v>
      </c>
      <c r="I5" s="477" t="s">
        <v>323</v>
      </c>
      <c r="J5" s="477" t="s">
        <v>324</v>
      </c>
      <c r="K5" s="477" t="s">
        <v>325</v>
      </c>
    </row>
    <row r="6" spans="1:11" ht="12.75" customHeight="1">
      <c r="A6" s="304"/>
      <c r="B6" s="480"/>
      <c r="C6" s="483"/>
      <c r="D6" s="478"/>
      <c r="E6" s="478"/>
      <c r="F6" s="478"/>
      <c r="G6" s="478"/>
      <c r="H6" s="478"/>
      <c r="I6" s="478"/>
      <c r="J6" s="478"/>
      <c r="K6" s="478"/>
    </row>
    <row r="7" spans="1:11" ht="12.75">
      <c r="A7" s="304"/>
      <c r="B7" s="480"/>
      <c r="C7" s="483"/>
      <c r="D7" s="305" t="s">
        <v>327</v>
      </c>
      <c r="E7" s="306" t="s">
        <v>326</v>
      </c>
      <c r="F7" s="305" t="s">
        <v>328</v>
      </c>
      <c r="G7" s="307"/>
      <c r="H7" s="308" t="s">
        <v>329</v>
      </c>
      <c r="I7" s="308" t="s">
        <v>330</v>
      </c>
      <c r="J7" s="308" t="s">
        <v>329</v>
      </c>
      <c r="K7" s="308" t="s">
        <v>330</v>
      </c>
    </row>
    <row r="8" spans="1:11" ht="12.75">
      <c r="A8" s="304"/>
      <c r="B8" s="480"/>
      <c r="C8" s="483"/>
      <c r="D8" s="305"/>
      <c r="E8" s="306" t="s">
        <v>331</v>
      </c>
      <c r="F8" s="305" t="s">
        <v>332</v>
      </c>
      <c r="G8" s="307"/>
      <c r="H8" s="309" t="s">
        <v>333</v>
      </c>
      <c r="I8" s="308" t="s">
        <v>334</v>
      </c>
      <c r="J8" s="309" t="s">
        <v>333</v>
      </c>
      <c r="K8" s="308" t="s">
        <v>334</v>
      </c>
    </row>
    <row r="9" spans="1:11" ht="12.75">
      <c r="A9" s="304"/>
      <c r="B9" s="480"/>
      <c r="C9" s="483"/>
      <c r="D9" s="307"/>
      <c r="E9" s="306" t="s">
        <v>335</v>
      </c>
      <c r="F9" s="305"/>
      <c r="G9" s="307"/>
      <c r="H9" s="308" t="s">
        <v>336</v>
      </c>
      <c r="J9" s="308" t="s">
        <v>336</v>
      </c>
      <c r="K9" s="310"/>
    </row>
    <row r="10" spans="1:11" ht="12.75">
      <c r="A10" s="311"/>
      <c r="B10" s="481"/>
      <c r="C10" s="484"/>
      <c r="D10" s="312"/>
      <c r="E10" s="313"/>
      <c r="F10" s="312"/>
      <c r="G10" s="312"/>
      <c r="H10" s="312"/>
      <c r="I10" s="313"/>
      <c r="J10" s="312"/>
      <c r="K10" s="312"/>
    </row>
    <row r="11" spans="1:11" ht="35.25" customHeight="1">
      <c r="A11" s="314">
        <v>1</v>
      </c>
      <c r="B11" s="315" t="s">
        <v>339</v>
      </c>
      <c r="C11" s="315" t="s">
        <v>349</v>
      </c>
      <c r="D11" s="297">
        <v>3</v>
      </c>
      <c r="E11" s="297">
        <v>125</v>
      </c>
      <c r="F11" s="316">
        <v>456</v>
      </c>
      <c r="G11" s="316">
        <v>318</v>
      </c>
      <c r="H11" s="317"/>
      <c r="I11" s="318"/>
      <c r="J11" s="319">
        <v>650</v>
      </c>
      <c r="K11" s="319">
        <v>650</v>
      </c>
    </row>
    <row r="12" spans="1:11" ht="23.25" customHeight="1">
      <c r="A12" s="314">
        <v>2</v>
      </c>
      <c r="B12" s="315" t="s">
        <v>340</v>
      </c>
      <c r="C12" s="315" t="s">
        <v>350</v>
      </c>
      <c r="D12" s="297">
        <v>6</v>
      </c>
      <c r="E12" s="297">
        <v>98</v>
      </c>
      <c r="F12" s="297">
        <v>970</v>
      </c>
      <c r="G12" s="316">
        <v>610</v>
      </c>
      <c r="H12" s="317"/>
      <c r="I12" s="319"/>
      <c r="J12" s="319">
        <v>250</v>
      </c>
      <c r="K12" s="319">
        <v>250</v>
      </c>
    </row>
    <row r="13" spans="1:11" ht="35.25" customHeight="1">
      <c r="A13" s="314">
        <v>3</v>
      </c>
      <c r="B13" s="315" t="s">
        <v>341</v>
      </c>
      <c r="C13" s="315" t="s">
        <v>351</v>
      </c>
      <c r="D13" s="320">
        <v>1</v>
      </c>
      <c r="E13" s="320">
        <v>13</v>
      </c>
      <c r="F13" s="320">
        <v>312</v>
      </c>
      <c r="G13" s="320">
        <v>153</v>
      </c>
      <c r="H13" s="320"/>
      <c r="I13" s="320"/>
      <c r="J13" s="320"/>
      <c r="K13" s="320"/>
    </row>
    <row r="14" spans="1:11" ht="35.25" customHeight="1">
      <c r="A14" s="314">
        <v>4</v>
      </c>
      <c r="B14" s="315" t="s">
        <v>342</v>
      </c>
      <c r="C14" s="315" t="s">
        <v>352</v>
      </c>
      <c r="D14" s="320">
        <v>3</v>
      </c>
      <c r="E14" s="320">
        <v>130</v>
      </c>
      <c r="F14" s="320">
        <v>415</v>
      </c>
      <c r="G14" s="320">
        <v>262</v>
      </c>
      <c r="H14" s="320"/>
      <c r="I14" s="320"/>
      <c r="J14" s="421">
        <v>60</v>
      </c>
      <c r="K14" s="421">
        <v>60</v>
      </c>
    </row>
    <row r="15" spans="1:11" ht="35.25" customHeight="1">
      <c r="A15" s="314">
        <v>5</v>
      </c>
      <c r="B15" s="315" t="s">
        <v>343</v>
      </c>
      <c r="C15" s="315" t="s">
        <v>353</v>
      </c>
      <c r="D15" s="297">
        <v>2</v>
      </c>
      <c r="E15" s="297">
        <v>141</v>
      </c>
      <c r="F15" s="297">
        <v>636</v>
      </c>
      <c r="G15" s="316">
        <v>317</v>
      </c>
      <c r="H15" s="317"/>
      <c r="I15" s="297"/>
      <c r="J15" s="319"/>
      <c r="K15" s="319"/>
    </row>
    <row r="16" spans="1:11" ht="35.25" customHeight="1">
      <c r="A16" s="314">
        <v>6</v>
      </c>
      <c r="B16" s="315" t="s">
        <v>344</v>
      </c>
      <c r="C16" s="315" t="s">
        <v>354</v>
      </c>
      <c r="D16" s="297">
        <v>1</v>
      </c>
      <c r="E16" s="297">
        <v>21</v>
      </c>
      <c r="F16" s="297">
        <v>58</v>
      </c>
      <c r="G16" s="316">
        <v>39</v>
      </c>
      <c r="H16" s="317">
        <v>11346</v>
      </c>
      <c r="I16" s="317">
        <v>1008</v>
      </c>
      <c r="J16" s="319"/>
      <c r="K16" s="319"/>
    </row>
    <row r="17" spans="1:11" ht="35.25" customHeight="1">
      <c r="A17" s="314">
        <v>7</v>
      </c>
      <c r="B17" s="315" t="s">
        <v>345</v>
      </c>
      <c r="C17" s="315" t="s">
        <v>355</v>
      </c>
      <c r="D17" s="297">
        <v>2</v>
      </c>
      <c r="E17" s="297">
        <v>227</v>
      </c>
      <c r="F17" s="297">
        <v>186</v>
      </c>
      <c r="G17" s="316">
        <v>133</v>
      </c>
      <c r="H17" s="317"/>
      <c r="I17" s="317"/>
      <c r="J17" s="319"/>
      <c r="K17" s="319"/>
    </row>
    <row r="18" spans="1:11" ht="35.25" customHeight="1">
      <c r="A18" s="314">
        <v>8</v>
      </c>
      <c r="B18" s="315" t="s">
        <v>346</v>
      </c>
      <c r="C18" s="315" t="s">
        <v>356</v>
      </c>
      <c r="D18" s="297">
        <v>1</v>
      </c>
      <c r="E18" s="297">
        <v>17</v>
      </c>
      <c r="F18" s="297">
        <v>73</v>
      </c>
      <c r="G18" s="316">
        <v>22</v>
      </c>
      <c r="H18" s="317"/>
      <c r="I18" s="317"/>
      <c r="J18" s="319">
        <v>1920</v>
      </c>
      <c r="K18" s="319">
        <v>1350</v>
      </c>
    </row>
    <row r="19" spans="1:11" ht="35.25" customHeight="1">
      <c r="A19" s="314">
        <v>9</v>
      </c>
      <c r="B19" s="315" t="s">
        <v>347</v>
      </c>
      <c r="C19" s="315" t="s">
        <v>357</v>
      </c>
      <c r="D19" s="297">
        <v>4</v>
      </c>
      <c r="E19" s="297">
        <v>72</v>
      </c>
      <c r="F19" s="297">
        <v>195</v>
      </c>
      <c r="G19" s="316">
        <v>130</v>
      </c>
      <c r="H19" s="317"/>
      <c r="I19" s="317"/>
      <c r="J19" s="319">
        <v>11520</v>
      </c>
      <c r="K19" s="319"/>
    </row>
    <row r="20" spans="1:11" ht="24" customHeight="1">
      <c r="A20" s="314">
        <v>10</v>
      </c>
      <c r="B20" s="315" t="s">
        <v>348</v>
      </c>
      <c r="C20" s="315" t="s">
        <v>358</v>
      </c>
      <c r="D20" s="297">
        <v>1</v>
      </c>
      <c r="E20" s="297">
        <v>29</v>
      </c>
      <c r="F20" s="297">
        <v>59</v>
      </c>
      <c r="G20" s="321">
        <v>32</v>
      </c>
      <c r="H20" s="317"/>
      <c r="I20" s="317"/>
      <c r="J20" s="319"/>
      <c r="K20" s="319"/>
    </row>
    <row r="21" spans="1:11" ht="12.75">
      <c r="A21" s="314"/>
      <c r="B21" s="322" t="s">
        <v>337</v>
      </c>
      <c r="C21" s="322" t="s">
        <v>338</v>
      </c>
      <c r="D21" s="323">
        <f aca="true" t="shared" si="0" ref="D21:K21">SUM(D11:D20)</f>
        <v>24</v>
      </c>
      <c r="E21" s="323">
        <f t="shared" si="0"/>
        <v>873</v>
      </c>
      <c r="F21" s="323">
        <f t="shared" si="0"/>
        <v>3360</v>
      </c>
      <c r="G21" s="323">
        <f t="shared" si="0"/>
        <v>2016</v>
      </c>
      <c r="H21" s="324">
        <f t="shared" si="0"/>
        <v>11346</v>
      </c>
      <c r="I21" s="324">
        <f t="shared" si="0"/>
        <v>1008</v>
      </c>
      <c r="J21" s="324">
        <f t="shared" si="0"/>
        <v>14400</v>
      </c>
      <c r="K21" s="324">
        <f t="shared" si="0"/>
        <v>2310</v>
      </c>
    </row>
    <row r="22" spans="1:11" ht="12.75">
      <c r="A22" s="297"/>
      <c r="B22" s="325"/>
      <c r="C22" s="325"/>
      <c r="D22" s="326"/>
      <c r="E22" s="325"/>
      <c r="F22" s="325"/>
      <c r="G22" s="327"/>
      <c r="H22" s="327"/>
      <c r="I22" s="328"/>
      <c r="J22" s="327"/>
      <c r="K22" s="329"/>
    </row>
    <row r="23" spans="1:11" ht="12.75">
      <c r="A23" s="330"/>
      <c r="B23" s="331"/>
      <c r="C23" s="332"/>
      <c r="D23" s="297"/>
      <c r="E23" s="297"/>
      <c r="F23" s="318"/>
      <c r="G23" s="316"/>
      <c r="H23" s="319"/>
      <c r="I23" s="318"/>
      <c r="J23" s="319"/>
      <c r="K23" s="318"/>
    </row>
    <row r="24" spans="1:11" ht="12.75">
      <c r="A24" s="330"/>
      <c r="B24" s="297"/>
      <c r="C24" s="333"/>
      <c r="D24" s="297"/>
      <c r="E24" s="297"/>
      <c r="F24" s="297"/>
      <c r="G24" s="316"/>
      <c r="H24" s="317"/>
      <c r="I24" s="317"/>
      <c r="J24" s="319"/>
      <c r="K24" s="317"/>
    </row>
    <row r="25" spans="1:11" ht="12.75">
      <c r="A25" s="330"/>
      <c r="B25" s="297"/>
      <c r="C25" s="333"/>
      <c r="D25" s="297"/>
      <c r="E25" s="297"/>
      <c r="F25" s="297"/>
      <c r="G25" s="316"/>
      <c r="H25" s="317"/>
      <c r="I25" s="317"/>
      <c r="J25" s="319"/>
      <c r="K25" s="317"/>
    </row>
  </sheetData>
  <sheetProtection/>
  <mergeCells count="10">
    <mergeCell ref="H5:H6"/>
    <mergeCell ref="I5:I6"/>
    <mergeCell ref="J5:J6"/>
    <mergeCell ref="K5:K6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r:id="rId1"/>
  <headerFooter>
    <oddHeader>&amp;R&amp;"Arial Mon,Regular"&amp;8&amp;UБүлэг 6.Хяналт шалгалт</oddHeader>
    <oddFooter>&amp;R&amp;"Arial Mon,Regular"&amp;18 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Q55"/>
  <sheetViews>
    <sheetView tabSelected="1" zoomScalePageLayoutView="0" workbookViewId="0" topLeftCell="A16">
      <selection activeCell="J44" sqref="J44"/>
    </sheetView>
  </sheetViews>
  <sheetFormatPr defaultColWidth="9.140625" defaultRowHeight="12.75"/>
  <cols>
    <col min="1" max="1" width="23.57421875" style="817" customWidth="1"/>
    <col min="2" max="2" width="21.28125" style="861" customWidth="1"/>
    <col min="3" max="3" width="9.57421875" style="861" customWidth="1"/>
    <col min="4" max="4" width="17.00390625" style="861" customWidth="1"/>
    <col min="5" max="5" width="2.57421875" style="861" customWidth="1"/>
    <col min="6" max="6" width="13.28125" style="861" hidden="1" customWidth="1"/>
    <col min="7" max="7" width="0.85546875" style="861" hidden="1" customWidth="1"/>
    <col min="8" max="8" width="13.140625" style="861" customWidth="1"/>
    <col min="9" max="9" width="14.421875" style="861" customWidth="1"/>
    <col min="10" max="10" width="17.00390625" style="861" customWidth="1"/>
    <col min="11" max="11" width="13.421875" style="861" customWidth="1"/>
    <col min="12" max="12" width="6.140625" style="742" customWidth="1"/>
    <col min="13" max="13" width="60.421875" style="742" customWidth="1"/>
    <col min="14" max="14" width="11.421875" style="742" customWidth="1"/>
    <col min="15" max="15" width="18.7109375" style="742" customWidth="1"/>
    <col min="16" max="16" width="10.00390625" style="742" customWidth="1"/>
    <col min="17" max="17" width="9.7109375" style="742" customWidth="1"/>
    <col min="18" max="18" width="9.00390625" style="742" customWidth="1"/>
    <col min="19" max="19" width="0" style="742" hidden="1" customWidth="1"/>
    <col min="20" max="20" width="7.8515625" style="742" hidden="1" customWidth="1"/>
    <col min="21" max="21" width="7.140625" style="742" hidden="1" customWidth="1"/>
    <col min="22" max="22" width="16.140625" style="742" customWidth="1"/>
    <col min="23" max="23" width="10.140625" style="742" customWidth="1"/>
    <col min="24" max="24" width="10.28125" style="742" customWidth="1"/>
    <col min="25" max="25" width="9.28125" style="817" customWidth="1"/>
    <col min="26" max="26" width="4.140625" style="742" customWidth="1"/>
    <col min="27" max="27" width="7.00390625" style="742" bestFit="1" customWidth="1"/>
    <col min="28" max="28" width="6.8515625" style="742" customWidth="1"/>
    <col min="29" max="29" width="7.8515625" style="742" customWidth="1"/>
    <col min="30" max="33" width="9.140625" style="742" customWidth="1"/>
    <col min="34" max="34" width="4.7109375" style="742" customWidth="1"/>
    <col min="35" max="35" width="11.7109375" style="742" customWidth="1"/>
    <col min="36" max="36" width="35.421875" style="742" customWidth="1"/>
    <col min="37" max="37" width="14.00390625" style="742" customWidth="1"/>
    <col min="38" max="38" width="11.421875" style="742" customWidth="1"/>
    <col min="39" max="39" width="9.140625" style="742" customWidth="1"/>
    <col min="40" max="40" width="8.421875" style="742" customWidth="1"/>
    <col min="41" max="41" width="11.421875" style="742" customWidth="1"/>
    <col min="42" max="42" width="10.28125" style="742" customWidth="1"/>
    <col min="43" max="43" width="8.7109375" style="742" customWidth="1"/>
    <col min="44" max="16384" width="9.140625" style="742" customWidth="1"/>
  </cols>
  <sheetData>
    <row r="1" spans="2:25" ht="8.25" customHeight="1"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8"/>
      <c r="P1" s="808"/>
      <c r="Q1" s="817"/>
      <c r="R1" s="817"/>
      <c r="S1" s="817"/>
      <c r="T1" s="817"/>
      <c r="U1" s="817"/>
      <c r="V1" s="817"/>
      <c r="W1" s="817"/>
      <c r="X1" s="817"/>
      <c r="Y1" s="742"/>
    </row>
    <row r="2" spans="1:16" s="820" customFormat="1" ht="16.5" customHeight="1">
      <c r="A2" s="808"/>
      <c r="B2" s="819" t="s">
        <v>891</v>
      </c>
      <c r="C2" s="819"/>
      <c r="D2" s="819"/>
      <c r="E2" s="819"/>
      <c r="F2" s="819"/>
      <c r="G2" s="819"/>
      <c r="H2" s="819"/>
      <c r="I2" s="819"/>
      <c r="M2" s="821"/>
      <c r="N2" s="822"/>
      <c r="O2" s="822"/>
      <c r="P2" s="823"/>
    </row>
    <row r="3" spans="1:16" s="820" customFormat="1" ht="20.25" customHeight="1">
      <c r="A3" s="808"/>
      <c r="B3" s="824" t="s">
        <v>892</v>
      </c>
      <c r="C3" s="824"/>
      <c r="D3" s="824"/>
      <c r="E3" s="824"/>
      <c r="F3" s="824"/>
      <c r="G3" s="824"/>
      <c r="H3" s="824"/>
      <c r="I3" s="824"/>
      <c r="M3" s="825"/>
      <c r="N3" s="825"/>
      <c r="O3" s="825"/>
      <c r="P3" s="823"/>
    </row>
    <row r="4" spans="1:16" s="820" customFormat="1" ht="6" customHeight="1">
      <c r="A4" s="808"/>
      <c r="C4" s="826"/>
      <c r="D4" s="826"/>
      <c r="M4" s="823"/>
      <c r="N4" s="827"/>
      <c r="O4" s="828"/>
      <c r="P4" s="828"/>
    </row>
    <row r="5" spans="1:16" s="820" customFormat="1" ht="6.75" customHeight="1">
      <c r="A5" s="808"/>
      <c r="C5" s="826"/>
      <c r="D5" s="826"/>
      <c r="M5" s="823"/>
      <c r="N5" s="827"/>
      <c r="O5" s="828"/>
      <c r="P5" s="828"/>
    </row>
    <row r="6" spans="1:16" s="820" customFormat="1" ht="17.25" customHeight="1">
      <c r="A6" s="829" t="s">
        <v>893</v>
      </c>
      <c r="B6" s="829"/>
      <c r="C6" s="829"/>
      <c r="D6" s="829"/>
      <c r="E6" s="829"/>
      <c r="F6" s="829"/>
      <c r="G6" s="830"/>
      <c r="H6" s="831" t="s">
        <v>418</v>
      </c>
      <c r="I6" s="832"/>
      <c r="J6" s="831" t="s">
        <v>419</v>
      </c>
      <c r="K6" s="832"/>
      <c r="L6" s="823"/>
      <c r="M6" s="823"/>
      <c r="N6" s="827"/>
      <c r="O6" s="828"/>
      <c r="P6" s="828"/>
    </row>
    <row r="7" spans="1:16" s="817" customFormat="1" ht="12">
      <c r="A7" s="833"/>
      <c r="B7" s="833"/>
      <c r="C7" s="833"/>
      <c r="D7" s="833"/>
      <c r="E7" s="833"/>
      <c r="F7" s="833"/>
      <c r="G7" s="834"/>
      <c r="H7" s="690" t="s">
        <v>894</v>
      </c>
      <c r="I7" s="691" t="s">
        <v>895</v>
      </c>
      <c r="J7" s="690" t="s">
        <v>894</v>
      </c>
      <c r="K7" s="691" t="s">
        <v>895</v>
      </c>
      <c r="M7" s="808"/>
      <c r="N7" s="808"/>
      <c r="O7" s="808"/>
      <c r="P7" s="835"/>
    </row>
    <row r="8" spans="1:16" s="817" customFormat="1" ht="10.5" customHeight="1">
      <c r="A8" s="833"/>
      <c r="B8" s="833"/>
      <c r="C8" s="833"/>
      <c r="D8" s="833"/>
      <c r="E8" s="833"/>
      <c r="F8" s="833"/>
      <c r="G8" s="834"/>
      <c r="H8" s="836" t="s">
        <v>896</v>
      </c>
      <c r="I8" s="758" t="s">
        <v>897</v>
      </c>
      <c r="J8" s="836" t="s">
        <v>896</v>
      </c>
      <c r="K8" s="758" t="s">
        <v>897</v>
      </c>
      <c r="M8" s="808"/>
      <c r="N8" s="808"/>
      <c r="O8" s="837"/>
      <c r="P8" s="818"/>
    </row>
    <row r="9" spans="1:16" s="817" customFormat="1" ht="11.25" customHeight="1">
      <c r="A9" s="833"/>
      <c r="B9" s="833"/>
      <c r="C9" s="833"/>
      <c r="D9" s="833"/>
      <c r="E9" s="833"/>
      <c r="F9" s="833"/>
      <c r="G9" s="834"/>
      <c r="H9" s="838" t="s">
        <v>898</v>
      </c>
      <c r="I9" s="763" t="s">
        <v>899</v>
      </c>
      <c r="J9" s="838" t="s">
        <v>898</v>
      </c>
      <c r="K9" s="763" t="s">
        <v>899</v>
      </c>
      <c r="M9" s="837"/>
      <c r="N9" s="808"/>
      <c r="O9" s="837"/>
      <c r="P9" s="808"/>
    </row>
    <row r="10" spans="1:16" s="817" customFormat="1" ht="11.25" customHeight="1">
      <c r="A10" s="839"/>
      <c r="B10" s="839"/>
      <c r="C10" s="839"/>
      <c r="D10" s="839"/>
      <c r="E10" s="839"/>
      <c r="F10" s="839"/>
      <c r="G10" s="840"/>
      <c r="H10" s="841" t="s">
        <v>900</v>
      </c>
      <c r="I10" s="842" t="s">
        <v>901</v>
      </c>
      <c r="J10" s="841" t="s">
        <v>900</v>
      </c>
      <c r="K10" s="842" t="s">
        <v>901</v>
      </c>
      <c r="M10" s="843"/>
      <c r="N10" s="844"/>
      <c r="O10" s="845"/>
      <c r="P10" s="818"/>
    </row>
    <row r="11" spans="1:16" s="817" customFormat="1" ht="11.25" customHeight="1">
      <c r="A11" s="846" t="s">
        <v>902</v>
      </c>
      <c r="B11" s="847"/>
      <c r="C11" s="847"/>
      <c r="D11" s="847"/>
      <c r="E11" s="847"/>
      <c r="F11" s="847"/>
      <c r="G11" s="847"/>
      <c r="H11" s="848">
        <f>H12+H13+H31+H32</f>
        <v>5885938</v>
      </c>
      <c r="I11" s="849">
        <f>I12+I13+I31+I32</f>
        <v>22043</v>
      </c>
      <c r="J11" s="848">
        <f>J12+J13+J31+J32</f>
        <v>6535924.9</v>
      </c>
      <c r="K11" s="849">
        <f>K12+K13+K31+K32</f>
        <v>21927</v>
      </c>
      <c r="L11" s="850"/>
      <c r="M11" s="843"/>
      <c r="N11" s="844"/>
      <c r="O11" s="845"/>
      <c r="P11" s="818"/>
    </row>
    <row r="12" spans="1:25" s="817" customFormat="1" ht="17.25" customHeight="1">
      <c r="A12" s="845" t="s">
        <v>903</v>
      </c>
      <c r="B12" s="851"/>
      <c r="C12" s="852"/>
      <c r="D12" s="853"/>
      <c r="E12" s="854"/>
      <c r="F12" s="854"/>
      <c r="G12" s="854"/>
      <c r="H12" s="855"/>
      <c r="I12" s="856"/>
      <c r="J12" s="855"/>
      <c r="K12" s="856"/>
      <c r="L12" s="837"/>
      <c r="M12" s="850"/>
      <c r="N12" s="850"/>
      <c r="O12" s="850"/>
      <c r="P12" s="850"/>
      <c r="Y12" s="850"/>
    </row>
    <row r="13" spans="1:25" s="817" customFormat="1" ht="17.25" customHeight="1">
      <c r="A13" s="845" t="s">
        <v>904</v>
      </c>
      <c r="B13" s="686"/>
      <c r="C13" s="857"/>
      <c r="D13" s="853"/>
      <c r="E13" s="854"/>
      <c r="F13" s="854"/>
      <c r="G13" s="854"/>
      <c r="H13" s="855">
        <f>H14+H15+H24+H25+H30</f>
        <v>3605297.2</v>
      </c>
      <c r="I13" s="856">
        <f>I14+I15+I24+I25+I30</f>
        <v>9972</v>
      </c>
      <c r="J13" s="855">
        <f>J14+J15+J24+J25+J30</f>
        <v>3825934</v>
      </c>
      <c r="K13" s="856">
        <f>K14+K15+K24+K25+K30</f>
        <v>10294</v>
      </c>
      <c r="L13" s="850"/>
      <c r="M13" s="808"/>
      <c r="N13" s="808"/>
      <c r="O13" s="837"/>
      <c r="P13" s="818"/>
      <c r="Y13" s="850"/>
    </row>
    <row r="14" spans="1:25" s="817" customFormat="1" ht="17.25" customHeight="1">
      <c r="A14" s="845" t="s">
        <v>905</v>
      </c>
      <c r="B14" s="686"/>
      <c r="C14" s="857" t="s">
        <v>906</v>
      </c>
      <c r="D14" s="853"/>
      <c r="E14" s="854"/>
      <c r="F14" s="854"/>
      <c r="G14" s="854"/>
      <c r="H14" s="855">
        <v>2133594.1</v>
      </c>
      <c r="I14" s="858">
        <v>2391</v>
      </c>
      <c r="J14" s="855">
        <v>2115200.7</v>
      </c>
      <c r="K14" s="858">
        <v>2204</v>
      </c>
      <c r="L14" s="850"/>
      <c r="M14" s="808"/>
      <c r="N14" s="808"/>
      <c r="O14" s="837"/>
      <c r="P14" s="818"/>
      <c r="Y14" s="850"/>
    </row>
    <row r="15" spans="1:25" s="817" customFormat="1" ht="17.25" customHeight="1">
      <c r="A15" s="845" t="s">
        <v>907</v>
      </c>
      <c r="B15" s="851"/>
      <c r="C15" s="859" t="s">
        <v>908</v>
      </c>
      <c r="D15" s="853"/>
      <c r="E15" s="854"/>
      <c r="F15" s="854"/>
      <c r="G15" s="854"/>
      <c r="H15" s="855">
        <f>+H17+H18+H19+H20+H21+H22</f>
        <v>820994.2000000001</v>
      </c>
      <c r="I15" s="856">
        <f>+I17+I18+I19+I20+I21+I22</f>
        <v>2097</v>
      </c>
      <c r="J15" s="855">
        <f>+J17+J18+J19+J20+J21+J22</f>
        <v>1004835.0000000001</v>
      </c>
      <c r="K15" s="856">
        <f>+K17+K18+K19+K20+K21+K22</f>
        <v>2123</v>
      </c>
      <c r="L15" s="850"/>
      <c r="M15" s="808"/>
      <c r="N15" s="808"/>
      <c r="O15" s="808"/>
      <c r="P15" s="818"/>
      <c r="Y15" s="850"/>
    </row>
    <row r="16" spans="1:25" s="817" customFormat="1" ht="17.25" customHeight="1">
      <c r="A16" s="808" t="s">
        <v>909</v>
      </c>
      <c r="B16" s="692"/>
      <c r="C16" s="860" t="s">
        <v>910</v>
      </c>
      <c r="D16" s="861"/>
      <c r="H16" s="862"/>
      <c r="I16" s="863"/>
      <c r="J16" s="862"/>
      <c r="K16" s="863"/>
      <c r="L16" s="850"/>
      <c r="M16" s="808"/>
      <c r="N16" s="837"/>
      <c r="O16" s="808"/>
      <c r="P16" s="818"/>
      <c r="Y16" s="850"/>
    </row>
    <row r="17" spans="1:25" s="817" customFormat="1" ht="14.25" customHeight="1">
      <c r="A17" s="808" t="s">
        <v>911</v>
      </c>
      <c r="B17" s="692"/>
      <c r="C17" s="864"/>
      <c r="D17" s="861"/>
      <c r="H17" s="862">
        <v>337784.9</v>
      </c>
      <c r="I17" s="865">
        <v>1001</v>
      </c>
      <c r="J17" s="862">
        <v>434765.5</v>
      </c>
      <c r="K17" s="865">
        <v>1052</v>
      </c>
      <c r="L17" s="850"/>
      <c r="M17" s="866" t="s">
        <v>912</v>
      </c>
      <c r="N17" s="808"/>
      <c r="O17" s="837"/>
      <c r="P17" s="808"/>
      <c r="Y17" s="850"/>
    </row>
    <row r="18" spans="1:25" s="817" customFormat="1" ht="14.25" customHeight="1">
      <c r="A18" s="808" t="s">
        <v>913</v>
      </c>
      <c r="B18" s="692"/>
      <c r="C18" s="864"/>
      <c r="D18" s="861"/>
      <c r="H18" s="862">
        <v>182800.9</v>
      </c>
      <c r="I18" s="867">
        <v>522</v>
      </c>
      <c r="J18" s="862">
        <v>218304.8</v>
      </c>
      <c r="K18" s="867">
        <v>525</v>
      </c>
      <c r="L18" s="850"/>
      <c r="M18" s="866" t="s">
        <v>914</v>
      </c>
      <c r="N18" s="808"/>
      <c r="O18" s="837"/>
      <c r="P18" s="808"/>
      <c r="Y18" s="850"/>
    </row>
    <row r="19" spans="1:25" s="817" customFormat="1" ht="14.25" customHeight="1">
      <c r="A19" s="808" t="s">
        <v>915</v>
      </c>
      <c r="B19" s="692"/>
      <c r="C19" s="864"/>
      <c r="D19" s="861"/>
      <c r="H19" s="862">
        <v>46708.1</v>
      </c>
      <c r="I19" s="868">
        <v>107</v>
      </c>
      <c r="J19" s="862">
        <v>49678.8</v>
      </c>
      <c r="K19" s="868">
        <v>101</v>
      </c>
      <c r="L19" s="850"/>
      <c r="M19" s="866" t="s">
        <v>916</v>
      </c>
      <c r="N19" s="808"/>
      <c r="O19" s="837"/>
      <c r="P19" s="808"/>
      <c r="Y19" s="850"/>
    </row>
    <row r="20" spans="1:25" s="817" customFormat="1" ht="17.25" customHeight="1">
      <c r="A20" s="808" t="s">
        <v>917</v>
      </c>
      <c r="B20" s="692"/>
      <c r="C20" s="864" t="s">
        <v>58</v>
      </c>
      <c r="D20" s="861"/>
      <c r="H20" s="862">
        <v>162904.7</v>
      </c>
      <c r="I20" s="868">
        <v>220</v>
      </c>
      <c r="J20" s="862">
        <v>204558.6</v>
      </c>
      <c r="K20" s="868">
        <v>221</v>
      </c>
      <c r="L20" s="837"/>
      <c r="M20" s="850"/>
      <c r="N20" s="850"/>
      <c r="O20" s="850"/>
      <c r="P20" s="850"/>
      <c r="Y20" s="850"/>
    </row>
    <row r="21" spans="1:25" s="817" customFormat="1" ht="13.5" customHeight="1">
      <c r="A21" s="808" t="s">
        <v>918</v>
      </c>
      <c r="B21" s="692"/>
      <c r="C21" s="864"/>
      <c r="D21" s="861"/>
      <c r="H21" s="862">
        <v>90795.6</v>
      </c>
      <c r="I21" s="868">
        <v>247</v>
      </c>
      <c r="J21" s="862">
        <v>97527.3</v>
      </c>
      <c r="K21" s="868">
        <v>224</v>
      </c>
      <c r="L21" s="837"/>
      <c r="M21" s="850"/>
      <c r="N21" s="850"/>
      <c r="O21" s="850"/>
      <c r="P21" s="850"/>
      <c r="Y21" s="850"/>
    </row>
    <row r="22" spans="1:25" s="817" customFormat="1" ht="14.25" customHeight="1" hidden="1">
      <c r="A22" s="808" t="s">
        <v>48</v>
      </c>
      <c r="B22" s="692"/>
      <c r="C22" s="864"/>
      <c r="D22" s="861"/>
      <c r="H22" s="862"/>
      <c r="I22" s="868"/>
      <c r="J22" s="862"/>
      <c r="K22" s="868"/>
      <c r="L22" s="837"/>
      <c r="M22" s="850"/>
      <c r="N22" s="850"/>
      <c r="O22" s="850"/>
      <c r="P22" s="850"/>
      <c r="Y22" s="850"/>
    </row>
    <row r="23" spans="1:25" s="817" customFormat="1" ht="14.25" customHeight="1" hidden="1">
      <c r="A23" s="869" t="s">
        <v>919</v>
      </c>
      <c r="B23" s="869"/>
      <c r="C23" s="870" t="s">
        <v>920</v>
      </c>
      <c r="D23" s="870"/>
      <c r="H23" s="862"/>
      <c r="I23" s="770"/>
      <c r="J23" s="862"/>
      <c r="K23" s="770"/>
      <c r="L23" s="837"/>
      <c r="M23" s="837"/>
      <c r="N23" s="850"/>
      <c r="O23" s="850"/>
      <c r="Y23" s="850"/>
    </row>
    <row r="24" spans="1:25" s="817" customFormat="1" ht="17.25" customHeight="1">
      <c r="A24" s="845" t="s">
        <v>921</v>
      </c>
      <c r="B24" s="851"/>
      <c r="C24" s="852"/>
      <c r="D24" s="853"/>
      <c r="E24" s="854"/>
      <c r="F24" s="854"/>
      <c r="G24" s="854"/>
      <c r="H24" s="855">
        <v>209092.8</v>
      </c>
      <c r="I24" s="871">
        <v>1514</v>
      </c>
      <c r="J24" s="855">
        <v>220943.8</v>
      </c>
      <c r="K24" s="871">
        <v>1639</v>
      </c>
      <c r="L24" s="837"/>
      <c r="M24" s="837"/>
      <c r="N24" s="850"/>
      <c r="O24" s="850"/>
      <c r="Y24" s="850"/>
    </row>
    <row r="25" spans="1:25" s="817" customFormat="1" ht="17.25" customHeight="1">
      <c r="A25" s="845" t="s">
        <v>922</v>
      </c>
      <c r="B25" s="851"/>
      <c r="C25" s="852" t="s">
        <v>923</v>
      </c>
      <c r="D25" s="853"/>
      <c r="E25" s="854"/>
      <c r="F25" s="854"/>
      <c r="G25" s="854"/>
      <c r="H25" s="855">
        <f>H27+H28+H29</f>
        <v>423933.4</v>
      </c>
      <c r="I25" s="856">
        <f>I27+I28</f>
        <v>3970</v>
      </c>
      <c r="J25" s="855">
        <f>J27+J28+J29</f>
        <v>461005.9</v>
      </c>
      <c r="K25" s="856">
        <f>K27+K28</f>
        <v>4328</v>
      </c>
      <c r="L25" s="837"/>
      <c r="M25" s="837"/>
      <c r="N25" s="850"/>
      <c r="O25" s="850"/>
      <c r="Y25" s="850"/>
    </row>
    <row r="26" spans="1:25" s="817" customFormat="1" ht="15" customHeight="1">
      <c r="A26" s="808" t="s">
        <v>924</v>
      </c>
      <c r="B26" s="692"/>
      <c r="C26" s="860" t="s">
        <v>910</v>
      </c>
      <c r="D26" s="853"/>
      <c r="E26" s="854"/>
      <c r="F26" s="854"/>
      <c r="G26" s="854"/>
      <c r="H26" s="855"/>
      <c r="I26" s="845"/>
      <c r="J26" s="855"/>
      <c r="K26" s="845"/>
      <c r="L26" s="837"/>
      <c r="M26" s="837"/>
      <c r="N26" s="850"/>
      <c r="O26" s="850"/>
      <c r="Y26" s="850"/>
    </row>
    <row r="27" spans="1:25" s="817" customFormat="1" ht="15" customHeight="1">
      <c r="A27" s="770" t="s">
        <v>925</v>
      </c>
      <c r="B27" s="693"/>
      <c r="C27" s="692" t="s">
        <v>926</v>
      </c>
      <c r="D27" s="861"/>
      <c r="H27" s="862">
        <v>319532</v>
      </c>
      <c r="I27" s="808">
        <v>3477</v>
      </c>
      <c r="J27" s="862">
        <v>330190.8</v>
      </c>
      <c r="K27" s="808">
        <v>3721</v>
      </c>
      <c r="L27" s="837"/>
      <c r="M27" s="837"/>
      <c r="N27" s="850"/>
      <c r="O27" s="850"/>
      <c r="Y27" s="850"/>
    </row>
    <row r="28" spans="1:25" s="817" customFormat="1" ht="15" customHeight="1">
      <c r="A28" s="808" t="s">
        <v>927</v>
      </c>
      <c r="B28" s="692"/>
      <c r="C28" s="692" t="s">
        <v>928</v>
      </c>
      <c r="D28" s="861"/>
      <c r="H28" s="862">
        <v>104401.4</v>
      </c>
      <c r="I28" s="808">
        <v>493</v>
      </c>
      <c r="J28" s="862">
        <v>130815.1</v>
      </c>
      <c r="K28" s="808">
        <v>607</v>
      </c>
      <c r="L28" s="837"/>
      <c r="M28" s="837"/>
      <c r="N28" s="850"/>
      <c r="O28" s="850"/>
      <c r="Y28" s="850"/>
    </row>
    <row r="29" spans="1:25" s="817" customFormat="1" ht="15" customHeight="1" hidden="1">
      <c r="A29" s="808" t="s">
        <v>929</v>
      </c>
      <c r="B29" s="692"/>
      <c r="C29" s="692"/>
      <c r="D29" s="872"/>
      <c r="E29" s="850"/>
      <c r="F29" s="850"/>
      <c r="G29" s="850"/>
      <c r="H29" s="862"/>
      <c r="I29" s="808"/>
      <c r="J29" s="862"/>
      <c r="K29" s="808"/>
      <c r="L29" s="837"/>
      <c r="M29" s="837"/>
      <c r="N29" s="850"/>
      <c r="O29" s="850"/>
      <c r="Y29" s="850"/>
    </row>
    <row r="30" spans="1:25" s="817" customFormat="1" ht="14.25" customHeight="1">
      <c r="A30" s="845" t="s">
        <v>930</v>
      </c>
      <c r="B30" s="692"/>
      <c r="C30" s="852" t="s">
        <v>931</v>
      </c>
      <c r="D30" s="692"/>
      <c r="E30" s="808"/>
      <c r="F30" s="808"/>
      <c r="G30" s="808"/>
      <c r="H30" s="855">
        <v>17682.7</v>
      </c>
      <c r="I30" s="808"/>
      <c r="J30" s="855">
        <v>23948.6</v>
      </c>
      <c r="K30" s="808"/>
      <c r="L30" s="837"/>
      <c r="M30" s="837" t="s">
        <v>932</v>
      </c>
      <c r="N30" s="850"/>
      <c r="O30" s="850"/>
      <c r="P30" s="770"/>
      <c r="Y30" s="850"/>
    </row>
    <row r="31" spans="1:25" s="817" customFormat="1" ht="18" customHeight="1">
      <c r="A31" s="845" t="s">
        <v>933</v>
      </c>
      <c r="B31" s="851"/>
      <c r="C31" s="852"/>
      <c r="D31" s="853"/>
      <c r="E31" s="854"/>
      <c r="F31" s="854"/>
      <c r="G31" s="854"/>
      <c r="H31" s="855">
        <v>114928.5</v>
      </c>
      <c r="I31" s="871">
        <v>585</v>
      </c>
      <c r="J31" s="855">
        <v>40000</v>
      </c>
      <c r="K31" s="871">
        <v>110</v>
      </c>
      <c r="L31" s="837"/>
      <c r="M31" s="837"/>
      <c r="N31" s="850"/>
      <c r="O31" s="850"/>
      <c r="Y31" s="850"/>
    </row>
    <row r="32" spans="1:25" s="817" customFormat="1" ht="17.25" customHeight="1">
      <c r="A32" s="845" t="s">
        <v>934</v>
      </c>
      <c r="B32" s="686"/>
      <c r="C32" s="857"/>
      <c r="D32" s="853"/>
      <c r="E32" s="854"/>
      <c r="F32" s="854"/>
      <c r="G32" s="854"/>
      <c r="H32" s="855">
        <f>H37+H38+H39+H36</f>
        <v>2165712.3</v>
      </c>
      <c r="I32" s="856">
        <f>I37+I38+I39+I36</f>
        <v>11486</v>
      </c>
      <c r="J32" s="855">
        <f>J37+J38+J39+J36</f>
        <v>2669990.9</v>
      </c>
      <c r="K32" s="856">
        <f>K37+K38+K39+K36</f>
        <v>11523</v>
      </c>
      <c r="L32" s="837"/>
      <c r="M32" s="837"/>
      <c r="N32" s="850"/>
      <c r="O32" s="850"/>
      <c r="P32" s="850"/>
      <c r="Y32" s="850"/>
    </row>
    <row r="33" spans="1:25" s="817" customFormat="1" ht="15" customHeight="1">
      <c r="A33" s="808" t="s">
        <v>924</v>
      </c>
      <c r="B33" s="692"/>
      <c r="C33" s="860" t="s">
        <v>910</v>
      </c>
      <c r="D33" s="861"/>
      <c r="H33" s="855"/>
      <c r="I33" s="856"/>
      <c r="J33" s="855"/>
      <c r="K33" s="856"/>
      <c r="L33" s="837"/>
      <c r="M33" s="837"/>
      <c r="N33" s="850"/>
      <c r="O33" s="850"/>
      <c r="Y33" s="850"/>
    </row>
    <row r="34" spans="1:25" s="817" customFormat="1" ht="15" customHeight="1" hidden="1">
      <c r="A34" s="808" t="s">
        <v>935</v>
      </c>
      <c r="B34" s="692"/>
      <c r="C34" s="765" t="s">
        <v>936</v>
      </c>
      <c r="D34" s="861"/>
      <c r="H34" s="862"/>
      <c r="I34" s="863"/>
      <c r="J34" s="862"/>
      <c r="K34" s="863"/>
      <c r="L34" s="837"/>
      <c r="M34" s="837"/>
      <c r="N34" s="850"/>
      <c r="O34" s="850"/>
      <c r="Y34" s="850"/>
    </row>
    <row r="35" spans="1:25" s="817" customFormat="1" ht="15" customHeight="1" hidden="1">
      <c r="A35" s="808" t="s">
        <v>937</v>
      </c>
      <c r="B35" s="692"/>
      <c r="C35" s="765" t="s">
        <v>938</v>
      </c>
      <c r="D35" s="861"/>
      <c r="H35" s="862"/>
      <c r="I35" s="868"/>
      <c r="J35" s="862"/>
      <c r="K35" s="868"/>
      <c r="L35" s="837"/>
      <c r="M35" s="837"/>
      <c r="N35" s="850"/>
      <c r="O35" s="850"/>
      <c r="Y35" s="850"/>
    </row>
    <row r="36" spans="1:25" s="817" customFormat="1" ht="14.25" customHeight="1">
      <c r="A36" s="808" t="s">
        <v>939</v>
      </c>
      <c r="B36" s="693"/>
      <c r="C36" s="864"/>
      <c r="D36" s="861"/>
      <c r="H36" s="862">
        <v>280039.3</v>
      </c>
      <c r="I36" s="863"/>
      <c r="J36" s="862">
        <v>805044.5</v>
      </c>
      <c r="K36" s="863"/>
      <c r="L36" s="837"/>
      <c r="M36" s="837"/>
      <c r="N36" s="850"/>
      <c r="O36" s="850"/>
      <c r="Y36" s="850"/>
    </row>
    <row r="37" spans="1:25" s="817" customFormat="1" ht="15" customHeight="1">
      <c r="A37" s="808" t="s">
        <v>940</v>
      </c>
      <c r="B37" s="692"/>
      <c r="C37" s="860"/>
      <c r="D37" s="861"/>
      <c r="H37" s="862">
        <v>41711.7</v>
      </c>
      <c r="I37" s="808">
        <v>52</v>
      </c>
      <c r="J37" s="862">
        <v>41703.8</v>
      </c>
      <c r="K37" s="808">
        <v>46</v>
      </c>
      <c r="L37" s="837"/>
      <c r="M37" s="837"/>
      <c r="N37" s="850"/>
      <c r="O37" s="850"/>
      <c r="Y37" s="850"/>
    </row>
    <row r="38" spans="1:25" s="817" customFormat="1" ht="17.25" customHeight="1">
      <c r="A38" s="808" t="s">
        <v>941</v>
      </c>
      <c r="B38" s="693"/>
      <c r="C38" s="864" t="s">
        <v>942</v>
      </c>
      <c r="D38" s="861"/>
      <c r="H38" s="862">
        <v>1142196.2</v>
      </c>
      <c r="I38" s="808">
        <v>8309</v>
      </c>
      <c r="J38" s="862">
        <v>1131640</v>
      </c>
      <c r="K38" s="808">
        <v>8279</v>
      </c>
      <c r="L38" s="837"/>
      <c r="M38" s="837"/>
      <c r="N38" s="850"/>
      <c r="O38" s="850"/>
      <c r="Y38" s="850"/>
    </row>
    <row r="39" spans="1:25" s="817" customFormat="1" ht="14.25" customHeight="1">
      <c r="A39" s="813" t="s">
        <v>943</v>
      </c>
      <c r="B39" s="774"/>
      <c r="C39" s="873" t="s">
        <v>944</v>
      </c>
      <c r="D39" s="874"/>
      <c r="E39" s="875"/>
      <c r="F39" s="875"/>
      <c r="G39" s="875"/>
      <c r="H39" s="876">
        <v>701765.1</v>
      </c>
      <c r="I39" s="877">
        <v>3125</v>
      </c>
      <c r="J39" s="876">
        <v>691602.6</v>
      </c>
      <c r="K39" s="877">
        <v>3198</v>
      </c>
      <c r="L39" s="850"/>
      <c r="M39" s="866"/>
      <c r="N39" s="808"/>
      <c r="O39" s="837"/>
      <c r="P39" s="808"/>
      <c r="Y39" s="850"/>
    </row>
    <row r="40" spans="16:25" ht="12">
      <c r="P40" s="771"/>
      <c r="Y40" s="742"/>
    </row>
    <row r="41" spans="12:25" ht="12">
      <c r="L41" s="771"/>
      <c r="M41" s="771"/>
      <c r="N41" s="878"/>
      <c r="O41" s="771"/>
      <c r="P41" s="771"/>
      <c r="Y41" s="879"/>
    </row>
    <row r="42" spans="12:17" ht="12">
      <c r="L42" s="771"/>
      <c r="M42" s="771"/>
      <c r="N42" s="878"/>
      <c r="O42" s="771"/>
      <c r="P42" s="771"/>
      <c r="Q42" s="771"/>
    </row>
    <row r="43" spans="12:43" ht="12">
      <c r="L43" s="771"/>
      <c r="M43" s="771"/>
      <c r="N43" s="878"/>
      <c r="O43" s="771"/>
      <c r="P43" s="771"/>
      <c r="Q43" s="771"/>
      <c r="Y43" s="879"/>
      <c r="AG43" s="880"/>
      <c r="AH43" s="880"/>
      <c r="AI43" s="880"/>
      <c r="AJ43" s="880"/>
      <c r="AK43" s="880"/>
      <c r="AL43" s="880"/>
      <c r="AM43" s="880"/>
      <c r="AN43" s="880"/>
      <c r="AO43" s="880"/>
      <c r="AP43" s="880"/>
      <c r="AQ43" s="880"/>
    </row>
    <row r="44" spans="12:32" ht="12">
      <c r="L44" s="771"/>
      <c r="M44" s="771"/>
      <c r="N44" s="771"/>
      <c r="O44" s="771"/>
      <c r="P44" s="771"/>
      <c r="Q44" s="771"/>
      <c r="Y44" s="879"/>
      <c r="Z44" s="880"/>
      <c r="AA44" s="880"/>
      <c r="AB44" s="880"/>
      <c r="AC44" s="880"/>
      <c r="AD44" s="880"/>
      <c r="AE44" s="880"/>
      <c r="AF44" s="880"/>
    </row>
    <row r="45" spans="12:25" ht="12">
      <c r="L45" s="771"/>
      <c r="M45" s="771"/>
      <c r="N45" s="771"/>
      <c r="O45" s="771"/>
      <c r="P45" s="771"/>
      <c r="Q45" s="771"/>
      <c r="U45" s="880"/>
      <c r="V45" s="880"/>
      <c r="W45" s="880"/>
      <c r="X45" s="880"/>
      <c r="Y45" s="879"/>
    </row>
    <row r="46" spans="12:17" ht="12">
      <c r="L46" s="771"/>
      <c r="M46" s="771"/>
      <c r="N46" s="771"/>
      <c r="O46" s="771"/>
      <c r="P46" s="771"/>
      <c r="Q46" s="771"/>
    </row>
    <row r="47" spans="10:17" ht="12">
      <c r="J47" s="881">
        <f>J13+J31+J32</f>
        <v>6535924.9</v>
      </c>
      <c r="L47" s="771"/>
      <c r="M47" s="771"/>
      <c r="N47" s="771"/>
      <c r="O47" s="771"/>
      <c r="P47" s="771"/>
      <c r="Q47" s="771"/>
    </row>
    <row r="48" spans="12:17" ht="12">
      <c r="L48" s="771"/>
      <c r="M48" s="771"/>
      <c r="N48" s="771"/>
      <c r="O48" s="771"/>
      <c r="P48" s="771"/>
      <c r="Q48" s="771"/>
    </row>
    <row r="49" spans="12:17" ht="12">
      <c r="L49" s="771"/>
      <c r="M49" s="771"/>
      <c r="N49" s="771"/>
      <c r="O49" s="771"/>
      <c r="P49" s="771"/>
      <c r="Q49" s="771"/>
    </row>
    <row r="50" spans="12:17" ht="12">
      <c r="L50" s="771"/>
      <c r="M50" s="771"/>
      <c r="N50" s="771"/>
      <c r="O50" s="771"/>
      <c r="P50" s="771"/>
      <c r="Q50" s="771"/>
    </row>
    <row r="51" spans="12:17" ht="12">
      <c r="L51" s="771"/>
      <c r="M51" s="771"/>
      <c r="N51" s="771"/>
      <c r="O51" s="771"/>
      <c r="P51" s="771"/>
      <c r="Q51" s="771"/>
    </row>
    <row r="52" spans="12:17" ht="12">
      <c r="L52" s="771"/>
      <c r="M52" s="771"/>
      <c r="N52" s="771"/>
      <c r="O52" s="771"/>
      <c r="P52" s="771"/>
      <c r="Q52" s="771"/>
    </row>
    <row r="53" spans="12:17" ht="12">
      <c r="L53" s="771"/>
      <c r="M53" s="771"/>
      <c r="N53" s="771"/>
      <c r="O53" s="771"/>
      <c r="P53" s="771"/>
      <c r="Q53" s="771"/>
    </row>
    <row r="54" spans="12:17" ht="12">
      <c r="L54" s="771"/>
      <c r="M54" s="771"/>
      <c r="N54" s="771"/>
      <c r="O54" s="771"/>
      <c r="P54" s="771"/>
      <c r="Q54" s="771"/>
    </row>
    <row r="55" spans="16:17" ht="12">
      <c r="P55" s="771"/>
      <c r="Q55" s="7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62" bottom="0.61" header="0.3" footer="0.3"/>
  <pageSetup horizontalDpi="600" verticalDpi="600" orientation="landscape" paperSize="9" r:id="rId1"/>
  <headerFooter>
    <oddHeader>&amp;L&amp;8&amp;USection 5. Social welfare and subsidy</oddHeader>
    <oddFooter>&amp;L&amp;18 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29.28125" style="922" customWidth="1"/>
    <col min="2" max="2" width="27.28125" style="922" customWidth="1"/>
    <col min="3" max="9" width="9.140625" style="922" customWidth="1"/>
    <col min="10" max="12" width="9.140625" style="679" customWidth="1"/>
    <col min="13" max="16384" width="9.140625" style="922" customWidth="1"/>
  </cols>
  <sheetData>
    <row r="1" spans="1:9" ht="15" customHeight="1">
      <c r="A1" s="921" t="s">
        <v>993</v>
      </c>
      <c r="B1" s="921"/>
      <c r="C1" s="921"/>
      <c r="D1" s="921"/>
      <c r="E1" s="921"/>
      <c r="F1" s="921"/>
      <c r="G1" s="921"/>
      <c r="H1" s="921"/>
      <c r="I1" s="921"/>
    </row>
    <row r="2" spans="1:9" ht="15" customHeight="1">
      <c r="A2" s="921" t="s">
        <v>994</v>
      </c>
      <c r="B2" s="921"/>
      <c r="C2" s="921"/>
      <c r="D2" s="921"/>
      <c r="E2" s="921"/>
      <c r="F2" s="921"/>
      <c r="G2" s="921"/>
      <c r="H2" s="921"/>
      <c r="I2" s="921"/>
    </row>
    <row r="3" spans="1:9" ht="12.75">
      <c r="A3" s="923" t="s">
        <v>995</v>
      </c>
      <c r="B3" s="924"/>
      <c r="C3" s="924"/>
      <c r="D3" s="924"/>
      <c r="E3" s="924"/>
      <c r="F3" s="924"/>
      <c r="G3" s="924"/>
      <c r="H3" s="924"/>
      <c r="I3" s="924"/>
    </row>
    <row r="4" spans="1:9" ht="12.75">
      <c r="A4" s="923" t="s">
        <v>996</v>
      </c>
      <c r="B4" s="924"/>
      <c r="C4" s="924"/>
      <c r="D4" s="924"/>
      <c r="E4" s="924"/>
      <c r="F4" s="924"/>
      <c r="G4" s="924"/>
      <c r="H4" s="924"/>
      <c r="I4" s="924"/>
    </row>
    <row r="5" spans="1:10" ht="12.75">
      <c r="A5" s="925"/>
      <c r="B5" s="926"/>
      <c r="C5" s="927">
        <v>2014</v>
      </c>
      <c r="D5" s="928"/>
      <c r="E5" s="929"/>
      <c r="F5" s="927">
        <v>2015</v>
      </c>
      <c r="G5" s="928"/>
      <c r="H5" s="929"/>
      <c r="I5" s="930"/>
      <c r="J5" s="687"/>
    </row>
    <row r="6" spans="1:10" ht="15" customHeight="1">
      <c r="A6" s="931"/>
      <c r="B6" s="926"/>
      <c r="C6" s="932" t="s">
        <v>413</v>
      </c>
      <c r="D6" s="932" t="s">
        <v>414</v>
      </c>
      <c r="E6" s="932" t="s">
        <v>997</v>
      </c>
      <c r="F6" s="932" t="s">
        <v>413</v>
      </c>
      <c r="G6" s="932" t="s">
        <v>414</v>
      </c>
      <c r="H6" s="932" t="s">
        <v>997</v>
      </c>
      <c r="I6" s="933"/>
      <c r="J6" s="687"/>
    </row>
    <row r="7" spans="1:9" ht="12.75" customHeight="1">
      <c r="A7" s="934" t="s">
        <v>998</v>
      </c>
      <c r="B7" s="934" t="s">
        <v>999</v>
      </c>
      <c r="C7" s="935">
        <f aca="true" t="shared" si="0" ref="C7:H7">C9+C10+C11+C12+C13</f>
        <v>2716.600000000001</v>
      </c>
      <c r="D7" s="935">
        <f t="shared" si="0"/>
        <v>2999.8000000000006</v>
      </c>
      <c r="E7" s="935">
        <f t="shared" si="0"/>
        <v>22327.300000000003</v>
      </c>
      <c r="F7" s="935">
        <f t="shared" si="0"/>
        <v>2942.399999999998</v>
      </c>
      <c r="G7" s="935">
        <f t="shared" si="0"/>
        <v>2983.000000000002</v>
      </c>
      <c r="H7" s="935">
        <f t="shared" si="0"/>
        <v>26099.6</v>
      </c>
      <c r="I7" s="936">
        <f>H7/E7*100</f>
        <v>116.89545981824938</v>
      </c>
    </row>
    <row r="8" spans="1:9" ht="12" customHeight="1">
      <c r="A8" s="937" t="s">
        <v>1000</v>
      </c>
      <c r="B8" s="937" t="s">
        <v>1001</v>
      </c>
      <c r="C8" s="938"/>
      <c r="D8" s="938"/>
      <c r="E8" s="938"/>
      <c r="F8" s="938"/>
      <c r="G8" s="938"/>
      <c r="H8" s="938"/>
      <c r="I8" s="935"/>
    </row>
    <row r="9" spans="1:9" ht="12" customHeight="1">
      <c r="A9" s="939" t="s">
        <v>1002</v>
      </c>
      <c r="B9" s="939" t="s">
        <v>1003</v>
      </c>
      <c r="C9" s="938">
        <v>2332.6000000000004</v>
      </c>
      <c r="D9" s="938">
        <v>2670.7000000000007</v>
      </c>
      <c r="E9" s="938">
        <v>19467.4</v>
      </c>
      <c r="F9" s="938">
        <v>2433.899999999998</v>
      </c>
      <c r="G9" s="938">
        <v>2574.9000000000015</v>
      </c>
      <c r="H9" s="938">
        <v>21710.2</v>
      </c>
      <c r="I9" s="940">
        <f aca="true" t="shared" si="1" ref="I9:I20">H9/E9*100</f>
        <v>111.52079887401503</v>
      </c>
    </row>
    <row r="10" spans="1:9" ht="10.5" customHeight="1">
      <c r="A10" s="939" t="s">
        <v>1004</v>
      </c>
      <c r="B10" s="939" t="s">
        <v>1005</v>
      </c>
      <c r="C10" s="938">
        <v>188.60000000000002</v>
      </c>
      <c r="D10" s="938">
        <v>51.89999999999998</v>
      </c>
      <c r="E10" s="938">
        <v>595.9</v>
      </c>
      <c r="F10" s="938">
        <v>120.89999999999998</v>
      </c>
      <c r="G10" s="938">
        <v>123.29999999999995</v>
      </c>
      <c r="H10" s="938">
        <v>1133.8</v>
      </c>
      <c r="I10" s="940">
        <f t="shared" si="1"/>
        <v>190.26682329249874</v>
      </c>
    </row>
    <row r="11" spans="1:9" ht="10.5" customHeight="1">
      <c r="A11" s="939" t="s">
        <v>1006</v>
      </c>
      <c r="B11" s="939" t="s">
        <v>1007</v>
      </c>
      <c r="C11" s="938">
        <v>149.70000000000005</v>
      </c>
      <c r="D11" s="938">
        <v>249.79999999999995</v>
      </c>
      <c r="E11" s="938">
        <v>1782.3</v>
      </c>
      <c r="F11" s="938">
        <v>329.7999999999997</v>
      </c>
      <c r="G11" s="938">
        <v>228.4000000000001</v>
      </c>
      <c r="H11" s="938">
        <v>2638.6</v>
      </c>
      <c r="I11" s="940">
        <f t="shared" si="1"/>
        <v>148.0446613925826</v>
      </c>
    </row>
    <row r="12" spans="1:9" ht="10.5" customHeight="1">
      <c r="A12" s="939" t="s">
        <v>1008</v>
      </c>
      <c r="B12" s="939" t="s">
        <v>1009</v>
      </c>
      <c r="C12" s="938">
        <v>33.30000000000001</v>
      </c>
      <c r="D12" s="938">
        <v>19.899999999999977</v>
      </c>
      <c r="E12" s="938">
        <v>337.5</v>
      </c>
      <c r="F12" s="938">
        <v>35.5</v>
      </c>
      <c r="G12" s="938">
        <v>33.700000000000045</v>
      </c>
      <c r="H12" s="938">
        <v>402.1</v>
      </c>
      <c r="I12" s="940">
        <f t="shared" si="1"/>
        <v>119.14074074074075</v>
      </c>
    </row>
    <row r="13" spans="1:9" ht="10.5" customHeight="1">
      <c r="A13" s="939" t="s">
        <v>1010</v>
      </c>
      <c r="B13" s="939" t="s">
        <v>1011</v>
      </c>
      <c r="C13" s="938">
        <v>12.399999999999991</v>
      </c>
      <c r="D13" s="938">
        <v>7.5</v>
      </c>
      <c r="E13" s="938">
        <v>144.2</v>
      </c>
      <c r="F13" s="938">
        <v>22.299999999999983</v>
      </c>
      <c r="G13" s="938">
        <v>22.700000000000017</v>
      </c>
      <c r="H13" s="938">
        <v>214.9</v>
      </c>
      <c r="I13" s="940">
        <f t="shared" si="1"/>
        <v>149.02912621359226</v>
      </c>
    </row>
    <row r="14" spans="1:9" ht="14.25" customHeight="1">
      <c r="A14" s="941" t="s">
        <v>1012</v>
      </c>
      <c r="B14" s="941" t="s">
        <v>1013</v>
      </c>
      <c r="C14" s="942">
        <f aca="true" t="shared" si="2" ref="C14:H14">C16+C17+C18+C19+C20</f>
        <v>2826.100000000001</v>
      </c>
      <c r="D14" s="942">
        <f t="shared" si="2"/>
        <v>2666.5999999999985</v>
      </c>
      <c r="E14" s="942">
        <f t="shared" si="2"/>
        <v>22018.7</v>
      </c>
      <c r="F14" s="942">
        <f t="shared" si="2"/>
        <v>3381.1</v>
      </c>
      <c r="G14" s="942">
        <f t="shared" si="2"/>
        <v>3209.6000000000004</v>
      </c>
      <c r="H14" s="942">
        <f t="shared" si="2"/>
        <v>26459.4</v>
      </c>
      <c r="I14" s="935">
        <f t="shared" si="1"/>
        <v>120.16785732127693</v>
      </c>
    </row>
    <row r="15" spans="1:9" ht="12.75" customHeight="1">
      <c r="A15" s="937" t="s">
        <v>1000</v>
      </c>
      <c r="B15" s="937" t="s">
        <v>1001</v>
      </c>
      <c r="C15" s="938"/>
      <c r="D15" s="938"/>
      <c r="E15" s="938"/>
      <c r="F15" s="938"/>
      <c r="G15" s="938"/>
      <c r="H15" s="938"/>
      <c r="I15" s="935"/>
    </row>
    <row r="16" spans="1:9" ht="12" customHeight="1">
      <c r="A16" s="939" t="s">
        <v>1002</v>
      </c>
      <c r="B16" s="939" t="s">
        <v>1003</v>
      </c>
      <c r="C16" s="938">
        <v>2422.7000000000007</v>
      </c>
      <c r="D16" s="938">
        <v>2430.5999999999985</v>
      </c>
      <c r="E16" s="938">
        <v>18810.8</v>
      </c>
      <c r="F16" s="938">
        <v>2854</v>
      </c>
      <c r="G16" s="938">
        <v>2860.2000000000007</v>
      </c>
      <c r="H16" s="938">
        <v>22428.4</v>
      </c>
      <c r="I16" s="940">
        <f>H16/E16*100</f>
        <v>119.23150530546283</v>
      </c>
    </row>
    <row r="17" spans="1:9" ht="10.5" customHeight="1">
      <c r="A17" s="939" t="s">
        <v>1004</v>
      </c>
      <c r="B17" s="939" t="s">
        <v>1005</v>
      </c>
      <c r="C17" s="938">
        <v>167.3</v>
      </c>
      <c r="D17" s="938">
        <v>23.799999999999955</v>
      </c>
      <c r="E17" s="938">
        <v>652.4</v>
      </c>
      <c r="F17" s="938">
        <v>163.80000000000007</v>
      </c>
      <c r="G17" s="938">
        <v>37.89999999999998</v>
      </c>
      <c r="H17" s="938">
        <v>987.1</v>
      </c>
      <c r="I17" s="940">
        <f t="shared" si="1"/>
        <v>151.30288166768855</v>
      </c>
    </row>
    <row r="18" spans="1:9" ht="10.5" customHeight="1">
      <c r="A18" s="939" t="s">
        <v>1006</v>
      </c>
      <c r="B18" s="939" t="s">
        <v>1007</v>
      </c>
      <c r="C18" s="938">
        <v>217.4000000000001</v>
      </c>
      <c r="D18" s="938">
        <v>203.70000000000005</v>
      </c>
      <c r="E18" s="938">
        <v>2075.9</v>
      </c>
      <c r="F18" s="938">
        <v>294.5</v>
      </c>
      <c r="G18" s="938">
        <v>268.7999999999997</v>
      </c>
      <c r="H18" s="938">
        <v>2445.7</v>
      </c>
      <c r="I18" s="940">
        <f t="shared" si="1"/>
        <v>117.81396021002936</v>
      </c>
    </row>
    <row r="19" spans="1:9" ht="10.5" customHeight="1">
      <c r="A19" s="939" t="s">
        <v>1008</v>
      </c>
      <c r="B19" s="939" t="s">
        <v>1009</v>
      </c>
      <c r="C19" s="938">
        <v>8.699999999999989</v>
      </c>
      <c r="D19" s="938">
        <v>7.600000000000023</v>
      </c>
      <c r="E19" s="938">
        <v>361.5</v>
      </c>
      <c r="F19" s="938">
        <v>37.60000000000002</v>
      </c>
      <c r="G19" s="938">
        <v>36</v>
      </c>
      <c r="H19" s="938">
        <v>406.8</v>
      </c>
      <c r="I19" s="940">
        <f t="shared" si="1"/>
        <v>112.5311203319502</v>
      </c>
    </row>
    <row r="20" spans="1:9" ht="10.5" customHeight="1">
      <c r="A20" s="943" t="s">
        <v>1010</v>
      </c>
      <c r="B20" s="943" t="s">
        <v>1011</v>
      </c>
      <c r="C20" s="944">
        <v>10</v>
      </c>
      <c r="D20" s="944">
        <v>0.8999999999999915</v>
      </c>
      <c r="E20" s="944">
        <v>118.1</v>
      </c>
      <c r="F20" s="944">
        <v>31.19999999999999</v>
      </c>
      <c r="G20" s="944">
        <v>6.700000000000017</v>
      </c>
      <c r="H20" s="944">
        <v>191.4</v>
      </c>
      <c r="I20" s="945">
        <f t="shared" si="1"/>
        <v>162.06604572396276</v>
      </c>
    </row>
    <row r="21" spans="1:9" ht="10.5" customHeight="1">
      <c r="A21" s="946" t="s">
        <v>1014</v>
      </c>
      <c r="B21" s="946"/>
      <c r="C21" s="947"/>
      <c r="D21" s="947"/>
      <c r="E21" s="947"/>
      <c r="F21" s="947"/>
      <c r="G21" s="947"/>
      <c r="H21" s="947"/>
      <c r="I21" s="948"/>
    </row>
    <row r="22" spans="1:9" ht="12" customHeight="1">
      <c r="A22" s="949" t="s">
        <v>1015</v>
      </c>
      <c r="B22" s="949"/>
      <c r="C22" s="950"/>
      <c r="D22" s="950"/>
      <c r="E22" s="950"/>
      <c r="F22" s="950"/>
      <c r="G22" s="950"/>
      <c r="H22" s="950"/>
      <c r="I22" s="950"/>
    </row>
    <row r="23" spans="1:9" ht="12" customHeight="1">
      <c r="A23" s="923" t="s">
        <v>1016</v>
      </c>
      <c r="B23" s="924"/>
      <c r="C23" s="924"/>
      <c r="D23" s="924"/>
      <c r="E23" s="924"/>
      <c r="F23" s="924"/>
      <c r="G23" s="924"/>
      <c r="H23" s="924"/>
      <c r="I23" s="924"/>
    </row>
    <row r="24" spans="1:9" ht="11.25" customHeight="1">
      <c r="A24" s="923" t="s">
        <v>1017</v>
      </c>
      <c r="B24" s="924"/>
      <c r="C24" s="924"/>
      <c r="D24" s="924"/>
      <c r="E24" s="924"/>
      <c r="F24" s="924"/>
      <c r="G24" s="924"/>
      <c r="H24" s="924"/>
      <c r="I24" s="924"/>
    </row>
    <row r="25" spans="1:10" ht="12.75">
      <c r="A25" s="951"/>
      <c r="B25" s="952"/>
      <c r="C25" s="927">
        <v>2014</v>
      </c>
      <c r="D25" s="928"/>
      <c r="E25" s="929"/>
      <c r="F25" s="927">
        <v>2015</v>
      </c>
      <c r="G25" s="928"/>
      <c r="H25" s="929"/>
      <c r="I25" s="953"/>
      <c r="J25" s="687"/>
    </row>
    <row r="26" spans="1:10" ht="12.75">
      <c r="A26" s="954"/>
      <c r="B26" s="952"/>
      <c r="C26" s="932" t="s">
        <v>413</v>
      </c>
      <c r="D26" s="932" t="s">
        <v>414</v>
      </c>
      <c r="E26" s="932" t="s">
        <v>997</v>
      </c>
      <c r="F26" s="932" t="s">
        <v>413</v>
      </c>
      <c r="G26" s="932" t="s">
        <v>414</v>
      </c>
      <c r="H26" s="932" t="s">
        <v>997</v>
      </c>
      <c r="I26" s="955"/>
      <c r="J26" s="687"/>
    </row>
    <row r="27" spans="1:9" ht="25.5" customHeight="1">
      <c r="A27" s="956" t="s">
        <v>1018</v>
      </c>
      <c r="B27" s="956" t="s">
        <v>1019</v>
      </c>
      <c r="C27" s="957">
        <f aca="true" t="shared" si="3" ref="C27:H27">C29+C30+C31+C32</f>
        <v>2420.9999999999986</v>
      </c>
      <c r="D27" s="957">
        <f t="shared" si="3"/>
        <v>2430.1</v>
      </c>
      <c r="E27" s="957">
        <f t="shared" si="3"/>
        <v>18799.5</v>
      </c>
      <c r="F27" s="957">
        <f t="shared" si="3"/>
        <v>2850.8</v>
      </c>
      <c r="G27" s="957">
        <f t="shared" si="3"/>
        <v>2857.6000000000013</v>
      </c>
      <c r="H27" s="957">
        <f t="shared" si="3"/>
        <v>22414.300000000003</v>
      </c>
      <c r="I27" s="957">
        <f>H27/E27*100</f>
        <v>119.2281709619937</v>
      </c>
    </row>
    <row r="28" spans="1:9" ht="12.75">
      <c r="A28" s="937" t="s">
        <v>1000</v>
      </c>
      <c r="B28" s="937" t="s">
        <v>1001</v>
      </c>
      <c r="C28" s="938"/>
      <c r="D28" s="938"/>
      <c r="E28" s="938"/>
      <c r="F28" s="938"/>
      <c r="G28" s="938"/>
      <c r="H28" s="938"/>
      <c r="I28" s="957"/>
    </row>
    <row r="29" spans="1:9" ht="12.75" customHeight="1">
      <c r="A29" s="939" t="s">
        <v>1020</v>
      </c>
      <c r="B29" s="939" t="s">
        <v>1021</v>
      </c>
      <c r="C29" s="938">
        <v>1877.0999999999985</v>
      </c>
      <c r="D29" s="938">
        <v>1884</v>
      </c>
      <c r="E29" s="938">
        <v>14575.3</v>
      </c>
      <c r="F29" s="938">
        <v>2215.1000000000004</v>
      </c>
      <c r="G29" s="938">
        <v>2220.300000000001</v>
      </c>
      <c r="H29" s="938">
        <v>17415.9</v>
      </c>
      <c r="I29" s="958">
        <f aca="true" t="shared" si="4" ref="I29:I37">H29/E29*100</f>
        <v>119.48913572962479</v>
      </c>
    </row>
    <row r="30" spans="1:9" ht="12.75" customHeight="1">
      <c r="A30" s="939" t="s">
        <v>1022</v>
      </c>
      <c r="B30" s="939" t="s">
        <v>1023</v>
      </c>
      <c r="C30" s="938">
        <v>301.5999999999999</v>
      </c>
      <c r="D30" s="938">
        <v>302.8000000000002</v>
      </c>
      <c r="E30" s="938">
        <v>2342.4</v>
      </c>
      <c r="F30" s="938">
        <v>399.0999999999999</v>
      </c>
      <c r="G30" s="938">
        <v>400.0999999999999</v>
      </c>
      <c r="H30" s="938">
        <v>3138</v>
      </c>
      <c r="I30" s="958">
        <f t="shared" si="4"/>
        <v>133.96516393442624</v>
      </c>
    </row>
    <row r="31" spans="1:9" ht="12.75" customHeight="1">
      <c r="A31" s="939" t="s">
        <v>1024</v>
      </c>
      <c r="B31" s="939" t="s">
        <v>1025</v>
      </c>
      <c r="C31" s="938">
        <v>192.89999999999986</v>
      </c>
      <c r="D31" s="938">
        <v>193.70000000000005</v>
      </c>
      <c r="E31" s="938">
        <v>1498.3</v>
      </c>
      <c r="F31" s="938">
        <v>185.29999999999995</v>
      </c>
      <c r="G31" s="938">
        <v>185.70000000000005</v>
      </c>
      <c r="H31" s="938">
        <v>1456.9</v>
      </c>
      <c r="I31" s="958">
        <f t="shared" si="4"/>
        <v>97.23686845091105</v>
      </c>
    </row>
    <row r="32" spans="1:9" ht="12.75" customHeight="1">
      <c r="A32" s="939" t="s">
        <v>1026</v>
      </c>
      <c r="B32" s="939" t="s">
        <v>1027</v>
      </c>
      <c r="C32" s="938">
        <v>49.39999999999998</v>
      </c>
      <c r="D32" s="938">
        <v>49.60000000000002</v>
      </c>
      <c r="E32" s="938">
        <v>383.5</v>
      </c>
      <c r="F32" s="938">
        <v>51.30000000000001</v>
      </c>
      <c r="G32" s="938">
        <v>51.5</v>
      </c>
      <c r="H32" s="938">
        <v>403.5</v>
      </c>
      <c r="I32" s="958">
        <f t="shared" si="4"/>
        <v>105.21512385919165</v>
      </c>
    </row>
    <row r="33" spans="1:9" ht="24" customHeight="1">
      <c r="A33" s="941" t="s">
        <v>1028</v>
      </c>
      <c r="B33" s="941" t="s">
        <v>1029</v>
      </c>
      <c r="C33" s="942">
        <f aca="true" t="shared" si="5" ref="C33:H33">C35+C36+C37+C38+C39</f>
        <v>167.49999999999997</v>
      </c>
      <c r="D33" s="942">
        <f t="shared" si="5"/>
        <v>23.599999999999994</v>
      </c>
      <c r="E33" s="942">
        <f t="shared" si="5"/>
        <v>652.3000000000001</v>
      </c>
      <c r="F33" s="942">
        <f t="shared" si="5"/>
        <v>163.7</v>
      </c>
      <c r="G33" s="942">
        <f t="shared" si="5"/>
        <v>37.90000000000002</v>
      </c>
      <c r="H33" s="942">
        <f t="shared" si="5"/>
        <v>987.0000000000001</v>
      </c>
      <c r="I33" s="957">
        <f t="shared" si="4"/>
        <v>151.3107465889928</v>
      </c>
    </row>
    <row r="34" spans="1:9" ht="12.75" customHeight="1">
      <c r="A34" s="937" t="s">
        <v>1000</v>
      </c>
      <c r="B34" s="937" t="s">
        <v>1001</v>
      </c>
      <c r="C34" s="938"/>
      <c r="D34" s="938"/>
      <c r="E34" s="938"/>
      <c r="F34" s="938"/>
      <c r="G34" s="938"/>
      <c r="H34" s="938"/>
      <c r="I34" s="957"/>
    </row>
    <row r="35" spans="1:9" ht="13.5" customHeight="1">
      <c r="A35" s="939" t="s">
        <v>1030</v>
      </c>
      <c r="B35" s="939" t="s">
        <v>1031</v>
      </c>
      <c r="C35" s="938">
        <v>10.900000000000002</v>
      </c>
      <c r="D35" s="938">
        <v>0</v>
      </c>
      <c r="E35" s="938">
        <v>42.6</v>
      </c>
      <c r="F35" s="938">
        <v>6.899999999999999</v>
      </c>
      <c r="G35" s="938">
        <v>1.7000000000000028</v>
      </c>
      <c r="H35" s="938">
        <v>53.2</v>
      </c>
      <c r="I35" s="958">
        <f t="shared" si="4"/>
        <v>124.88262910798123</v>
      </c>
    </row>
    <row r="36" spans="1:9" ht="13.5" customHeight="1">
      <c r="A36" s="939" t="s">
        <v>1032</v>
      </c>
      <c r="B36" s="939" t="s">
        <v>1033</v>
      </c>
      <c r="C36" s="938">
        <v>140.39999999999998</v>
      </c>
      <c r="D36" s="938">
        <v>5</v>
      </c>
      <c r="E36" s="938">
        <v>443</v>
      </c>
      <c r="F36" s="938">
        <v>92.39999999999998</v>
      </c>
      <c r="G36" s="938">
        <v>17.600000000000023</v>
      </c>
      <c r="H36" s="938">
        <v>568.5</v>
      </c>
      <c r="I36" s="958">
        <f t="shared" si="4"/>
        <v>128.3295711060948</v>
      </c>
    </row>
    <row r="37" spans="1:9" ht="13.5" customHeight="1">
      <c r="A37" s="939" t="s">
        <v>1034</v>
      </c>
      <c r="B37" s="939" t="s">
        <v>1035</v>
      </c>
      <c r="C37" s="938">
        <v>16.19999999999999</v>
      </c>
      <c r="D37" s="938">
        <v>18.599999999999994</v>
      </c>
      <c r="E37" s="938">
        <v>164.6</v>
      </c>
      <c r="F37" s="938">
        <v>27.900000000000006</v>
      </c>
      <c r="G37" s="938">
        <v>18.599999999999994</v>
      </c>
      <c r="H37" s="938">
        <v>192.2</v>
      </c>
      <c r="I37" s="958">
        <f t="shared" si="4"/>
        <v>116.76792223572296</v>
      </c>
    </row>
    <row r="38" spans="1:9" ht="13.5" customHeight="1">
      <c r="A38" s="959" t="s">
        <v>1036</v>
      </c>
      <c r="B38" s="959" t="s">
        <v>1037</v>
      </c>
      <c r="C38" s="960">
        <v>0</v>
      </c>
      <c r="D38" s="960">
        <v>0</v>
      </c>
      <c r="E38" s="960">
        <v>0</v>
      </c>
      <c r="F38" s="960">
        <v>0</v>
      </c>
      <c r="G38" s="960">
        <v>0</v>
      </c>
      <c r="H38" s="960">
        <v>0</v>
      </c>
      <c r="I38" s="958">
        <v>0</v>
      </c>
    </row>
    <row r="39" spans="1:9" ht="13.5" customHeight="1">
      <c r="A39" s="943" t="s">
        <v>314</v>
      </c>
      <c r="B39" s="961" t="s">
        <v>58</v>
      </c>
      <c r="C39" s="962">
        <v>0</v>
      </c>
      <c r="D39" s="962">
        <v>0</v>
      </c>
      <c r="E39" s="962">
        <v>2.1</v>
      </c>
      <c r="F39" s="962">
        <v>36.5</v>
      </c>
      <c r="G39" s="962">
        <v>0</v>
      </c>
      <c r="H39" s="962">
        <v>173.1</v>
      </c>
      <c r="I39" s="963">
        <v>0</v>
      </c>
    </row>
    <row r="40" ht="12.75" customHeight="1"/>
    <row r="41" ht="12.75" customHeight="1"/>
  </sheetData>
  <sheetProtection/>
  <mergeCells count="14">
    <mergeCell ref="I25:I26"/>
    <mergeCell ref="A21:B21"/>
    <mergeCell ref="A22:B22"/>
    <mergeCell ref="A25:A26"/>
    <mergeCell ref="B25:B26"/>
    <mergeCell ref="C25:E25"/>
    <mergeCell ref="F25:H25"/>
    <mergeCell ref="A1:I1"/>
    <mergeCell ref="A2:I2"/>
    <mergeCell ref="A5:A6"/>
    <mergeCell ref="B5:B6"/>
    <mergeCell ref="C5:E5"/>
    <mergeCell ref="F5:H5"/>
    <mergeCell ref="I5:I6"/>
  </mergeCells>
  <printOptions/>
  <pageMargins left="0.7" right="0.7" top="0.44" bottom="0.31" header="0.3" footer="0.3"/>
  <pageSetup horizontalDpi="600" verticalDpi="600" orientation="landscape" r:id="rId2"/>
  <headerFooter>
    <oddHeader>&amp;R&amp;"Arial Mon,Regular"&amp;8&amp;UБүлэг 5. Нийгмийн даатгал халамж</oddHeader>
    <oddFooter>&amp;R&amp;18 22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4.140625" style="232" customWidth="1"/>
    <col min="2" max="3" width="11.00390625" style="232" customWidth="1"/>
    <col min="4" max="4" width="10.421875" style="232" customWidth="1"/>
    <col min="5" max="5" width="10.8515625" style="232" customWidth="1"/>
    <col min="6" max="6" width="8.140625" style="232" customWidth="1"/>
    <col min="7" max="7" width="9.28125" style="233" customWidth="1"/>
    <col min="8" max="8" width="10.57421875" style="232" bestFit="1" customWidth="1"/>
    <col min="9" max="9" width="10.140625" style="232" bestFit="1" customWidth="1"/>
    <col min="10" max="16384" width="9.140625" style="232" customWidth="1"/>
  </cols>
  <sheetData>
    <row r="1" ht="5.25" customHeight="1"/>
    <row r="2" ht="12.75">
      <c r="A2" s="234" t="s">
        <v>210</v>
      </c>
    </row>
    <row r="3" ht="12.75">
      <c r="A3" s="235" t="s">
        <v>211</v>
      </c>
    </row>
    <row r="4" ht="5.25" customHeight="1"/>
    <row r="5" spans="1:7" ht="12.75">
      <c r="A5" s="236"/>
      <c r="B5" s="422" t="s">
        <v>415</v>
      </c>
      <c r="C5" s="423"/>
      <c r="D5" s="422" t="s">
        <v>416</v>
      </c>
      <c r="E5" s="423"/>
      <c r="F5" s="237" t="s">
        <v>11</v>
      </c>
      <c r="G5" s="238"/>
    </row>
    <row r="6" spans="1:7" ht="15">
      <c r="A6" s="239"/>
      <c r="B6" s="240" t="s">
        <v>212</v>
      </c>
      <c r="C6" s="241" t="s">
        <v>213</v>
      </c>
      <c r="D6" s="240" t="s">
        <v>212</v>
      </c>
      <c r="E6" s="404" t="s">
        <v>213</v>
      </c>
      <c r="F6" s="242" t="s">
        <v>14</v>
      </c>
      <c r="G6" s="243"/>
    </row>
    <row r="7" spans="1:9" ht="12" customHeight="1">
      <c r="A7" s="244" t="s">
        <v>214</v>
      </c>
      <c r="B7" s="245">
        <f>B8+B42</f>
        <v>11366086.2</v>
      </c>
      <c r="C7" s="246">
        <f>C8+C42</f>
        <v>11759022.100000001</v>
      </c>
      <c r="D7" s="245">
        <f>D8+D42</f>
        <v>12503766.6</v>
      </c>
      <c r="E7" s="246">
        <f>E8+E42</f>
        <v>12209879.6</v>
      </c>
      <c r="F7" s="247">
        <f aca="true" t="shared" si="0" ref="F7:F14">E7/D7*100</f>
        <v>97.64961223764365</v>
      </c>
      <c r="G7" s="248">
        <f>E7/C7*100</f>
        <v>103.83414110600233</v>
      </c>
      <c r="H7" s="249"/>
      <c r="I7" s="249"/>
    </row>
    <row r="8" spans="1:9" ht="12" customHeight="1">
      <c r="A8" s="244" t="s">
        <v>215</v>
      </c>
      <c r="B8" s="250">
        <f>B9+B34+B39</f>
        <v>3406416.1999999997</v>
      </c>
      <c r="C8" s="251">
        <f>C9+C34+C39</f>
        <v>3799352.100000001</v>
      </c>
      <c r="D8" s="252">
        <f>D9+D34+D39</f>
        <v>3814126</v>
      </c>
      <c r="E8" s="252">
        <f>E9+E34+E39</f>
        <v>3520238.9999999995</v>
      </c>
      <c r="F8" s="254">
        <f t="shared" si="0"/>
        <v>92.29477474000596</v>
      </c>
      <c r="G8" s="248">
        <f aca="true" t="shared" si="1" ref="G8:G43">E8/C8*100</f>
        <v>92.65366587108362</v>
      </c>
      <c r="H8" s="249"/>
      <c r="I8" s="249"/>
    </row>
    <row r="9" spans="1:9" ht="12" customHeight="1">
      <c r="A9" s="244" t="s">
        <v>216</v>
      </c>
      <c r="B9" s="252">
        <f>B10+B20+B23+B17</f>
        <v>2981509</v>
      </c>
      <c r="C9" s="253">
        <f>C10+C20+C23+C17</f>
        <v>3378495.8000000007</v>
      </c>
      <c r="D9" s="252">
        <f>D10+D20+D23+D17</f>
        <v>3358538.3</v>
      </c>
      <c r="E9" s="253">
        <f>E10+E20+E23+E17</f>
        <v>3148299.5999999996</v>
      </c>
      <c r="F9" s="254">
        <f t="shared" si="0"/>
        <v>93.74017262211957</v>
      </c>
      <c r="G9" s="248">
        <f t="shared" si="1"/>
        <v>93.18642929791415</v>
      </c>
      <c r="H9" s="249"/>
      <c r="I9" s="249"/>
    </row>
    <row r="10" spans="1:8" ht="12" customHeight="1">
      <c r="A10" s="244" t="s">
        <v>217</v>
      </c>
      <c r="B10" s="252">
        <f>B11</f>
        <v>2260977.5</v>
      </c>
      <c r="C10" s="253">
        <f>C11</f>
        <v>2467287.3000000003</v>
      </c>
      <c r="D10" s="252">
        <f>D11</f>
        <v>2513226</v>
      </c>
      <c r="E10" s="253">
        <f>E11</f>
        <v>2393626.8</v>
      </c>
      <c r="F10" s="254">
        <f t="shared" si="0"/>
        <v>95.2412079136536</v>
      </c>
      <c r="G10" s="248">
        <f t="shared" si="1"/>
        <v>97.01451468582518</v>
      </c>
      <c r="H10" s="249"/>
    </row>
    <row r="11" spans="1:8" ht="12" customHeight="1">
      <c r="A11" s="255" t="s">
        <v>218</v>
      </c>
      <c r="B11" s="252">
        <f>B12+B13+B14+B15+B16</f>
        <v>2260977.5</v>
      </c>
      <c r="C11" s="253">
        <f>C12+C13+C14+C15+C16</f>
        <v>2467287.3000000003</v>
      </c>
      <c r="D11" s="252">
        <f>D12+D13+D14+D15+D16</f>
        <v>2513226</v>
      </c>
      <c r="E11" s="253">
        <f>E12+E13+E14+E15+E16</f>
        <v>2393626.8</v>
      </c>
      <c r="F11" s="254">
        <f t="shared" si="0"/>
        <v>95.2412079136536</v>
      </c>
      <c r="G11" s="248">
        <f t="shared" si="1"/>
        <v>97.01451468582518</v>
      </c>
      <c r="H11" s="249"/>
    </row>
    <row r="12" spans="1:9" ht="12" customHeight="1">
      <c r="A12" s="255" t="s">
        <v>219</v>
      </c>
      <c r="B12" s="256">
        <v>2532400</v>
      </c>
      <c r="C12" s="257">
        <v>2645446.9</v>
      </c>
      <c r="D12" s="256">
        <v>2904249.8</v>
      </c>
      <c r="E12" s="257">
        <v>2767104</v>
      </c>
      <c r="F12" s="254">
        <f t="shared" si="0"/>
        <v>95.27775468900782</v>
      </c>
      <c r="G12" s="248">
        <f t="shared" si="1"/>
        <v>104.59873528363015</v>
      </c>
      <c r="H12" s="249"/>
      <c r="I12" s="249"/>
    </row>
    <row r="13" spans="1:7" ht="12" customHeight="1">
      <c r="A13" s="255" t="s">
        <v>220</v>
      </c>
      <c r="B13" s="256">
        <v>315536.5</v>
      </c>
      <c r="C13" s="257">
        <v>381456.1</v>
      </c>
      <c r="D13" s="256">
        <v>320616</v>
      </c>
      <c r="E13" s="257">
        <v>360638.6</v>
      </c>
      <c r="F13" s="254">
        <f t="shared" si="0"/>
        <v>112.48303266212541</v>
      </c>
      <c r="G13" s="248">
        <f t="shared" si="1"/>
        <v>94.54262233583366</v>
      </c>
    </row>
    <row r="14" spans="1:7" ht="12" customHeight="1">
      <c r="A14" s="255" t="s">
        <v>277</v>
      </c>
      <c r="B14" s="256">
        <v>20000</v>
      </c>
      <c r="C14" s="257">
        <v>44039.7</v>
      </c>
      <c r="D14" s="256">
        <v>33335</v>
      </c>
      <c r="E14" s="257">
        <v>12413.8</v>
      </c>
      <c r="F14" s="254">
        <f t="shared" si="0"/>
        <v>37.239538023098845</v>
      </c>
      <c r="G14" s="248">
        <f t="shared" si="1"/>
        <v>28.187748781213312</v>
      </c>
    </row>
    <row r="15" spans="1:7" ht="12" customHeight="1">
      <c r="A15" s="255" t="s">
        <v>221</v>
      </c>
      <c r="B15" s="256">
        <v>3261.4</v>
      </c>
      <c r="C15" s="257">
        <v>6261.7</v>
      </c>
      <c r="D15" s="256">
        <v>8525.2</v>
      </c>
      <c r="E15" s="257">
        <v>6969.5</v>
      </c>
      <c r="F15" s="254">
        <f>E15/D15*100</f>
        <v>81.75174775958335</v>
      </c>
      <c r="G15" s="248">
        <f t="shared" si="1"/>
        <v>111.30363958669372</v>
      </c>
    </row>
    <row r="16" spans="1:7" ht="12" customHeight="1">
      <c r="A16" s="255" t="s">
        <v>222</v>
      </c>
      <c r="B16" s="258">
        <v>-610220.4</v>
      </c>
      <c r="C16" s="257">
        <v>-609917.1</v>
      </c>
      <c r="D16" s="256">
        <v>-753500</v>
      </c>
      <c r="E16" s="257">
        <v>-753499.1</v>
      </c>
      <c r="F16" s="254">
        <f>E16/D16*100</f>
        <v>99.9998805573988</v>
      </c>
      <c r="G16" s="248">
        <f t="shared" si="1"/>
        <v>123.54123207891696</v>
      </c>
    </row>
    <row r="17" spans="1:7" ht="12" customHeight="1">
      <c r="A17" s="244" t="s">
        <v>223</v>
      </c>
      <c r="B17" s="252">
        <f>B18+B19</f>
        <v>90228</v>
      </c>
      <c r="C17" s="251">
        <f>C18+C19</f>
        <v>120783.20000000001</v>
      </c>
      <c r="D17" s="252">
        <f>D18+D19</f>
        <v>103666</v>
      </c>
      <c r="E17" s="253">
        <f>E18+E19</f>
        <v>100202.4</v>
      </c>
      <c r="F17" s="254">
        <f aca="true" t="shared" si="2" ref="F17:F23">E17/D17*100</f>
        <v>96.65888526614317</v>
      </c>
      <c r="G17" s="248">
        <f t="shared" si="1"/>
        <v>82.96054418164114</v>
      </c>
    </row>
    <row r="18" spans="1:7" ht="12" customHeight="1">
      <c r="A18" s="244" t="s">
        <v>313</v>
      </c>
      <c r="B18" s="256">
        <v>9828</v>
      </c>
      <c r="C18" s="257">
        <v>5251.1</v>
      </c>
      <c r="D18" s="256">
        <v>11166</v>
      </c>
      <c r="E18" s="257">
        <v>6841</v>
      </c>
      <c r="F18" s="254">
        <f t="shared" si="2"/>
        <v>61.26634425935876</v>
      </c>
      <c r="G18" s="248">
        <f t="shared" si="1"/>
        <v>130.2774656738588</v>
      </c>
    </row>
    <row r="19" spans="1:7" ht="12" customHeight="1">
      <c r="A19" s="255" t="s">
        <v>224</v>
      </c>
      <c r="B19" s="256">
        <v>80400</v>
      </c>
      <c r="C19" s="257">
        <v>115532.1</v>
      </c>
      <c r="D19" s="256">
        <v>92500</v>
      </c>
      <c r="E19" s="257">
        <v>93361.4</v>
      </c>
      <c r="F19" s="254">
        <f t="shared" si="2"/>
        <v>100.93124324324323</v>
      </c>
      <c r="G19" s="248">
        <f t="shared" si="1"/>
        <v>80.80992209091671</v>
      </c>
    </row>
    <row r="20" spans="1:7" ht="12" customHeight="1">
      <c r="A20" s="244" t="s">
        <v>225</v>
      </c>
      <c r="B20" s="252">
        <f>B21</f>
        <v>274193.3</v>
      </c>
      <c r="C20" s="253">
        <f>C21</f>
        <v>315795.5</v>
      </c>
      <c r="D20" s="252">
        <f aca="true" t="shared" si="3" ref="B20:E21">D21</f>
        <v>210900</v>
      </c>
      <c r="E20" s="253">
        <f t="shared" si="3"/>
        <v>211958.1</v>
      </c>
      <c r="F20" s="254">
        <f t="shared" si="2"/>
        <v>100.50170697012804</v>
      </c>
      <c r="G20" s="248">
        <f t="shared" si="1"/>
        <v>67.11878414986914</v>
      </c>
    </row>
    <row r="21" spans="1:7" ht="12" customHeight="1">
      <c r="A21" s="244" t="s">
        <v>226</v>
      </c>
      <c r="B21" s="252">
        <f t="shared" si="3"/>
        <v>274193.3</v>
      </c>
      <c r="C21" s="253">
        <f t="shared" si="3"/>
        <v>315795.5</v>
      </c>
      <c r="D21" s="252">
        <f t="shared" si="3"/>
        <v>210900</v>
      </c>
      <c r="E21" s="253">
        <f t="shared" si="3"/>
        <v>211958.1</v>
      </c>
      <c r="F21" s="254">
        <f t="shared" si="2"/>
        <v>100.50170697012804</v>
      </c>
      <c r="G21" s="248">
        <f t="shared" si="1"/>
        <v>67.11878414986914</v>
      </c>
    </row>
    <row r="22" spans="1:7" ht="12" customHeight="1">
      <c r="A22" s="255" t="s">
        <v>227</v>
      </c>
      <c r="B22" s="256">
        <v>274193.3</v>
      </c>
      <c r="C22" s="257">
        <v>315795.5</v>
      </c>
      <c r="D22" s="256">
        <v>210900</v>
      </c>
      <c r="E22" s="257">
        <v>211958.1</v>
      </c>
      <c r="F22" s="254">
        <f t="shared" si="2"/>
        <v>100.50170697012804</v>
      </c>
      <c r="G22" s="248">
        <f t="shared" si="1"/>
        <v>67.11878414986914</v>
      </c>
    </row>
    <row r="23" spans="1:7" ht="12" customHeight="1">
      <c r="A23" s="244" t="s">
        <v>228</v>
      </c>
      <c r="B23" s="252">
        <f>B24+B25+B26+B27+B29+B30+B31+B32+B33</f>
        <v>356110.2</v>
      </c>
      <c r="C23" s="253">
        <f>C24+C25+C26+C27+C29+C30+C31+C32+C33</f>
        <v>474629.80000000005</v>
      </c>
      <c r="D23" s="252">
        <f>SUM(D24:D33)</f>
        <v>530746.3</v>
      </c>
      <c r="E23" s="251">
        <f>SUM(E24:E33)</f>
        <v>442512.3</v>
      </c>
      <c r="F23" s="259">
        <f t="shared" si="2"/>
        <v>83.3754846713015</v>
      </c>
      <c r="G23" s="248">
        <f t="shared" si="1"/>
        <v>93.23314718123471</v>
      </c>
    </row>
    <row r="24" spans="1:7" ht="12" customHeight="1">
      <c r="A24" s="255" t="s">
        <v>229</v>
      </c>
      <c r="B24" s="256">
        <v>81472.8</v>
      </c>
      <c r="C24" s="257">
        <v>125230.5</v>
      </c>
      <c r="D24" s="256">
        <v>96655.4</v>
      </c>
      <c r="E24" s="257">
        <v>119869.3</v>
      </c>
      <c r="F24" s="254">
        <f aca="true" t="shared" si="4" ref="F24:F29">E24/D24*100</f>
        <v>124.01717855391423</v>
      </c>
      <c r="G24" s="248">
        <f t="shared" si="1"/>
        <v>95.71893428517814</v>
      </c>
    </row>
    <row r="25" spans="1:7" ht="12" customHeight="1">
      <c r="A25" s="255" t="s">
        <v>295</v>
      </c>
      <c r="B25" s="256">
        <v>23760.9</v>
      </c>
      <c r="C25" s="257">
        <v>18782.2</v>
      </c>
      <c r="D25" s="256">
        <v>23250</v>
      </c>
      <c r="E25" s="257">
        <v>21173</v>
      </c>
      <c r="F25" s="254">
        <f t="shared" si="4"/>
        <v>91.06666666666666</v>
      </c>
      <c r="G25" s="248">
        <f t="shared" si="1"/>
        <v>112.72907327150175</v>
      </c>
    </row>
    <row r="26" spans="1:7" ht="12" customHeight="1">
      <c r="A26" s="255" t="s">
        <v>296</v>
      </c>
      <c r="B26" s="256">
        <v>131926</v>
      </c>
      <c r="C26" s="257">
        <v>162076.5</v>
      </c>
      <c r="D26" s="256">
        <v>275347</v>
      </c>
      <c r="E26" s="257">
        <v>207791.9</v>
      </c>
      <c r="F26" s="254">
        <f t="shared" si="4"/>
        <v>75.46546721046535</v>
      </c>
      <c r="G26" s="248">
        <f t="shared" si="1"/>
        <v>128.20606318621145</v>
      </c>
    </row>
    <row r="27" spans="1:7" ht="12" customHeight="1">
      <c r="A27" s="255" t="s">
        <v>297</v>
      </c>
      <c r="B27" s="256">
        <v>1848</v>
      </c>
      <c r="C27" s="257">
        <v>2212.3</v>
      </c>
      <c r="D27" s="256">
        <v>1727</v>
      </c>
      <c r="E27" s="257">
        <v>3818.5</v>
      </c>
      <c r="F27" s="254">
        <f t="shared" si="4"/>
        <v>221.10596409959467</v>
      </c>
      <c r="G27" s="248">
        <f t="shared" si="1"/>
        <v>172.60317316819598</v>
      </c>
    </row>
    <row r="28" spans="1:7" ht="12" customHeight="1">
      <c r="A28" s="255" t="s">
        <v>366</v>
      </c>
      <c r="B28" s="256"/>
      <c r="C28" s="257"/>
      <c r="D28" s="256">
        <v>230.2</v>
      </c>
      <c r="E28" s="257">
        <v>167</v>
      </c>
      <c r="F28" s="254">
        <f t="shared" si="4"/>
        <v>72.54561251086012</v>
      </c>
      <c r="G28" s="248"/>
    </row>
    <row r="29" spans="1:7" ht="12" customHeight="1">
      <c r="A29" s="255" t="s">
        <v>361</v>
      </c>
      <c r="B29" s="256">
        <v>44345</v>
      </c>
      <c r="C29" s="257">
        <v>105917.9</v>
      </c>
      <c r="D29" s="256">
        <v>43237</v>
      </c>
      <c r="E29" s="257">
        <v>19676.7</v>
      </c>
      <c r="F29" s="254">
        <f t="shared" si="4"/>
        <v>45.50893910308301</v>
      </c>
      <c r="G29" s="248">
        <f t="shared" si="1"/>
        <v>18.577313183135242</v>
      </c>
    </row>
    <row r="30" spans="1:7" ht="12" customHeight="1">
      <c r="A30" s="255" t="s">
        <v>362</v>
      </c>
      <c r="B30" s="256"/>
      <c r="C30" s="257"/>
      <c r="D30" s="256"/>
      <c r="E30" s="257"/>
      <c r="F30" s="254"/>
      <c r="G30" s="248"/>
    </row>
    <row r="31" spans="1:9" ht="12" customHeight="1">
      <c r="A31" s="255" t="s">
        <v>363</v>
      </c>
      <c r="B31" s="256"/>
      <c r="C31" s="257"/>
      <c r="D31" s="256"/>
      <c r="E31" s="257"/>
      <c r="F31" s="254"/>
      <c r="G31" s="248"/>
      <c r="I31" s="292"/>
    </row>
    <row r="32" spans="1:7" ht="12" customHeight="1">
      <c r="A32" s="255" t="s">
        <v>364</v>
      </c>
      <c r="B32" s="256">
        <v>25981.5</v>
      </c>
      <c r="C32" s="257">
        <v>26516.4</v>
      </c>
      <c r="D32" s="256">
        <v>28407.8</v>
      </c>
      <c r="E32" s="257">
        <v>22304.7</v>
      </c>
      <c r="F32" s="254">
        <f aca="true" t="shared" si="5" ref="F32:F38">E32/D32*100</f>
        <v>78.51611177211893</v>
      </c>
      <c r="G32" s="248">
        <f t="shared" si="1"/>
        <v>84.11662216590487</v>
      </c>
    </row>
    <row r="33" spans="1:7" ht="12" customHeight="1">
      <c r="A33" s="255" t="s">
        <v>365</v>
      </c>
      <c r="B33" s="256">
        <v>46776</v>
      </c>
      <c r="C33" s="257">
        <v>33894</v>
      </c>
      <c r="D33" s="256">
        <v>61891.9</v>
      </c>
      <c r="E33" s="257">
        <v>47711.2</v>
      </c>
      <c r="F33" s="254">
        <f t="shared" si="5"/>
        <v>77.08795496664345</v>
      </c>
      <c r="G33" s="248">
        <f t="shared" si="1"/>
        <v>140.7659172714935</v>
      </c>
    </row>
    <row r="34" spans="1:7" ht="12" customHeight="1">
      <c r="A34" s="244" t="s">
        <v>230</v>
      </c>
      <c r="B34" s="252">
        <f>B35+B36+B37+B38</f>
        <v>340906.8</v>
      </c>
      <c r="C34" s="253">
        <f>C35+C36+C37+C38</f>
        <v>360416.10000000003</v>
      </c>
      <c r="D34" s="252">
        <f>D35+D36+D37+D38</f>
        <v>421646.1</v>
      </c>
      <c r="E34" s="253">
        <f>E35+E36+E37+E38</f>
        <v>272888.8</v>
      </c>
      <c r="F34" s="254">
        <f t="shared" si="5"/>
        <v>64.71986815483412</v>
      </c>
      <c r="G34" s="248">
        <f t="shared" si="1"/>
        <v>75.71493060382151</v>
      </c>
    </row>
    <row r="35" spans="1:7" ht="12" customHeight="1">
      <c r="A35" s="255" t="s">
        <v>231</v>
      </c>
      <c r="B35" s="256"/>
      <c r="C35" s="257"/>
      <c r="D35" s="256"/>
      <c r="E35" s="257"/>
      <c r="F35" s="254"/>
      <c r="G35" s="248"/>
    </row>
    <row r="36" spans="1:7" ht="12" customHeight="1">
      <c r="A36" s="255" t="s">
        <v>232</v>
      </c>
      <c r="B36" s="256">
        <v>89337</v>
      </c>
      <c r="C36" s="257">
        <v>130009.8</v>
      </c>
      <c r="D36" s="256">
        <v>115983</v>
      </c>
      <c r="E36" s="257">
        <v>116390.4</v>
      </c>
      <c r="F36" s="254">
        <f t="shared" si="5"/>
        <v>100.35125837407206</v>
      </c>
      <c r="G36" s="248">
        <f t="shared" si="1"/>
        <v>89.52432816603056</v>
      </c>
    </row>
    <row r="37" spans="1:7" ht="12" customHeight="1">
      <c r="A37" s="255" t="s">
        <v>233</v>
      </c>
      <c r="B37" s="256">
        <v>60714</v>
      </c>
      <c r="C37" s="257">
        <v>93261.6</v>
      </c>
      <c r="D37" s="256">
        <v>36516.1</v>
      </c>
      <c r="E37" s="257">
        <v>48405.6</v>
      </c>
      <c r="F37" s="254">
        <f t="shared" si="5"/>
        <v>132.55961069226998</v>
      </c>
      <c r="G37" s="248">
        <f t="shared" si="1"/>
        <v>51.90303404616691</v>
      </c>
    </row>
    <row r="38" spans="1:7" ht="12" customHeight="1">
      <c r="A38" s="255" t="s">
        <v>234</v>
      </c>
      <c r="B38" s="256">
        <v>190855.8</v>
      </c>
      <c r="C38" s="257">
        <v>137144.7</v>
      </c>
      <c r="D38" s="256">
        <v>269147</v>
      </c>
      <c r="E38" s="257">
        <v>108092.8</v>
      </c>
      <c r="F38" s="254">
        <f t="shared" si="5"/>
        <v>40.16125017183918</v>
      </c>
      <c r="G38" s="248">
        <f t="shared" si="1"/>
        <v>78.81660756850246</v>
      </c>
    </row>
    <row r="39" spans="1:7" ht="12" customHeight="1">
      <c r="A39" s="244" t="s">
        <v>235</v>
      </c>
      <c r="B39" s="252">
        <f>B40+B41</f>
        <v>84000.4</v>
      </c>
      <c r="C39" s="253">
        <f>C40+C41</f>
        <v>60440.2</v>
      </c>
      <c r="D39" s="252">
        <f>D40+D41</f>
        <v>33941.6</v>
      </c>
      <c r="E39" s="253">
        <f>E40+E41</f>
        <v>99050.6</v>
      </c>
      <c r="F39" s="254">
        <f>E39/D39*100</f>
        <v>291.8265491314493</v>
      </c>
      <c r="G39" s="248">
        <f>E39/C39*100</f>
        <v>163.88198583062268</v>
      </c>
    </row>
    <row r="40" spans="1:7" ht="12" customHeight="1">
      <c r="A40" s="255" t="s">
        <v>236</v>
      </c>
      <c r="B40" s="256">
        <v>54000.4</v>
      </c>
      <c r="C40" s="257">
        <v>50420.2</v>
      </c>
      <c r="D40" s="256">
        <v>22441.6</v>
      </c>
      <c r="E40" s="257">
        <v>84171.6</v>
      </c>
      <c r="F40" s="254">
        <f>E40/D40*100</f>
        <v>375.06951376015974</v>
      </c>
      <c r="G40" s="248">
        <f>E40/C40*100</f>
        <v>166.94023427118498</v>
      </c>
    </row>
    <row r="41" spans="1:7" ht="12" customHeight="1">
      <c r="A41" s="255" t="s">
        <v>237</v>
      </c>
      <c r="B41" s="256">
        <v>30000</v>
      </c>
      <c r="C41" s="257">
        <v>10020</v>
      </c>
      <c r="D41" s="256">
        <v>11500</v>
      </c>
      <c r="E41" s="257">
        <v>14879</v>
      </c>
      <c r="F41" s="254">
        <f>E41/D41*100</f>
        <v>129.38260869565218</v>
      </c>
      <c r="G41" s="248">
        <f>E41/C41*100</f>
        <v>148.4930139720559</v>
      </c>
    </row>
    <row r="42" spans="1:7" ht="12" customHeight="1">
      <c r="A42" s="244" t="s">
        <v>238</v>
      </c>
      <c r="B42" s="252">
        <f>B43+B44</f>
        <v>7959670</v>
      </c>
      <c r="C42" s="253">
        <f>C43+C44</f>
        <v>7959670</v>
      </c>
      <c r="D42" s="252">
        <f>D43+D44</f>
        <v>8689640.6</v>
      </c>
      <c r="E42" s="251">
        <f>E43+E44</f>
        <v>8689640.6</v>
      </c>
      <c r="F42" s="259">
        <f>E42/D42*100</f>
        <v>100</v>
      </c>
      <c r="G42" s="248">
        <f t="shared" si="1"/>
        <v>109.17086512380538</v>
      </c>
    </row>
    <row r="43" spans="1:7" ht="12" customHeight="1">
      <c r="A43" s="260" t="s">
        <v>239</v>
      </c>
      <c r="B43" s="261">
        <v>7959670</v>
      </c>
      <c r="C43" s="262">
        <v>7959670</v>
      </c>
      <c r="D43" s="261">
        <v>8689640.6</v>
      </c>
      <c r="E43" s="262">
        <v>8689640.6</v>
      </c>
      <c r="F43" s="259">
        <f>E43/D43*100</f>
        <v>100</v>
      </c>
      <c r="G43" s="248">
        <f t="shared" si="1"/>
        <v>109.17086512380538</v>
      </c>
    </row>
    <row r="44" spans="1:7" ht="12" customHeight="1">
      <c r="A44" s="239" t="s">
        <v>240</v>
      </c>
      <c r="B44" s="263"/>
      <c r="C44" s="264"/>
      <c r="D44" s="265"/>
      <c r="E44" s="264"/>
      <c r="F44" s="266"/>
      <c r="G44" s="267"/>
    </row>
    <row r="45" ht="12" customHeight="1">
      <c r="A45" s="268" t="s">
        <v>241</v>
      </c>
    </row>
    <row r="46" ht="12" customHeight="1">
      <c r="A46" s="269" t="s">
        <v>242</v>
      </c>
    </row>
    <row r="47" ht="12" customHeight="1"/>
  </sheetData>
  <sheetProtection/>
  <mergeCells count="2">
    <mergeCell ref="B5:C5"/>
    <mergeCell ref="D5:E5"/>
  </mergeCells>
  <printOptions/>
  <pageMargins left="0.7" right="0.26" top="0.75" bottom="0.36" header="0.3" footer="0.3"/>
  <pageSetup horizontalDpi="600" verticalDpi="600" orientation="landscape" r:id="rId2"/>
  <headerFooter>
    <oddHeader>&amp;L&amp;"Arial Mon,Regular"&amp;8&amp;USection 8.Budget</oddHeader>
    <oddFooter>&amp;L&amp;18 23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E80"/>
  <sheetViews>
    <sheetView zoomScalePageLayoutView="0" workbookViewId="0" topLeftCell="A1">
      <pane xSplit="2" ySplit="11" topLeftCell="BP12" activePane="bottomRight" state="frozen"/>
      <selection pane="topLeft" activeCell="I42" sqref="I42"/>
      <selection pane="topRight" activeCell="I42" sqref="I42"/>
      <selection pane="bottomLeft" activeCell="I42" sqref="I42"/>
      <selection pane="bottomRight" activeCell="I42" sqref="I42"/>
    </sheetView>
  </sheetViews>
  <sheetFormatPr defaultColWidth="9.140625" defaultRowHeight="12.75"/>
  <cols>
    <col min="1" max="2" width="5.140625" style="118" customWidth="1"/>
    <col min="3" max="3" width="8.8515625" style="118" customWidth="1"/>
    <col min="4" max="4" width="9.28125" style="118" customWidth="1"/>
    <col min="5" max="6" width="9.140625" style="118" customWidth="1"/>
    <col min="7" max="8" width="8.140625" style="118" customWidth="1"/>
    <col min="9" max="10" width="7.421875" style="118" customWidth="1"/>
    <col min="11" max="12" width="7.7109375" style="118" customWidth="1"/>
    <col min="13" max="14" width="8.140625" style="118" customWidth="1"/>
    <col min="15" max="16" width="10.140625" style="118" customWidth="1"/>
    <col min="17" max="18" width="4.140625" style="118" customWidth="1"/>
    <col min="19" max="20" width="7.8515625" style="118" customWidth="1"/>
    <col min="21" max="22" width="7.00390625" style="118" customWidth="1"/>
    <col min="23" max="24" width="8.00390625" style="118" customWidth="1"/>
    <col min="25" max="26" width="5.8515625" style="118" customWidth="1"/>
    <col min="27" max="27" width="5.140625" style="118" customWidth="1"/>
    <col min="28" max="28" width="4.57421875" style="118" customWidth="1"/>
    <col min="29" max="29" width="6.421875" style="118" customWidth="1"/>
    <col min="30" max="30" width="6.8515625" style="118" customWidth="1"/>
    <col min="31" max="31" width="6.28125" style="118" customWidth="1"/>
    <col min="32" max="33" width="7.00390625" style="118" customWidth="1"/>
    <col min="34" max="34" width="6.421875" style="118" customWidth="1"/>
    <col min="35" max="36" width="8.421875" style="118" customWidth="1"/>
    <col min="37" max="38" width="5.57421875" style="118" customWidth="1"/>
    <col min="39" max="39" width="8.00390625" style="118" customWidth="1"/>
    <col min="40" max="40" width="7.140625" style="118" customWidth="1"/>
    <col min="41" max="41" width="7.00390625" style="118" customWidth="1"/>
    <col min="42" max="42" width="6.57421875" style="118" customWidth="1"/>
    <col min="43" max="43" width="7.140625" style="118" customWidth="1"/>
    <col min="44" max="44" width="7.28125" style="118" customWidth="1"/>
    <col min="45" max="45" width="8.00390625" style="118" customWidth="1"/>
    <col min="46" max="46" width="8.28125" style="118" customWidth="1"/>
    <col min="47" max="48" width="11.140625" style="118" customWidth="1"/>
    <col min="49" max="49" width="6.421875" style="118" customWidth="1"/>
    <col min="50" max="50" width="7.8515625" style="118" customWidth="1"/>
    <col min="51" max="51" width="7.28125" style="118" customWidth="1"/>
    <col min="52" max="52" width="8.00390625" style="118" customWidth="1"/>
    <col min="53" max="53" width="8.7109375" style="118" customWidth="1"/>
    <col min="54" max="55" width="5.140625" style="118" customWidth="1"/>
    <col min="56" max="56" width="7.7109375" style="118" customWidth="1"/>
    <col min="57" max="57" width="6.8515625" style="118" customWidth="1"/>
    <col min="58" max="58" width="7.28125" style="118" customWidth="1"/>
    <col min="59" max="59" width="7.7109375" style="118" customWidth="1"/>
    <col min="60" max="60" width="7.28125" style="118" customWidth="1"/>
    <col min="61" max="61" width="6.140625" style="118" customWidth="1"/>
    <col min="62" max="62" width="5.140625" style="118" customWidth="1"/>
    <col min="63" max="63" width="6.140625" style="118" customWidth="1"/>
    <col min="64" max="64" width="8.00390625" style="118" customWidth="1"/>
    <col min="65" max="65" width="7.421875" style="118" customWidth="1"/>
    <col min="66" max="66" width="8.28125" style="118" customWidth="1"/>
    <col min="67" max="67" width="8.140625" style="118" customWidth="1"/>
    <col min="68" max="68" width="5.00390625" style="154" customWidth="1"/>
    <col min="69" max="70" width="10.7109375" style="118" customWidth="1"/>
    <col min="71" max="71" width="5.8515625" style="118" customWidth="1"/>
    <col min="72" max="73" width="5.140625" style="118" customWidth="1"/>
    <col min="74" max="74" width="8.421875" style="118" customWidth="1"/>
    <col min="75" max="75" width="8.28125" style="118" customWidth="1"/>
    <col min="76" max="76" width="9.28125" style="118" customWidth="1"/>
    <col min="77" max="77" width="9.00390625" style="118" customWidth="1"/>
    <col min="78" max="79" width="7.8515625" style="118" customWidth="1"/>
    <col min="80" max="81" width="7.421875" style="118" customWidth="1"/>
    <col min="82" max="83" width="10.00390625" style="118" customWidth="1"/>
    <col min="84" max="85" width="11.57421875" style="118" customWidth="1"/>
    <col min="86" max="86" width="7.8515625" style="118" customWidth="1"/>
    <col min="87" max="16384" width="9.140625" style="118" customWidth="1"/>
  </cols>
  <sheetData>
    <row r="1" spans="1:89" ht="12.75" customHeight="1">
      <c r="A1" s="112"/>
      <c r="B1" s="112"/>
      <c r="C1" s="112"/>
      <c r="D1" s="112"/>
      <c r="E1" s="112"/>
      <c r="F1" s="113"/>
      <c r="G1" s="113"/>
      <c r="H1" s="113"/>
      <c r="I1" s="113"/>
      <c r="J1" s="113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5"/>
      <c r="AL1" s="115"/>
      <c r="AM1" s="112"/>
      <c r="AN1" s="114"/>
      <c r="AO1" s="114"/>
      <c r="AP1" s="115"/>
      <c r="AQ1" s="115"/>
      <c r="AR1" s="115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6"/>
      <c r="BQ1" s="112"/>
      <c r="BR1" s="112"/>
      <c r="BS1" s="112"/>
      <c r="BT1" s="112"/>
      <c r="BU1" s="112"/>
      <c r="BV1" s="117"/>
      <c r="BW1" s="113"/>
      <c r="BX1" s="113"/>
      <c r="BY1" s="113"/>
      <c r="BZ1" s="113"/>
      <c r="CA1" s="113"/>
      <c r="CB1" s="113"/>
      <c r="CC1" s="113"/>
      <c r="CD1" s="112"/>
      <c r="CE1" s="112"/>
      <c r="CF1" s="112"/>
      <c r="CG1" s="112"/>
      <c r="CH1" s="112" t="s">
        <v>274</v>
      </c>
      <c r="CI1" s="112"/>
      <c r="CJ1" s="112"/>
      <c r="CK1" s="112"/>
    </row>
    <row r="2" spans="1:89" ht="12.75" customHeight="1">
      <c r="A2" s="112"/>
      <c r="B2" s="112"/>
      <c r="C2" s="112"/>
      <c r="D2" s="112"/>
      <c r="E2" s="112"/>
      <c r="F2" s="113"/>
      <c r="G2" s="113"/>
      <c r="H2" s="113"/>
      <c r="I2" s="113"/>
      <c r="J2" s="113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5"/>
      <c r="AL2" s="115"/>
      <c r="AM2" s="112"/>
      <c r="AN2" s="114"/>
      <c r="AO2" s="114"/>
      <c r="AP2" s="115"/>
      <c r="AQ2" s="115"/>
      <c r="AR2" s="115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6"/>
      <c r="BQ2" s="112"/>
      <c r="BR2" s="112"/>
      <c r="BS2" s="112"/>
      <c r="BT2" s="112"/>
      <c r="BU2" s="112"/>
      <c r="BV2" s="117"/>
      <c r="BW2" s="113"/>
      <c r="BX2" s="113"/>
      <c r="BY2" s="113"/>
      <c r="BZ2" s="113"/>
      <c r="CA2" s="113"/>
      <c r="CB2" s="113"/>
      <c r="CC2" s="113"/>
      <c r="CD2" s="112"/>
      <c r="CE2" s="112"/>
      <c r="CF2" s="112"/>
      <c r="CG2" s="112"/>
      <c r="CH2" s="112"/>
      <c r="CI2" s="112"/>
      <c r="CJ2" s="112"/>
      <c r="CK2" s="112"/>
    </row>
    <row r="3" spans="1:89" ht="12.75" customHeight="1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5"/>
      <c r="AL3" s="115"/>
      <c r="AM3" s="112"/>
      <c r="AN3" s="114"/>
      <c r="AO3" s="114"/>
      <c r="AP3" s="115"/>
      <c r="AQ3" s="115"/>
      <c r="AR3" s="115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6"/>
      <c r="BQ3" s="112"/>
      <c r="BR3" s="112"/>
      <c r="BS3" s="112"/>
      <c r="BT3" s="112"/>
      <c r="BU3" s="112"/>
      <c r="BV3" s="117"/>
      <c r="BW3" s="113"/>
      <c r="BX3" s="113"/>
      <c r="BY3" s="113"/>
      <c r="BZ3" s="113"/>
      <c r="CA3" s="113"/>
      <c r="CB3" s="113"/>
      <c r="CC3" s="113"/>
      <c r="CD3" s="112"/>
      <c r="CE3" s="112"/>
      <c r="CF3" s="112"/>
      <c r="CG3" s="112"/>
      <c r="CH3" s="112"/>
      <c r="CI3" s="112"/>
      <c r="CJ3" s="112"/>
      <c r="CK3" s="112"/>
    </row>
    <row r="4" spans="1:89" ht="12.75" customHeight="1">
      <c r="A4" s="112"/>
      <c r="B4" s="112"/>
      <c r="C4" s="112"/>
      <c r="D4" s="113"/>
      <c r="E4" s="113"/>
      <c r="F4" s="113"/>
      <c r="G4" s="113"/>
      <c r="H4" s="119" t="s">
        <v>138</v>
      </c>
      <c r="I4" s="119"/>
      <c r="J4" s="119"/>
      <c r="K4" s="113"/>
      <c r="L4" s="113"/>
      <c r="M4" s="112"/>
      <c r="N4" s="112"/>
      <c r="O4" s="112"/>
      <c r="P4" s="112"/>
      <c r="Q4" s="114"/>
      <c r="R4" s="114"/>
      <c r="S4" s="112"/>
      <c r="T4" s="114"/>
      <c r="U4" s="114"/>
      <c r="V4" s="114"/>
      <c r="W4" s="120"/>
      <c r="X4" s="112"/>
      <c r="Y4" s="120"/>
      <c r="Z4" s="112"/>
      <c r="AA4" s="112"/>
      <c r="AB4" s="112"/>
      <c r="AC4" s="112"/>
      <c r="AD4" s="112" t="s">
        <v>139</v>
      </c>
      <c r="AE4" s="112"/>
      <c r="AF4" s="112"/>
      <c r="AG4" s="112"/>
      <c r="AH4" s="112"/>
      <c r="AI4" s="112"/>
      <c r="AJ4" s="112"/>
      <c r="AK4" s="115"/>
      <c r="AL4" s="115"/>
      <c r="AM4" s="112"/>
      <c r="AN4" s="115"/>
      <c r="AO4" s="115"/>
      <c r="AP4" s="115"/>
      <c r="AQ4" s="115"/>
      <c r="AR4" s="115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6"/>
      <c r="BQ4" s="112"/>
      <c r="BR4" s="112"/>
      <c r="BS4" s="112"/>
      <c r="BT4" s="112"/>
      <c r="BU4" s="112"/>
      <c r="BV4" s="117"/>
      <c r="BW4" s="113"/>
      <c r="BX4" s="113"/>
      <c r="BY4" s="113"/>
      <c r="BZ4" s="112" t="s">
        <v>140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2"/>
      <c r="CK4" s="112"/>
    </row>
    <row r="5" spans="1:89" ht="12">
      <c r="A5" s="112"/>
      <c r="B5" s="112"/>
      <c r="C5" s="112"/>
      <c r="D5" s="113"/>
      <c r="E5" s="113"/>
      <c r="F5" s="113"/>
      <c r="G5" s="113"/>
      <c r="H5" s="119" t="s">
        <v>141</v>
      </c>
      <c r="I5" s="119"/>
      <c r="J5" s="119"/>
      <c r="K5" s="112"/>
      <c r="L5" s="112"/>
      <c r="M5" s="112"/>
      <c r="N5" s="112" t="s">
        <v>279</v>
      </c>
      <c r="O5" s="112"/>
      <c r="P5" s="112"/>
      <c r="Q5" s="114"/>
      <c r="R5" s="114"/>
      <c r="S5" s="112"/>
      <c r="T5" s="114"/>
      <c r="U5" s="114"/>
      <c r="V5" s="114"/>
      <c r="W5" s="120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3"/>
      <c r="AK5" s="112"/>
      <c r="AL5" s="112"/>
      <c r="AM5" s="112"/>
      <c r="AN5" s="112"/>
      <c r="AO5" s="112"/>
      <c r="AP5" s="112"/>
      <c r="AQ5" s="112"/>
      <c r="AR5" s="112"/>
      <c r="AS5" s="113"/>
      <c r="AT5" s="113"/>
      <c r="AU5" s="117"/>
      <c r="AV5" s="117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6"/>
      <c r="BQ5" s="112"/>
      <c r="BR5" s="112"/>
      <c r="BS5" s="112"/>
      <c r="BT5" s="112"/>
      <c r="BU5" s="112"/>
      <c r="BV5" s="112"/>
      <c r="BW5" s="113"/>
      <c r="BX5" s="113"/>
      <c r="BY5" s="113"/>
      <c r="BZ5" s="113"/>
      <c r="CA5" s="113"/>
      <c r="CB5" s="113"/>
      <c r="CC5" s="113"/>
      <c r="CD5" s="112"/>
      <c r="CE5" s="116"/>
      <c r="CF5" s="116"/>
      <c r="CG5" s="112"/>
      <c r="CH5" s="112"/>
      <c r="CI5" s="112"/>
      <c r="CJ5" s="112"/>
      <c r="CK5" s="112"/>
    </row>
    <row r="6" spans="1:89" ht="12">
      <c r="A6" s="112"/>
      <c r="B6" s="12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21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21"/>
      <c r="AJ6" s="121"/>
      <c r="AK6" s="112"/>
      <c r="AL6" s="121"/>
      <c r="AM6" s="121"/>
      <c r="AN6" s="121"/>
      <c r="AO6" s="121"/>
      <c r="AP6" s="121"/>
      <c r="AQ6" s="121"/>
      <c r="AR6" s="121"/>
      <c r="AS6" s="112"/>
      <c r="AT6" s="112"/>
      <c r="AU6" s="122"/>
      <c r="AV6" s="122"/>
      <c r="AW6" s="121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21"/>
      <c r="BO6" s="121"/>
      <c r="BP6" s="123"/>
      <c r="BQ6" s="112"/>
      <c r="BR6" s="112"/>
      <c r="BS6" s="112"/>
      <c r="BT6" s="112"/>
      <c r="BU6" s="112"/>
      <c r="BV6" s="112"/>
      <c r="BW6" s="113"/>
      <c r="BX6" s="113"/>
      <c r="BY6" s="113"/>
      <c r="BZ6" s="112"/>
      <c r="CA6" s="113"/>
      <c r="CB6" s="113"/>
      <c r="CC6" s="113"/>
      <c r="CD6" s="112"/>
      <c r="CE6" s="116"/>
      <c r="CF6" s="116"/>
      <c r="CG6" s="112"/>
      <c r="CH6" s="112"/>
      <c r="CI6" s="112"/>
      <c r="CJ6" s="112"/>
      <c r="CK6" s="112"/>
    </row>
    <row r="7" spans="1:104" ht="18.75" customHeight="1">
      <c r="A7" s="124"/>
      <c r="B7" s="125"/>
      <c r="C7" s="424" t="s">
        <v>280</v>
      </c>
      <c r="D7" s="425"/>
      <c r="E7" s="428" t="s">
        <v>142</v>
      </c>
      <c r="F7" s="429"/>
      <c r="G7" s="429"/>
      <c r="H7" s="429"/>
      <c r="I7" s="429"/>
      <c r="J7" s="429"/>
      <c r="K7" s="429"/>
      <c r="L7" s="430"/>
      <c r="M7" s="424" t="s">
        <v>281</v>
      </c>
      <c r="N7" s="425"/>
      <c r="O7" s="424" t="s">
        <v>282</v>
      </c>
      <c r="P7" s="425"/>
      <c r="Q7" s="124"/>
      <c r="R7" s="125"/>
      <c r="S7" s="431" t="s">
        <v>143</v>
      </c>
      <c r="T7" s="432"/>
      <c r="U7" s="433"/>
      <c r="V7" s="433"/>
      <c r="W7" s="424" t="s">
        <v>142</v>
      </c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25"/>
      <c r="AI7" s="424" t="s">
        <v>283</v>
      </c>
      <c r="AJ7" s="425"/>
      <c r="AK7" s="425" t="s">
        <v>144</v>
      </c>
      <c r="AL7" s="442" t="s">
        <v>7</v>
      </c>
      <c r="AM7" s="424" t="s">
        <v>284</v>
      </c>
      <c r="AN7" s="437"/>
      <c r="AO7" s="424" t="s">
        <v>285</v>
      </c>
      <c r="AP7" s="425"/>
      <c r="AQ7" s="437" t="s">
        <v>286</v>
      </c>
      <c r="AR7" s="437"/>
      <c r="AS7" s="424" t="s">
        <v>287</v>
      </c>
      <c r="AT7" s="437"/>
      <c r="AU7" s="424" t="s">
        <v>145</v>
      </c>
      <c r="AV7" s="433"/>
      <c r="AW7" s="449"/>
      <c r="AX7" s="445" t="s">
        <v>288</v>
      </c>
      <c r="AY7" s="445"/>
      <c r="AZ7" s="424" t="s">
        <v>289</v>
      </c>
      <c r="BA7" s="425"/>
      <c r="BB7" s="435" t="s">
        <v>144</v>
      </c>
      <c r="BC7" s="442" t="s">
        <v>7</v>
      </c>
      <c r="BD7" s="445" t="s">
        <v>290</v>
      </c>
      <c r="BE7" s="445"/>
      <c r="BF7" s="445" t="s">
        <v>146</v>
      </c>
      <c r="BG7" s="445"/>
      <c r="BH7" s="445" t="s">
        <v>147</v>
      </c>
      <c r="BI7" s="434"/>
      <c r="BJ7" s="434"/>
      <c r="BK7" s="436"/>
      <c r="BL7" s="437"/>
      <c r="BM7" s="437"/>
      <c r="BN7" s="424" t="s">
        <v>148</v>
      </c>
      <c r="BO7" s="433"/>
      <c r="BP7" s="449"/>
      <c r="BQ7" s="424" t="s">
        <v>149</v>
      </c>
      <c r="BR7" s="433"/>
      <c r="BS7" s="449"/>
      <c r="BT7" s="435" t="s">
        <v>144</v>
      </c>
      <c r="BU7" s="442" t="s">
        <v>7</v>
      </c>
      <c r="BV7" s="424" t="s">
        <v>150</v>
      </c>
      <c r="BW7" s="425"/>
      <c r="BX7" s="424" t="s">
        <v>151</v>
      </c>
      <c r="BY7" s="425"/>
      <c r="BZ7" s="424" t="s">
        <v>152</v>
      </c>
      <c r="CA7" s="425"/>
      <c r="CB7" s="424" t="s">
        <v>275</v>
      </c>
      <c r="CC7" s="425"/>
      <c r="CD7" s="453" t="s">
        <v>153</v>
      </c>
      <c r="CE7" s="449"/>
      <c r="CF7" s="453" t="s">
        <v>154</v>
      </c>
      <c r="CG7" s="433"/>
      <c r="CH7" s="433"/>
      <c r="CL7" s="456"/>
      <c r="CM7" s="456"/>
      <c r="CN7" s="127"/>
      <c r="CO7" s="112"/>
      <c r="CP7" s="128"/>
      <c r="CQ7" s="128"/>
      <c r="CR7" s="128"/>
      <c r="CS7" s="128"/>
      <c r="CT7" s="457"/>
      <c r="CU7" s="457"/>
      <c r="CV7" s="129"/>
      <c r="CW7" s="129"/>
      <c r="CX7" s="456"/>
      <c r="CY7" s="456"/>
      <c r="CZ7" s="456"/>
    </row>
    <row r="8" spans="1:104" ht="99" customHeight="1">
      <c r="A8" s="130" t="s">
        <v>144</v>
      </c>
      <c r="B8" s="131" t="s">
        <v>7</v>
      </c>
      <c r="C8" s="426"/>
      <c r="D8" s="427"/>
      <c r="E8" s="434" t="s">
        <v>155</v>
      </c>
      <c r="F8" s="435"/>
      <c r="G8" s="426" t="s">
        <v>156</v>
      </c>
      <c r="H8" s="427"/>
      <c r="I8" s="434" t="s">
        <v>157</v>
      </c>
      <c r="J8" s="435"/>
      <c r="K8" s="434" t="s">
        <v>276</v>
      </c>
      <c r="L8" s="435"/>
      <c r="M8" s="426"/>
      <c r="N8" s="427"/>
      <c r="O8" s="426"/>
      <c r="P8" s="427"/>
      <c r="Q8" s="130" t="s">
        <v>144</v>
      </c>
      <c r="R8" s="131" t="s">
        <v>7</v>
      </c>
      <c r="S8" s="434" t="s">
        <v>291</v>
      </c>
      <c r="T8" s="436"/>
      <c r="U8" s="434" t="s">
        <v>292</v>
      </c>
      <c r="V8" s="436"/>
      <c r="W8" s="434" t="s">
        <v>293</v>
      </c>
      <c r="X8" s="435"/>
      <c r="Y8" s="434" t="s">
        <v>294</v>
      </c>
      <c r="Z8" s="435"/>
      <c r="AA8" s="434" t="s">
        <v>360</v>
      </c>
      <c r="AB8" s="435"/>
      <c r="AC8" s="434" t="s">
        <v>158</v>
      </c>
      <c r="AD8" s="435"/>
      <c r="AE8" s="434" t="s">
        <v>159</v>
      </c>
      <c r="AF8" s="439"/>
      <c r="AG8" s="431" t="s">
        <v>278</v>
      </c>
      <c r="AH8" s="439"/>
      <c r="AI8" s="426"/>
      <c r="AJ8" s="427"/>
      <c r="AK8" s="440"/>
      <c r="AL8" s="443"/>
      <c r="AM8" s="426"/>
      <c r="AN8" s="438"/>
      <c r="AO8" s="426"/>
      <c r="AP8" s="427"/>
      <c r="AQ8" s="438"/>
      <c r="AR8" s="438"/>
      <c r="AS8" s="426"/>
      <c r="AT8" s="438"/>
      <c r="AU8" s="450"/>
      <c r="AV8" s="451"/>
      <c r="AW8" s="452"/>
      <c r="AX8" s="445"/>
      <c r="AY8" s="445"/>
      <c r="AZ8" s="426"/>
      <c r="BA8" s="427"/>
      <c r="BB8" s="454"/>
      <c r="BC8" s="443"/>
      <c r="BD8" s="445"/>
      <c r="BE8" s="445"/>
      <c r="BF8" s="445"/>
      <c r="BG8" s="445"/>
      <c r="BH8" s="445"/>
      <c r="BI8" s="434"/>
      <c r="BJ8" s="426" t="s">
        <v>160</v>
      </c>
      <c r="BK8" s="438"/>
      <c r="BL8" s="431" t="s">
        <v>161</v>
      </c>
      <c r="BM8" s="432"/>
      <c r="BN8" s="450"/>
      <c r="BO8" s="451"/>
      <c r="BP8" s="452"/>
      <c r="BQ8" s="450"/>
      <c r="BR8" s="451"/>
      <c r="BS8" s="452"/>
      <c r="BT8" s="454"/>
      <c r="BU8" s="443"/>
      <c r="BV8" s="426"/>
      <c r="BW8" s="427"/>
      <c r="BX8" s="426"/>
      <c r="BY8" s="427"/>
      <c r="BZ8" s="426"/>
      <c r="CA8" s="427"/>
      <c r="CB8" s="426"/>
      <c r="CC8" s="427"/>
      <c r="CD8" s="450"/>
      <c r="CE8" s="452"/>
      <c r="CF8" s="450"/>
      <c r="CG8" s="451"/>
      <c r="CH8" s="451"/>
      <c r="CL8" s="456"/>
      <c r="CM8" s="456"/>
      <c r="CN8" s="114"/>
      <c r="CO8" s="130"/>
      <c r="CP8" s="120"/>
      <c r="CQ8" s="120"/>
      <c r="CR8" s="456"/>
      <c r="CS8" s="456"/>
      <c r="CT8" s="456"/>
      <c r="CU8" s="456"/>
      <c r="CV8" s="120"/>
      <c r="CW8" s="120"/>
      <c r="CX8" s="456"/>
      <c r="CY8" s="456"/>
      <c r="CZ8" s="456"/>
    </row>
    <row r="9" spans="1:104" ht="15.75" customHeight="1" hidden="1">
      <c r="A9" s="130"/>
      <c r="B9" s="131"/>
      <c r="C9" s="434">
        <v>1</v>
      </c>
      <c r="D9" s="435"/>
      <c r="E9" s="434">
        <f>C9+1</f>
        <v>2</v>
      </c>
      <c r="F9" s="435"/>
      <c r="G9" s="434">
        <f>E9+1</f>
        <v>3</v>
      </c>
      <c r="H9" s="435"/>
      <c r="I9" s="126"/>
      <c r="J9" s="126"/>
      <c r="K9" s="434">
        <f>G9+1</f>
        <v>4</v>
      </c>
      <c r="L9" s="435"/>
      <c r="M9" s="434">
        <f>K9+1</f>
        <v>5</v>
      </c>
      <c r="N9" s="435"/>
      <c r="O9" s="434">
        <f>M9+1</f>
        <v>6</v>
      </c>
      <c r="P9" s="435"/>
      <c r="Q9" s="130"/>
      <c r="R9" s="131"/>
      <c r="S9" s="434">
        <f>O9+1</f>
        <v>7</v>
      </c>
      <c r="T9" s="435"/>
      <c r="U9" s="426">
        <f>S9+1</f>
        <v>8</v>
      </c>
      <c r="V9" s="427"/>
      <c r="W9" s="434">
        <v>9</v>
      </c>
      <c r="X9" s="435"/>
      <c r="Y9" s="434">
        <f>W9+1</f>
        <v>10</v>
      </c>
      <c r="Z9" s="435"/>
      <c r="AA9" s="126"/>
      <c r="AB9" s="126"/>
      <c r="AC9" s="434">
        <f>Y9+1</f>
        <v>11</v>
      </c>
      <c r="AD9" s="435"/>
      <c r="AE9" s="434">
        <f>AC9+1</f>
        <v>12</v>
      </c>
      <c r="AF9" s="435"/>
      <c r="AG9" s="126"/>
      <c r="AH9" s="126"/>
      <c r="AI9" s="434">
        <f>AE9+1</f>
        <v>13</v>
      </c>
      <c r="AJ9" s="435"/>
      <c r="AK9" s="440"/>
      <c r="AL9" s="443"/>
      <c r="AM9" s="434">
        <v>14</v>
      </c>
      <c r="AN9" s="435"/>
      <c r="AO9" s="434">
        <f>AM9+1</f>
        <v>15</v>
      </c>
      <c r="AP9" s="435"/>
      <c r="AQ9" s="434">
        <f>AO9+1</f>
        <v>16</v>
      </c>
      <c r="AR9" s="435"/>
      <c r="AS9" s="426">
        <v>17</v>
      </c>
      <c r="AT9" s="427"/>
      <c r="AU9" s="434">
        <v>18</v>
      </c>
      <c r="AV9" s="435"/>
      <c r="AW9" s="446" t="s">
        <v>162</v>
      </c>
      <c r="AX9" s="445">
        <v>19</v>
      </c>
      <c r="AY9" s="445"/>
      <c r="AZ9" s="445">
        <f>AX9+1</f>
        <v>20</v>
      </c>
      <c r="BA9" s="445"/>
      <c r="BB9" s="455"/>
      <c r="BC9" s="443"/>
      <c r="BD9" s="445">
        <f>AZ9+1</f>
        <v>21</v>
      </c>
      <c r="BE9" s="445"/>
      <c r="BF9" s="445">
        <f>BD9+1</f>
        <v>22</v>
      </c>
      <c r="BG9" s="445"/>
      <c r="BH9" s="445">
        <f>BF9+1</f>
        <v>23</v>
      </c>
      <c r="BI9" s="434"/>
      <c r="BJ9" s="434">
        <v>24</v>
      </c>
      <c r="BK9" s="435"/>
      <c r="BL9" s="426">
        <f>BJ9+1</f>
        <v>25</v>
      </c>
      <c r="BM9" s="427"/>
      <c r="BN9" s="434">
        <v>26</v>
      </c>
      <c r="BO9" s="435"/>
      <c r="BP9" s="132"/>
      <c r="BQ9" s="434">
        <v>27</v>
      </c>
      <c r="BR9" s="435"/>
      <c r="BS9" s="115"/>
      <c r="BT9" s="455"/>
      <c r="BU9" s="443"/>
      <c r="BV9" s="434">
        <v>28</v>
      </c>
      <c r="BW9" s="435"/>
      <c r="BX9" s="434">
        <f>BV9+1</f>
        <v>29</v>
      </c>
      <c r="BY9" s="435"/>
      <c r="BZ9" s="434">
        <f>BX9+1</f>
        <v>30</v>
      </c>
      <c r="CA9" s="435"/>
      <c r="CB9" s="126"/>
      <c r="CC9" s="126"/>
      <c r="CD9" s="434">
        <f>BZ9+1</f>
        <v>31</v>
      </c>
      <c r="CE9" s="435"/>
      <c r="CF9" s="434">
        <f>CD9+1</f>
        <v>32</v>
      </c>
      <c r="CG9" s="435"/>
      <c r="CH9" s="115"/>
      <c r="CL9" s="114"/>
      <c r="CM9" s="114"/>
      <c r="CN9" s="114"/>
      <c r="CO9" s="130"/>
      <c r="CP9" s="120"/>
      <c r="CQ9" s="120"/>
      <c r="CR9" s="114"/>
      <c r="CS9" s="114"/>
      <c r="CT9" s="114"/>
      <c r="CU9" s="114"/>
      <c r="CV9" s="120"/>
      <c r="CW9" s="120"/>
      <c r="CX9" s="114"/>
      <c r="CY9" s="114"/>
      <c r="CZ9" s="114"/>
    </row>
    <row r="10" spans="1:104" ht="12">
      <c r="A10" s="458"/>
      <c r="B10" s="459"/>
      <c r="C10" s="135" t="s">
        <v>163</v>
      </c>
      <c r="D10" s="136" t="s">
        <v>164</v>
      </c>
      <c r="E10" s="135" t="s">
        <v>163</v>
      </c>
      <c r="F10" s="136" t="s">
        <v>164</v>
      </c>
      <c r="G10" s="135" t="s">
        <v>163</v>
      </c>
      <c r="H10" s="136" t="s">
        <v>164</v>
      </c>
      <c r="I10" s="135" t="s">
        <v>163</v>
      </c>
      <c r="J10" s="136" t="s">
        <v>164</v>
      </c>
      <c r="K10" s="135" t="s">
        <v>163</v>
      </c>
      <c r="L10" s="136" t="s">
        <v>164</v>
      </c>
      <c r="M10" s="135" t="s">
        <v>163</v>
      </c>
      <c r="N10" s="136" t="s">
        <v>165</v>
      </c>
      <c r="O10" s="135" t="s">
        <v>163</v>
      </c>
      <c r="P10" s="136" t="s">
        <v>164</v>
      </c>
      <c r="Q10" s="133"/>
      <c r="R10" s="134"/>
      <c r="S10" s="135" t="s">
        <v>163</v>
      </c>
      <c r="T10" s="136" t="s">
        <v>164</v>
      </c>
      <c r="U10" s="137" t="s">
        <v>163</v>
      </c>
      <c r="V10" s="136" t="s">
        <v>164</v>
      </c>
      <c r="W10" s="135" t="s">
        <v>163</v>
      </c>
      <c r="X10" s="136" t="s">
        <v>164</v>
      </c>
      <c r="Y10" s="135" t="s">
        <v>163</v>
      </c>
      <c r="Z10" s="136" t="s">
        <v>164</v>
      </c>
      <c r="AA10" s="135" t="s">
        <v>163</v>
      </c>
      <c r="AB10" s="136" t="s">
        <v>164</v>
      </c>
      <c r="AC10" s="135" t="s">
        <v>163</v>
      </c>
      <c r="AD10" s="135" t="s">
        <v>164</v>
      </c>
      <c r="AE10" s="135" t="s">
        <v>163</v>
      </c>
      <c r="AF10" s="135" t="s">
        <v>164</v>
      </c>
      <c r="AG10" s="135" t="s">
        <v>163</v>
      </c>
      <c r="AH10" s="135" t="s">
        <v>164</v>
      </c>
      <c r="AI10" s="135" t="s">
        <v>163</v>
      </c>
      <c r="AJ10" s="136" t="s">
        <v>164</v>
      </c>
      <c r="AK10" s="440"/>
      <c r="AL10" s="443"/>
      <c r="AM10" s="135" t="s">
        <v>163</v>
      </c>
      <c r="AN10" s="136" t="s">
        <v>164</v>
      </c>
      <c r="AO10" s="135" t="s">
        <v>163</v>
      </c>
      <c r="AP10" s="136" t="s">
        <v>164</v>
      </c>
      <c r="AQ10" s="135" t="s">
        <v>163</v>
      </c>
      <c r="AR10" s="136" t="s">
        <v>164</v>
      </c>
      <c r="AS10" s="135" t="s">
        <v>163</v>
      </c>
      <c r="AT10" s="136" t="s">
        <v>164</v>
      </c>
      <c r="AU10" s="135" t="s">
        <v>163</v>
      </c>
      <c r="AV10" s="136" t="s">
        <v>164</v>
      </c>
      <c r="AW10" s="447"/>
      <c r="AX10" s="135" t="s">
        <v>163</v>
      </c>
      <c r="AY10" s="136" t="s">
        <v>164</v>
      </c>
      <c r="AZ10" s="135" t="s">
        <v>163</v>
      </c>
      <c r="BA10" s="136" t="s">
        <v>164</v>
      </c>
      <c r="BB10" s="455"/>
      <c r="BC10" s="443"/>
      <c r="BD10" s="135" t="s">
        <v>163</v>
      </c>
      <c r="BE10" s="136" t="s">
        <v>164</v>
      </c>
      <c r="BF10" s="135" t="s">
        <v>163</v>
      </c>
      <c r="BG10" s="136" t="s">
        <v>164</v>
      </c>
      <c r="BH10" s="135" t="s">
        <v>163</v>
      </c>
      <c r="BI10" s="136" t="s">
        <v>164</v>
      </c>
      <c r="BJ10" s="135" t="s">
        <v>163</v>
      </c>
      <c r="BK10" s="136" t="s">
        <v>164</v>
      </c>
      <c r="BL10" s="135" t="s">
        <v>163</v>
      </c>
      <c r="BM10" s="136" t="s">
        <v>164</v>
      </c>
      <c r="BN10" s="135" t="s">
        <v>163</v>
      </c>
      <c r="BO10" s="136" t="s">
        <v>164</v>
      </c>
      <c r="BP10" s="138"/>
      <c r="BQ10" s="135" t="s">
        <v>163</v>
      </c>
      <c r="BR10" s="136" t="s">
        <v>164</v>
      </c>
      <c r="BS10" s="136"/>
      <c r="BT10" s="455"/>
      <c r="BU10" s="443"/>
      <c r="BV10" s="135" t="s">
        <v>163</v>
      </c>
      <c r="BW10" s="136" t="s">
        <v>164</v>
      </c>
      <c r="BX10" s="135" t="s">
        <v>163</v>
      </c>
      <c r="BY10" s="136" t="s">
        <v>164</v>
      </c>
      <c r="BZ10" s="135" t="s">
        <v>163</v>
      </c>
      <c r="CA10" s="136" t="s">
        <v>164</v>
      </c>
      <c r="CB10" s="135" t="s">
        <v>163</v>
      </c>
      <c r="CC10" s="136" t="s">
        <v>164</v>
      </c>
      <c r="CD10" s="135" t="s">
        <v>163</v>
      </c>
      <c r="CE10" s="136" t="s">
        <v>164</v>
      </c>
      <c r="CF10" s="135" t="s">
        <v>163</v>
      </c>
      <c r="CG10" s="136" t="s">
        <v>164</v>
      </c>
      <c r="CH10" s="136"/>
      <c r="CL10" s="133"/>
      <c r="CM10" s="133"/>
      <c r="CN10" s="133"/>
      <c r="CO10" s="133"/>
      <c r="CP10" s="120"/>
      <c r="CQ10" s="120"/>
      <c r="CR10" s="133"/>
      <c r="CS10" s="133"/>
      <c r="CT10" s="133"/>
      <c r="CU10" s="133"/>
      <c r="CV10" s="120"/>
      <c r="CW10" s="120"/>
      <c r="CX10" s="133"/>
      <c r="CY10" s="133"/>
      <c r="CZ10" s="133"/>
    </row>
    <row r="11" spans="1:104" ht="12">
      <c r="A11" s="121"/>
      <c r="B11" s="139"/>
      <c r="C11" s="140" t="s">
        <v>166</v>
      </c>
      <c r="D11" s="141" t="s">
        <v>167</v>
      </c>
      <c r="E11" s="140" t="s">
        <v>166</v>
      </c>
      <c r="F11" s="141" t="s">
        <v>167</v>
      </c>
      <c r="G11" s="140" t="s">
        <v>166</v>
      </c>
      <c r="H11" s="141" t="s">
        <v>167</v>
      </c>
      <c r="I11" s="140" t="s">
        <v>166</v>
      </c>
      <c r="J11" s="141" t="s">
        <v>167</v>
      </c>
      <c r="K11" s="140" t="s">
        <v>166</v>
      </c>
      <c r="L11" s="141" t="s">
        <v>167</v>
      </c>
      <c r="M11" s="140" t="s">
        <v>166</v>
      </c>
      <c r="N11" s="141" t="s">
        <v>167</v>
      </c>
      <c r="O11" s="142" t="s">
        <v>166</v>
      </c>
      <c r="P11" s="140" t="s">
        <v>167</v>
      </c>
      <c r="Q11" s="121"/>
      <c r="R11" s="139"/>
      <c r="S11" s="142" t="s">
        <v>166</v>
      </c>
      <c r="T11" s="142" t="s">
        <v>167</v>
      </c>
      <c r="U11" s="143" t="s">
        <v>166</v>
      </c>
      <c r="V11" s="141" t="s">
        <v>167</v>
      </c>
      <c r="W11" s="140" t="s">
        <v>166</v>
      </c>
      <c r="X11" s="143" t="s">
        <v>167</v>
      </c>
      <c r="Y11" s="140" t="s">
        <v>166</v>
      </c>
      <c r="Z11" s="143" t="s">
        <v>167</v>
      </c>
      <c r="AA11" s="140" t="s">
        <v>166</v>
      </c>
      <c r="AB11" s="143" t="s">
        <v>167</v>
      </c>
      <c r="AC11" s="140" t="s">
        <v>166</v>
      </c>
      <c r="AD11" s="140" t="s">
        <v>167</v>
      </c>
      <c r="AE11" s="140" t="s">
        <v>166</v>
      </c>
      <c r="AF11" s="140" t="s">
        <v>167</v>
      </c>
      <c r="AG11" s="140" t="s">
        <v>166</v>
      </c>
      <c r="AH11" s="140" t="s">
        <v>167</v>
      </c>
      <c r="AI11" s="140" t="s">
        <v>166</v>
      </c>
      <c r="AJ11" s="141" t="s">
        <v>167</v>
      </c>
      <c r="AK11" s="441"/>
      <c r="AL11" s="444"/>
      <c r="AM11" s="140" t="s">
        <v>166</v>
      </c>
      <c r="AN11" s="141" t="s">
        <v>167</v>
      </c>
      <c r="AO11" s="140" t="s">
        <v>166</v>
      </c>
      <c r="AP11" s="141" t="s">
        <v>167</v>
      </c>
      <c r="AQ11" s="140" t="s">
        <v>166</v>
      </c>
      <c r="AR11" s="141" t="s">
        <v>167</v>
      </c>
      <c r="AS11" s="140" t="s">
        <v>166</v>
      </c>
      <c r="AT11" s="141" t="s">
        <v>167</v>
      </c>
      <c r="AU11" s="140" t="s">
        <v>166</v>
      </c>
      <c r="AV11" s="141" t="s">
        <v>167</v>
      </c>
      <c r="AW11" s="448"/>
      <c r="AX11" s="140" t="s">
        <v>166</v>
      </c>
      <c r="AY11" s="141" t="s">
        <v>167</v>
      </c>
      <c r="AZ11" s="140" t="s">
        <v>166</v>
      </c>
      <c r="BA11" s="141" t="s">
        <v>167</v>
      </c>
      <c r="BB11" s="455"/>
      <c r="BC11" s="444"/>
      <c r="BD11" s="140" t="s">
        <v>166</v>
      </c>
      <c r="BE11" s="143" t="s">
        <v>167</v>
      </c>
      <c r="BF11" s="140" t="s">
        <v>166</v>
      </c>
      <c r="BG11" s="141" t="s">
        <v>167</v>
      </c>
      <c r="BH11" s="140" t="s">
        <v>166</v>
      </c>
      <c r="BI11" s="141" t="s">
        <v>167</v>
      </c>
      <c r="BJ11" s="140" t="s">
        <v>166</v>
      </c>
      <c r="BK11" s="141" t="s">
        <v>167</v>
      </c>
      <c r="BL11" s="140" t="s">
        <v>166</v>
      </c>
      <c r="BM11" s="141" t="s">
        <v>167</v>
      </c>
      <c r="BN11" s="140" t="s">
        <v>166</v>
      </c>
      <c r="BO11" s="141" t="s">
        <v>167</v>
      </c>
      <c r="BP11" s="144" t="s">
        <v>162</v>
      </c>
      <c r="BQ11" s="140" t="s">
        <v>166</v>
      </c>
      <c r="BR11" s="141" t="s">
        <v>167</v>
      </c>
      <c r="BS11" s="141" t="s">
        <v>162</v>
      </c>
      <c r="BT11" s="455"/>
      <c r="BU11" s="444"/>
      <c r="BV11" s="140" t="s">
        <v>166</v>
      </c>
      <c r="BW11" s="141" t="s">
        <v>167</v>
      </c>
      <c r="BX11" s="140" t="s">
        <v>166</v>
      </c>
      <c r="BY11" s="141" t="s">
        <v>167</v>
      </c>
      <c r="BZ11" s="140" t="s">
        <v>166</v>
      </c>
      <c r="CA11" s="141" t="s">
        <v>167</v>
      </c>
      <c r="CB11" s="140" t="s">
        <v>166</v>
      </c>
      <c r="CC11" s="141" t="s">
        <v>167</v>
      </c>
      <c r="CD11" s="140" t="s">
        <v>166</v>
      </c>
      <c r="CE11" s="141" t="s">
        <v>167</v>
      </c>
      <c r="CF11" s="140" t="s">
        <v>166</v>
      </c>
      <c r="CG11" s="141" t="s">
        <v>167</v>
      </c>
      <c r="CH11" s="141" t="s">
        <v>162</v>
      </c>
      <c r="CL11" s="145"/>
      <c r="CM11" s="145"/>
      <c r="CN11" s="133"/>
      <c r="CO11" s="133"/>
      <c r="CP11" s="120"/>
      <c r="CQ11" s="120"/>
      <c r="CR11" s="145"/>
      <c r="CS11" s="145"/>
      <c r="CT11" s="145"/>
      <c r="CU11" s="145"/>
      <c r="CV11" s="120"/>
      <c r="CW11" s="120"/>
      <c r="CX11" s="145"/>
      <c r="CY11" s="145"/>
      <c r="CZ11" s="145"/>
    </row>
    <row r="12" spans="1:104" ht="12">
      <c r="A12" s="120" t="s">
        <v>168</v>
      </c>
      <c r="B12" s="146" t="s">
        <v>169</v>
      </c>
      <c r="C12" s="147">
        <f aca="true" t="shared" si="0" ref="C12:D15">E12+G12+I12+K12</f>
        <v>10972</v>
      </c>
      <c r="D12" s="147">
        <f t="shared" si="0"/>
        <v>14857.2</v>
      </c>
      <c r="E12" s="147"/>
      <c r="F12" s="147"/>
      <c r="G12" s="147">
        <v>10500</v>
      </c>
      <c r="H12" s="147">
        <v>14488.2</v>
      </c>
      <c r="I12" s="147">
        <v>272</v>
      </c>
      <c r="J12" s="147">
        <v>279</v>
      </c>
      <c r="K12" s="147">
        <v>200</v>
      </c>
      <c r="L12" s="147">
        <v>90</v>
      </c>
      <c r="M12" s="147">
        <v>780</v>
      </c>
      <c r="N12" s="147">
        <v>589</v>
      </c>
      <c r="O12" s="147">
        <f aca="true" t="shared" si="1" ref="O12:P15">S12+U12+W12+Y12+AC12+AE12+AG12+AA12</f>
        <v>24278.8</v>
      </c>
      <c r="P12" s="147">
        <f t="shared" si="1"/>
        <v>21160.100000000002</v>
      </c>
      <c r="Q12" s="120" t="s">
        <v>168</v>
      </c>
      <c r="R12" s="146" t="s">
        <v>169</v>
      </c>
      <c r="S12" s="148">
        <v>1190</v>
      </c>
      <c r="T12" s="148">
        <v>1267.4</v>
      </c>
      <c r="U12" s="149">
        <v>572.8</v>
      </c>
      <c r="V12" s="149">
        <v>1766</v>
      </c>
      <c r="W12" s="148">
        <v>19000</v>
      </c>
      <c r="X12" s="148">
        <v>17069.8</v>
      </c>
      <c r="Y12" s="148"/>
      <c r="Z12" s="148"/>
      <c r="AA12" s="148">
        <v>78</v>
      </c>
      <c r="AB12" s="148"/>
      <c r="AC12" s="148"/>
      <c r="AD12" s="148"/>
      <c r="AE12" s="148">
        <v>1500</v>
      </c>
      <c r="AF12" s="148"/>
      <c r="AG12" s="148">
        <v>1938</v>
      </c>
      <c r="AH12" s="148">
        <v>1056.9</v>
      </c>
      <c r="AI12" s="150">
        <f aca="true" t="shared" si="2" ref="AI12:AJ15">C12+M12+O12</f>
        <v>36030.8</v>
      </c>
      <c r="AJ12" s="150">
        <f t="shared" si="2"/>
        <v>36606.3</v>
      </c>
      <c r="AK12" s="120" t="s">
        <v>168</v>
      </c>
      <c r="AL12" s="146" t="s">
        <v>169</v>
      </c>
      <c r="AM12" s="148">
        <v>800</v>
      </c>
      <c r="AN12" s="148">
        <v>59.8</v>
      </c>
      <c r="AO12" s="148">
        <v>660</v>
      </c>
      <c r="AP12" s="148">
        <v>397</v>
      </c>
      <c r="AQ12" s="151">
        <v>1480</v>
      </c>
      <c r="AR12" s="149">
        <v>682.9</v>
      </c>
      <c r="AS12" s="148">
        <f aca="true" t="shared" si="3" ref="AS12:AT36">AM12+AO12+AQ12</f>
        <v>2940</v>
      </c>
      <c r="AT12" s="148">
        <f t="shared" si="3"/>
        <v>1139.7</v>
      </c>
      <c r="AU12" s="150">
        <f aca="true" t="shared" si="4" ref="AU12:AV15">AI12+AS12</f>
        <v>38970.8</v>
      </c>
      <c r="AV12" s="150">
        <f t="shared" si="4"/>
        <v>37746</v>
      </c>
      <c r="AW12" s="150">
        <f>AV12/AU12*100</f>
        <v>96.85713405934699</v>
      </c>
      <c r="AX12" s="147"/>
      <c r="AY12" s="147"/>
      <c r="AZ12" s="147"/>
      <c r="BA12" s="147"/>
      <c r="BB12" s="118" t="s">
        <v>168</v>
      </c>
      <c r="BC12" s="152" t="s">
        <v>169</v>
      </c>
      <c r="BD12" s="148"/>
      <c r="BE12" s="120"/>
      <c r="BF12" s="148"/>
      <c r="BG12" s="148"/>
      <c r="BH12" s="148"/>
      <c r="BI12" s="148"/>
      <c r="BJ12" s="148"/>
      <c r="BK12" s="148"/>
      <c r="BL12" s="120"/>
      <c r="BM12" s="120"/>
      <c r="BN12" s="153">
        <v>0</v>
      </c>
      <c r="BO12" s="153">
        <f aca="true" t="shared" si="5" ref="BN12:BO15">AY12+BA12+BE12+BG12+BI12+BK12+BM12</f>
        <v>0</v>
      </c>
      <c r="BQ12" s="153">
        <f aca="true" t="shared" si="6" ref="BQ12:BR27">AU12+BN12</f>
        <v>38970.8</v>
      </c>
      <c r="BR12" s="153">
        <f t="shared" si="6"/>
        <v>37746</v>
      </c>
      <c r="BS12" s="153">
        <f>BR12/BQ12*100</f>
        <v>96.85713405934699</v>
      </c>
      <c r="BT12" s="118" t="s">
        <v>168</v>
      </c>
      <c r="BU12" s="152" t="s">
        <v>169</v>
      </c>
      <c r="BV12" s="155">
        <v>3150</v>
      </c>
      <c r="BW12" s="153">
        <v>3529.6</v>
      </c>
      <c r="BX12" s="153">
        <v>4900</v>
      </c>
      <c r="BY12" s="156">
        <v>4530.6</v>
      </c>
      <c r="BZ12" s="147"/>
      <c r="CA12" s="147"/>
      <c r="CB12" s="147">
        <v>1200</v>
      </c>
      <c r="CC12" s="147">
        <v>1141.8</v>
      </c>
      <c r="CD12" s="147">
        <f>BV12+BX12+BZ12+CB12</f>
        <v>9250</v>
      </c>
      <c r="CE12" s="147">
        <f>BW12+BY12+CA12+CC12</f>
        <v>9202</v>
      </c>
      <c r="CF12" s="147">
        <f aca="true" t="shared" si="7" ref="CF12:CG15">BQ12+CD12</f>
        <v>48220.8</v>
      </c>
      <c r="CG12" s="147">
        <f t="shared" si="7"/>
        <v>46948</v>
      </c>
      <c r="CH12" s="147">
        <f>CG12/CF12*100</f>
        <v>97.36047514765411</v>
      </c>
      <c r="CI12" s="147"/>
      <c r="CL12" s="147"/>
      <c r="CM12" s="147"/>
      <c r="CN12" s="120"/>
      <c r="CO12" s="146"/>
      <c r="CP12" s="120"/>
      <c r="CQ12" s="120"/>
      <c r="CR12" s="148"/>
      <c r="CS12" s="148"/>
      <c r="CT12" s="148"/>
      <c r="CU12" s="148"/>
      <c r="CV12" s="120"/>
      <c r="CW12" s="120"/>
      <c r="CX12" s="148"/>
      <c r="CY12" s="148"/>
      <c r="CZ12" s="148"/>
    </row>
    <row r="13" spans="1:104" ht="12">
      <c r="A13" s="120" t="s">
        <v>170</v>
      </c>
      <c r="B13" s="146" t="s">
        <v>171</v>
      </c>
      <c r="C13" s="147">
        <f t="shared" si="0"/>
        <v>12863</v>
      </c>
      <c r="D13" s="147">
        <f t="shared" si="0"/>
        <v>9102.6</v>
      </c>
      <c r="E13" s="147"/>
      <c r="F13" s="147"/>
      <c r="G13" s="147">
        <v>12400</v>
      </c>
      <c r="H13" s="147">
        <v>9064.6</v>
      </c>
      <c r="I13" s="147">
        <v>63</v>
      </c>
      <c r="J13" s="147">
        <v>38</v>
      </c>
      <c r="K13" s="147">
        <v>400</v>
      </c>
      <c r="L13" s="147"/>
      <c r="M13" s="147">
        <v>582</v>
      </c>
      <c r="N13" s="147">
        <v>232</v>
      </c>
      <c r="O13" s="147">
        <f t="shared" si="1"/>
        <v>19755.4</v>
      </c>
      <c r="P13" s="147">
        <f t="shared" si="1"/>
        <v>19274.8</v>
      </c>
      <c r="Q13" s="120" t="s">
        <v>170</v>
      </c>
      <c r="R13" s="146" t="s">
        <v>171</v>
      </c>
      <c r="S13" s="148">
        <v>1466.4</v>
      </c>
      <c r="T13" s="148">
        <v>2118</v>
      </c>
      <c r="U13" s="149">
        <v>1489</v>
      </c>
      <c r="V13" s="149">
        <v>2045.9</v>
      </c>
      <c r="W13" s="148">
        <v>14500</v>
      </c>
      <c r="X13" s="148">
        <v>13361.4</v>
      </c>
      <c r="Y13" s="148">
        <v>200</v>
      </c>
      <c r="Z13" s="148">
        <v>52</v>
      </c>
      <c r="AA13" s="148"/>
      <c r="AB13" s="148"/>
      <c r="AC13" s="148">
        <v>300</v>
      </c>
      <c r="AD13" s="148">
        <v>258.8</v>
      </c>
      <c r="AE13" s="148">
        <v>1000</v>
      </c>
      <c r="AF13" s="148">
        <v>711</v>
      </c>
      <c r="AG13" s="148">
        <v>800</v>
      </c>
      <c r="AH13" s="148">
        <v>727.7</v>
      </c>
      <c r="AI13" s="148">
        <f t="shared" si="2"/>
        <v>33200.4</v>
      </c>
      <c r="AJ13" s="148">
        <f t="shared" si="2"/>
        <v>28609.4</v>
      </c>
      <c r="AK13" s="120" t="s">
        <v>170</v>
      </c>
      <c r="AL13" s="146" t="s">
        <v>171</v>
      </c>
      <c r="AM13" s="148">
        <v>800</v>
      </c>
      <c r="AN13" s="148">
        <v>596.9</v>
      </c>
      <c r="AO13" s="148">
        <v>1363.6</v>
      </c>
      <c r="AP13" s="148">
        <v>574.5</v>
      </c>
      <c r="AQ13" s="151">
        <v>1332.8</v>
      </c>
      <c r="AR13" s="149">
        <v>200.6</v>
      </c>
      <c r="AS13" s="148">
        <f t="shared" si="3"/>
        <v>3496.3999999999996</v>
      </c>
      <c r="AT13" s="148">
        <f t="shared" si="3"/>
        <v>1372</v>
      </c>
      <c r="AU13" s="148">
        <f t="shared" si="4"/>
        <v>36696.8</v>
      </c>
      <c r="AV13" s="148">
        <f t="shared" si="4"/>
        <v>29981.4</v>
      </c>
      <c r="AW13" s="148">
        <f aca="true" t="shared" si="8" ref="AW13:AW37">AV13/AU13*100</f>
        <v>81.70031174380327</v>
      </c>
      <c r="AX13" s="147"/>
      <c r="AY13" s="147"/>
      <c r="AZ13" s="147"/>
      <c r="BA13" s="147"/>
      <c r="BB13" s="118" t="s">
        <v>170</v>
      </c>
      <c r="BC13" s="152" t="s">
        <v>171</v>
      </c>
      <c r="BD13" s="148"/>
      <c r="BE13" s="120"/>
      <c r="BF13" s="148"/>
      <c r="BG13" s="148"/>
      <c r="BH13" s="148"/>
      <c r="BI13" s="148"/>
      <c r="BJ13" s="148"/>
      <c r="BK13" s="148"/>
      <c r="BL13" s="120"/>
      <c r="BM13" s="120"/>
      <c r="BN13" s="153">
        <f t="shared" si="5"/>
        <v>0</v>
      </c>
      <c r="BO13" s="153">
        <f t="shared" si="5"/>
        <v>0</v>
      </c>
      <c r="BQ13" s="153">
        <f t="shared" si="6"/>
        <v>36696.8</v>
      </c>
      <c r="BR13" s="153">
        <f t="shared" si="6"/>
        <v>29981.4</v>
      </c>
      <c r="BS13" s="153">
        <f aca="true" t="shared" si="9" ref="BS13:BS37">BR13/BQ13*100</f>
        <v>81.70031174380327</v>
      </c>
      <c r="BT13" s="118" t="s">
        <v>170</v>
      </c>
      <c r="BU13" s="152" t="s">
        <v>171</v>
      </c>
      <c r="BV13" s="155">
        <v>2300</v>
      </c>
      <c r="BW13" s="153">
        <v>1760.5</v>
      </c>
      <c r="BX13" s="153">
        <v>2850</v>
      </c>
      <c r="BY13" s="156">
        <v>2502.9</v>
      </c>
      <c r="BZ13" s="147"/>
      <c r="CA13" s="147"/>
      <c r="CB13" s="147">
        <v>980</v>
      </c>
      <c r="CC13" s="147">
        <v>411.1</v>
      </c>
      <c r="CD13" s="147">
        <f aca="true" t="shared" si="10" ref="CD13:CE35">BV13+BX13+BZ13+CB13</f>
        <v>6130</v>
      </c>
      <c r="CE13" s="147">
        <f t="shared" si="10"/>
        <v>4674.5</v>
      </c>
      <c r="CF13" s="147">
        <f t="shared" si="7"/>
        <v>42826.8</v>
      </c>
      <c r="CG13" s="147">
        <f t="shared" si="7"/>
        <v>34655.9</v>
      </c>
      <c r="CH13" s="147">
        <f aca="true" t="shared" si="11" ref="CH13:CH37">CG13/CF13*100</f>
        <v>80.92105877628028</v>
      </c>
      <c r="CI13" s="147"/>
      <c r="CL13" s="147"/>
      <c r="CM13" s="147"/>
      <c r="CN13" s="120"/>
      <c r="CO13" s="146"/>
      <c r="CP13" s="120"/>
      <c r="CQ13" s="120"/>
      <c r="CR13" s="148"/>
      <c r="CS13" s="148"/>
      <c r="CT13" s="148"/>
      <c r="CU13" s="148"/>
      <c r="CV13" s="120"/>
      <c r="CW13" s="120"/>
      <c r="CX13" s="148"/>
      <c r="CY13" s="148"/>
      <c r="CZ13" s="148"/>
    </row>
    <row r="14" spans="1:104" ht="12">
      <c r="A14" s="120" t="s">
        <v>172</v>
      </c>
      <c r="B14" s="146" t="s">
        <v>173</v>
      </c>
      <c r="C14" s="147">
        <f t="shared" si="0"/>
        <v>3360</v>
      </c>
      <c r="D14" s="147">
        <f t="shared" si="0"/>
        <v>8057.9</v>
      </c>
      <c r="E14" s="147"/>
      <c r="F14" s="147"/>
      <c r="G14" s="147">
        <v>3280</v>
      </c>
      <c r="H14" s="147">
        <v>7907.9</v>
      </c>
      <c r="I14" s="147">
        <v>80</v>
      </c>
      <c r="J14" s="147">
        <v>90</v>
      </c>
      <c r="K14" s="147"/>
      <c r="L14" s="147">
        <v>60</v>
      </c>
      <c r="M14" s="147">
        <v>564</v>
      </c>
      <c r="N14" s="147">
        <v>250</v>
      </c>
      <c r="O14" s="147">
        <f t="shared" si="1"/>
        <v>9214</v>
      </c>
      <c r="P14" s="147">
        <f t="shared" si="1"/>
        <v>6575.400000000001</v>
      </c>
      <c r="Q14" s="120" t="s">
        <v>172</v>
      </c>
      <c r="R14" s="146" t="s">
        <v>173</v>
      </c>
      <c r="S14" s="148">
        <v>940</v>
      </c>
      <c r="T14" s="148">
        <v>1201.8</v>
      </c>
      <c r="U14" s="149">
        <v>104</v>
      </c>
      <c r="V14" s="149">
        <v>230</v>
      </c>
      <c r="W14" s="148">
        <v>6100</v>
      </c>
      <c r="X14" s="148">
        <v>4498.6</v>
      </c>
      <c r="Y14" s="148"/>
      <c r="Z14" s="148"/>
      <c r="AA14" s="148"/>
      <c r="AB14" s="148"/>
      <c r="AC14" s="148">
        <v>1000</v>
      </c>
      <c r="AD14" s="148"/>
      <c r="AE14" s="148">
        <v>300</v>
      </c>
      <c r="AF14" s="148">
        <v>465</v>
      </c>
      <c r="AG14" s="148">
        <v>770</v>
      </c>
      <c r="AH14" s="148">
        <v>180</v>
      </c>
      <c r="AI14" s="148">
        <f t="shared" si="2"/>
        <v>13138</v>
      </c>
      <c r="AJ14" s="148">
        <f t="shared" si="2"/>
        <v>14883.3</v>
      </c>
      <c r="AK14" s="120" t="s">
        <v>172</v>
      </c>
      <c r="AL14" s="146"/>
      <c r="AM14" s="148">
        <v>670</v>
      </c>
      <c r="AN14" s="148">
        <v>1421.7</v>
      </c>
      <c r="AO14" s="148">
        <v>150</v>
      </c>
      <c r="AP14" s="148">
        <v>580.3</v>
      </c>
      <c r="AQ14" s="151">
        <v>770</v>
      </c>
      <c r="AR14" s="149">
        <v>760.5</v>
      </c>
      <c r="AS14" s="148">
        <f t="shared" si="3"/>
        <v>1590</v>
      </c>
      <c r="AT14" s="148">
        <f t="shared" si="3"/>
        <v>2762.5</v>
      </c>
      <c r="AU14" s="148">
        <f t="shared" si="4"/>
        <v>14728</v>
      </c>
      <c r="AV14" s="148">
        <f t="shared" si="4"/>
        <v>17645.8</v>
      </c>
      <c r="AW14" s="148">
        <f t="shared" si="8"/>
        <v>119.81124388919065</v>
      </c>
      <c r="AX14" s="147"/>
      <c r="AY14" s="147"/>
      <c r="AZ14" s="147"/>
      <c r="BA14" s="147"/>
      <c r="BB14" s="118" t="s">
        <v>172</v>
      </c>
      <c r="BC14" s="152" t="s">
        <v>173</v>
      </c>
      <c r="BD14" s="148"/>
      <c r="BE14" s="120"/>
      <c r="BF14" s="148"/>
      <c r="BG14" s="148"/>
      <c r="BH14" s="148"/>
      <c r="BI14" s="148"/>
      <c r="BJ14" s="148"/>
      <c r="BK14" s="148"/>
      <c r="BL14" s="120"/>
      <c r="BM14" s="120"/>
      <c r="BN14" s="153">
        <f t="shared" si="5"/>
        <v>0</v>
      </c>
      <c r="BO14" s="153">
        <f t="shared" si="5"/>
        <v>0</v>
      </c>
      <c r="BQ14" s="153">
        <f t="shared" si="6"/>
        <v>14728</v>
      </c>
      <c r="BR14" s="153">
        <f t="shared" si="6"/>
        <v>17645.8</v>
      </c>
      <c r="BS14" s="153">
        <f t="shared" si="9"/>
        <v>119.81124388919065</v>
      </c>
      <c r="BT14" s="118" t="s">
        <v>172</v>
      </c>
      <c r="BU14" s="152" t="s">
        <v>173</v>
      </c>
      <c r="BV14" s="155">
        <v>2150</v>
      </c>
      <c r="BW14" s="153">
        <v>1744.2</v>
      </c>
      <c r="BX14" s="153">
        <v>1900</v>
      </c>
      <c r="BY14" s="156">
        <v>2545.8</v>
      </c>
      <c r="BZ14" s="147"/>
      <c r="CA14" s="147"/>
      <c r="CB14" s="147">
        <v>830</v>
      </c>
      <c r="CC14" s="147">
        <v>480.9</v>
      </c>
      <c r="CD14" s="147">
        <f t="shared" si="10"/>
        <v>4880</v>
      </c>
      <c r="CE14" s="147">
        <f t="shared" si="10"/>
        <v>4770.9</v>
      </c>
      <c r="CF14" s="147">
        <f t="shared" si="7"/>
        <v>19608</v>
      </c>
      <c r="CG14" s="147">
        <f t="shared" si="7"/>
        <v>22416.699999999997</v>
      </c>
      <c r="CH14" s="147">
        <f t="shared" si="11"/>
        <v>114.32425540595675</v>
      </c>
      <c r="CI14" s="147"/>
      <c r="CL14" s="147"/>
      <c r="CM14" s="147"/>
      <c r="CN14" s="120"/>
      <c r="CO14" s="146"/>
      <c r="CP14" s="120"/>
      <c r="CQ14" s="120"/>
      <c r="CR14" s="148"/>
      <c r="CS14" s="148"/>
      <c r="CT14" s="148"/>
      <c r="CU14" s="148"/>
      <c r="CV14" s="120"/>
      <c r="CW14" s="120"/>
      <c r="CX14" s="148"/>
      <c r="CY14" s="148"/>
      <c r="CZ14" s="148"/>
    </row>
    <row r="15" spans="1:104" ht="12">
      <c r="A15" s="120" t="s">
        <v>174</v>
      </c>
      <c r="B15" s="146" t="s">
        <v>175</v>
      </c>
      <c r="C15" s="147">
        <f t="shared" si="0"/>
        <v>12696</v>
      </c>
      <c r="D15" s="147">
        <f t="shared" si="0"/>
        <v>21001.3</v>
      </c>
      <c r="E15" s="147"/>
      <c r="F15" s="147"/>
      <c r="G15" s="147">
        <v>11448</v>
      </c>
      <c r="H15" s="147">
        <v>19965.3</v>
      </c>
      <c r="I15" s="147">
        <v>648</v>
      </c>
      <c r="J15" s="147">
        <v>1036</v>
      </c>
      <c r="K15" s="147">
        <v>600</v>
      </c>
      <c r="L15" s="147"/>
      <c r="M15" s="147">
        <v>1086</v>
      </c>
      <c r="N15" s="147">
        <v>486</v>
      </c>
      <c r="O15" s="147">
        <f t="shared" si="1"/>
        <v>42383</v>
      </c>
      <c r="P15" s="147">
        <f t="shared" si="1"/>
        <v>32242.6</v>
      </c>
      <c r="Q15" s="120" t="s">
        <v>174</v>
      </c>
      <c r="R15" s="146" t="s">
        <v>175</v>
      </c>
      <c r="S15" s="148">
        <v>1400</v>
      </c>
      <c r="T15" s="148">
        <v>2676.1</v>
      </c>
      <c r="U15" s="149"/>
      <c r="V15" s="149">
        <v>5177.2</v>
      </c>
      <c r="W15" s="148">
        <v>32700</v>
      </c>
      <c r="X15" s="148">
        <v>14624.5</v>
      </c>
      <c r="Y15" s="148">
        <v>300</v>
      </c>
      <c r="Z15" s="148">
        <v>824.5</v>
      </c>
      <c r="AA15" s="148">
        <v>73</v>
      </c>
      <c r="AB15" s="148">
        <v>73</v>
      </c>
      <c r="AC15" s="148">
        <v>950</v>
      </c>
      <c r="AD15" s="148">
        <v>1250.2</v>
      </c>
      <c r="AE15" s="148">
        <v>4080</v>
      </c>
      <c r="AF15" s="148">
        <v>6180</v>
      </c>
      <c r="AG15" s="148">
        <v>2880</v>
      </c>
      <c r="AH15" s="148">
        <v>1437.1</v>
      </c>
      <c r="AI15" s="148">
        <f t="shared" si="2"/>
        <v>56165</v>
      </c>
      <c r="AJ15" s="148">
        <f t="shared" si="2"/>
        <v>53729.899999999994</v>
      </c>
      <c r="AK15" s="120" t="s">
        <v>174</v>
      </c>
      <c r="AL15" s="146" t="s">
        <v>175</v>
      </c>
      <c r="AM15" s="148">
        <v>642</v>
      </c>
      <c r="AN15" s="148">
        <v>2344.2</v>
      </c>
      <c r="AO15" s="148">
        <v>845</v>
      </c>
      <c r="AP15" s="148">
        <v>1374</v>
      </c>
      <c r="AQ15" s="151">
        <v>1500</v>
      </c>
      <c r="AR15" s="149">
        <v>884.2</v>
      </c>
      <c r="AS15" s="148">
        <f t="shared" si="3"/>
        <v>2987</v>
      </c>
      <c r="AT15" s="148">
        <f t="shared" si="3"/>
        <v>4602.4</v>
      </c>
      <c r="AU15" s="148">
        <f>AI15+AS15</f>
        <v>59152</v>
      </c>
      <c r="AV15" s="148">
        <f t="shared" si="4"/>
        <v>58332.299999999996</v>
      </c>
      <c r="AW15" s="148">
        <f t="shared" si="8"/>
        <v>98.61424803895049</v>
      </c>
      <c r="AX15" s="147"/>
      <c r="AY15" s="147"/>
      <c r="AZ15" s="147"/>
      <c r="BA15" s="147"/>
      <c r="BB15" s="118" t="s">
        <v>174</v>
      </c>
      <c r="BC15" s="152" t="s">
        <v>175</v>
      </c>
      <c r="BD15" s="148"/>
      <c r="BE15" s="120"/>
      <c r="BF15" s="148"/>
      <c r="BG15" s="148"/>
      <c r="BH15" s="112"/>
      <c r="BI15" s="112"/>
      <c r="BJ15" s="148"/>
      <c r="BK15" s="148"/>
      <c r="BL15" s="120"/>
      <c r="BM15" s="120"/>
      <c r="BN15" s="153">
        <f t="shared" si="5"/>
        <v>0</v>
      </c>
      <c r="BO15" s="153">
        <f t="shared" si="5"/>
        <v>0</v>
      </c>
      <c r="BQ15" s="153">
        <f t="shared" si="6"/>
        <v>59152</v>
      </c>
      <c r="BR15" s="153">
        <f t="shared" si="6"/>
        <v>58332.299999999996</v>
      </c>
      <c r="BS15" s="153">
        <f t="shared" si="9"/>
        <v>98.61424803895049</v>
      </c>
      <c r="BT15" s="118" t="s">
        <v>174</v>
      </c>
      <c r="BU15" s="152" t="s">
        <v>175</v>
      </c>
      <c r="BV15" s="155">
        <v>3450</v>
      </c>
      <c r="BW15" s="153">
        <v>1547.4</v>
      </c>
      <c r="BX15" s="153">
        <v>4650</v>
      </c>
      <c r="BY15" s="156">
        <v>3864</v>
      </c>
      <c r="BZ15" s="147"/>
      <c r="CA15" s="147"/>
      <c r="CB15" s="147">
        <v>1110</v>
      </c>
      <c r="CC15" s="147">
        <v>1163.3</v>
      </c>
      <c r="CD15" s="147">
        <f t="shared" si="10"/>
        <v>9210</v>
      </c>
      <c r="CE15" s="147">
        <f t="shared" si="10"/>
        <v>6574.7</v>
      </c>
      <c r="CF15" s="147">
        <f t="shared" si="7"/>
        <v>68362</v>
      </c>
      <c r="CG15" s="147">
        <f t="shared" si="7"/>
        <v>64906.99999999999</v>
      </c>
      <c r="CH15" s="147">
        <f t="shared" si="11"/>
        <v>94.94602264415903</v>
      </c>
      <c r="CI15" s="147"/>
      <c r="CL15" s="147"/>
      <c r="CM15" s="147"/>
      <c r="CN15" s="120"/>
      <c r="CO15" s="146"/>
      <c r="CP15" s="120"/>
      <c r="CQ15" s="120"/>
      <c r="CR15" s="148"/>
      <c r="CS15" s="148"/>
      <c r="CT15" s="148"/>
      <c r="CU15" s="148"/>
      <c r="CV15" s="120"/>
      <c r="CW15" s="120"/>
      <c r="CX15" s="148"/>
      <c r="CY15" s="148"/>
      <c r="CZ15" s="148"/>
    </row>
    <row r="16" spans="1:104" ht="12">
      <c r="A16" s="120"/>
      <c r="B16" s="146"/>
      <c r="C16" s="147"/>
      <c r="D16" s="147"/>
      <c r="E16" s="147"/>
      <c r="F16" s="147"/>
      <c r="G16" s="112"/>
      <c r="H16" s="112"/>
      <c r="I16" s="112"/>
      <c r="J16" s="112"/>
      <c r="K16" s="147"/>
      <c r="L16" s="112"/>
      <c r="M16" s="147"/>
      <c r="N16" s="112"/>
      <c r="O16" s="147"/>
      <c r="P16" s="147"/>
      <c r="Q16" s="120"/>
      <c r="R16" s="146"/>
      <c r="S16" s="148"/>
      <c r="T16" s="148"/>
      <c r="U16" s="129"/>
      <c r="V16" s="129"/>
      <c r="W16" s="148"/>
      <c r="X16" s="112"/>
      <c r="Y16" s="148"/>
      <c r="Z16" s="112"/>
      <c r="AA16" s="112"/>
      <c r="AB16" s="112"/>
      <c r="AC16" s="112"/>
      <c r="AD16" s="112"/>
      <c r="AE16" s="112"/>
      <c r="AF16" s="112"/>
      <c r="AG16" s="112"/>
      <c r="AH16" s="112"/>
      <c r="AI16" s="148"/>
      <c r="AJ16" s="148"/>
      <c r="AK16" s="120"/>
      <c r="AL16" s="146"/>
      <c r="AM16" s="112"/>
      <c r="AN16" s="112"/>
      <c r="AO16" s="112"/>
      <c r="AP16" s="148"/>
      <c r="AQ16" s="151"/>
      <c r="AR16" s="129"/>
      <c r="AS16" s="148"/>
      <c r="AT16" s="148"/>
      <c r="AU16" s="148"/>
      <c r="AV16" s="148"/>
      <c r="AW16" s="148"/>
      <c r="AX16" s="112"/>
      <c r="AY16" s="112"/>
      <c r="AZ16" s="147"/>
      <c r="BA16" s="112"/>
      <c r="BC16" s="152"/>
      <c r="BD16" s="148"/>
      <c r="BE16" s="120"/>
      <c r="BF16" s="112"/>
      <c r="BG16" s="112"/>
      <c r="BH16" s="148"/>
      <c r="BI16" s="148"/>
      <c r="BJ16" s="112"/>
      <c r="BK16" s="148"/>
      <c r="BL16" s="120"/>
      <c r="BM16" s="120"/>
      <c r="BN16" s="153"/>
      <c r="BO16" s="153"/>
      <c r="BQ16" s="153"/>
      <c r="BR16" s="153"/>
      <c r="BS16" s="153"/>
      <c r="BU16" s="152"/>
      <c r="BV16" s="155"/>
      <c r="BX16" s="153"/>
      <c r="BY16" s="15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L16" s="147"/>
      <c r="CM16" s="112"/>
      <c r="CN16" s="120"/>
      <c r="CO16" s="146"/>
      <c r="CP16" s="120"/>
      <c r="CQ16" s="120"/>
      <c r="CR16" s="112"/>
      <c r="CS16" s="112"/>
      <c r="CT16" s="112"/>
      <c r="CU16" s="112"/>
      <c r="CV16" s="120"/>
      <c r="CW16" s="120"/>
      <c r="CX16" s="148"/>
      <c r="CY16" s="148"/>
      <c r="CZ16" s="148"/>
    </row>
    <row r="17" spans="1:104" ht="12">
      <c r="A17" s="120" t="s">
        <v>176</v>
      </c>
      <c r="B17" s="146" t="s">
        <v>177</v>
      </c>
      <c r="C17" s="147">
        <f aca="true" t="shared" si="12" ref="C17:D20">E17+G17+I17+K17</f>
        <v>26727.4</v>
      </c>
      <c r="D17" s="147">
        <f>F17+H17+J17+L17</f>
        <v>21155.3</v>
      </c>
      <c r="E17" s="147"/>
      <c r="F17" s="147"/>
      <c r="G17" s="147">
        <v>26069</v>
      </c>
      <c r="H17" s="147">
        <v>20517.3</v>
      </c>
      <c r="I17" s="147">
        <v>278.4</v>
      </c>
      <c r="J17" s="147">
        <v>438</v>
      </c>
      <c r="K17" s="147">
        <v>380</v>
      </c>
      <c r="L17" s="147">
        <v>200</v>
      </c>
      <c r="M17" s="147">
        <v>532</v>
      </c>
      <c r="N17" s="147">
        <v>246</v>
      </c>
      <c r="O17" s="147">
        <f aca="true" t="shared" si="13" ref="O17:P20">S17+U17+W17+Y17+AC17+AE17+AG17+AA17</f>
        <v>32214</v>
      </c>
      <c r="P17" s="147">
        <f t="shared" si="13"/>
        <v>27271.3</v>
      </c>
      <c r="Q17" s="120" t="s">
        <v>176</v>
      </c>
      <c r="R17" s="146" t="s">
        <v>177</v>
      </c>
      <c r="S17" s="148">
        <v>1900</v>
      </c>
      <c r="T17" s="148">
        <v>3244.1</v>
      </c>
      <c r="U17" s="149">
        <v>1000</v>
      </c>
      <c r="V17" s="149">
        <v>2786</v>
      </c>
      <c r="W17" s="148">
        <v>26600</v>
      </c>
      <c r="X17" s="148">
        <v>19715.4</v>
      </c>
      <c r="Y17" s="148"/>
      <c r="Z17" s="148"/>
      <c r="AA17" s="148">
        <v>14</v>
      </c>
      <c r="AB17" s="148">
        <v>21</v>
      </c>
      <c r="AC17" s="148"/>
      <c r="AD17" s="148"/>
      <c r="AE17" s="148">
        <v>1250</v>
      </c>
      <c r="AF17" s="148">
        <v>556.8</v>
      </c>
      <c r="AG17" s="148">
        <v>1450</v>
      </c>
      <c r="AH17" s="148">
        <v>948</v>
      </c>
      <c r="AI17" s="148">
        <f aca="true" t="shared" si="14" ref="AI17:AJ20">C17+M17+O17</f>
        <v>59473.4</v>
      </c>
      <c r="AJ17" s="148">
        <f t="shared" si="14"/>
        <v>48672.6</v>
      </c>
      <c r="AK17" s="120" t="s">
        <v>176</v>
      </c>
      <c r="AL17" s="146" t="s">
        <v>177</v>
      </c>
      <c r="AM17" s="148">
        <v>650</v>
      </c>
      <c r="AN17" s="148">
        <v>409.2</v>
      </c>
      <c r="AO17" s="148">
        <v>4274</v>
      </c>
      <c r="AP17" s="148">
        <v>4087.7</v>
      </c>
      <c r="AQ17" s="151">
        <v>1250</v>
      </c>
      <c r="AR17" s="149">
        <v>179.7</v>
      </c>
      <c r="AS17" s="148">
        <f t="shared" si="3"/>
        <v>6174</v>
      </c>
      <c r="AT17" s="148">
        <f t="shared" si="3"/>
        <v>4676.599999999999</v>
      </c>
      <c r="AU17" s="148">
        <f aca="true" t="shared" si="15" ref="AU17:AV20">AI17+AS17</f>
        <v>65647.4</v>
      </c>
      <c r="AV17" s="148">
        <f t="shared" si="15"/>
        <v>53349.2</v>
      </c>
      <c r="AW17" s="148">
        <f t="shared" si="8"/>
        <v>81.26628015732535</v>
      </c>
      <c r="AX17" s="147"/>
      <c r="AY17" s="147"/>
      <c r="AZ17" s="147"/>
      <c r="BA17" s="147"/>
      <c r="BB17" s="118" t="s">
        <v>176</v>
      </c>
      <c r="BC17" s="152" t="s">
        <v>177</v>
      </c>
      <c r="BD17" s="148"/>
      <c r="BE17" s="120"/>
      <c r="BF17" s="148"/>
      <c r="BG17" s="148"/>
      <c r="BH17" s="148"/>
      <c r="BI17" s="148"/>
      <c r="BJ17" s="148"/>
      <c r="BK17" s="148"/>
      <c r="BL17" s="120"/>
      <c r="BM17" s="120"/>
      <c r="BN17" s="153">
        <f aca="true" t="shared" si="16" ref="BN17:BO20">AX17+AZ17+BD17+BF17+BH17+BJ17+BL17</f>
        <v>0</v>
      </c>
      <c r="BO17" s="153">
        <f t="shared" si="16"/>
        <v>0</v>
      </c>
      <c r="BQ17" s="153">
        <f>AU17+BN17</f>
        <v>65647.4</v>
      </c>
      <c r="BR17" s="153">
        <f t="shared" si="6"/>
        <v>53349.2</v>
      </c>
      <c r="BS17" s="153">
        <f t="shared" si="9"/>
        <v>81.26628015732535</v>
      </c>
      <c r="BT17" s="118" t="s">
        <v>176</v>
      </c>
      <c r="BU17" s="152" t="s">
        <v>177</v>
      </c>
      <c r="BV17" s="155">
        <v>2740</v>
      </c>
      <c r="BW17" s="153">
        <v>2392.2</v>
      </c>
      <c r="BX17" s="153">
        <v>3250</v>
      </c>
      <c r="BY17" s="156">
        <v>1693.5</v>
      </c>
      <c r="BZ17" s="147"/>
      <c r="CA17" s="147"/>
      <c r="CB17" s="147">
        <v>1265</v>
      </c>
      <c r="CC17" s="147">
        <v>838.9</v>
      </c>
      <c r="CD17" s="147">
        <f t="shared" si="10"/>
        <v>7255</v>
      </c>
      <c r="CE17" s="147">
        <f t="shared" si="10"/>
        <v>4924.599999999999</v>
      </c>
      <c r="CF17" s="147">
        <f aca="true" t="shared" si="17" ref="CF17:CG20">BQ17+CD17</f>
        <v>72902.4</v>
      </c>
      <c r="CG17" s="147">
        <f t="shared" si="17"/>
        <v>58273.799999999996</v>
      </c>
      <c r="CH17" s="147">
        <f t="shared" si="11"/>
        <v>79.93399394258626</v>
      </c>
      <c r="CI17" s="147"/>
      <c r="CL17" s="147"/>
      <c r="CM17" s="147"/>
      <c r="CN17" s="120"/>
      <c r="CO17" s="146"/>
      <c r="CP17" s="120"/>
      <c r="CQ17" s="120"/>
      <c r="CR17" s="148"/>
      <c r="CS17" s="148"/>
      <c r="CT17" s="148"/>
      <c r="CU17" s="148"/>
      <c r="CV17" s="120"/>
      <c r="CW17" s="120"/>
      <c r="CX17" s="148"/>
      <c r="CY17" s="148"/>
      <c r="CZ17" s="148"/>
    </row>
    <row r="18" spans="1:104" ht="12">
      <c r="A18" s="120" t="s">
        <v>0</v>
      </c>
      <c r="B18" s="146" t="s">
        <v>178</v>
      </c>
      <c r="C18" s="147">
        <f>SUM(E18,G18,I18,K18)</f>
        <v>33825</v>
      </c>
      <c r="D18" s="147">
        <f t="shared" si="12"/>
        <v>25740.7</v>
      </c>
      <c r="E18" s="147" t="s">
        <v>1</v>
      </c>
      <c r="F18" s="147"/>
      <c r="G18" s="147">
        <v>33300</v>
      </c>
      <c r="H18" s="147">
        <v>25300.7</v>
      </c>
      <c r="I18" s="147">
        <v>350</v>
      </c>
      <c r="J18" s="147">
        <v>170</v>
      </c>
      <c r="K18" s="147">
        <v>175</v>
      </c>
      <c r="L18" s="147">
        <v>270</v>
      </c>
      <c r="M18" s="147">
        <v>874</v>
      </c>
      <c r="N18" s="147">
        <v>318</v>
      </c>
      <c r="O18" s="147">
        <f t="shared" si="13"/>
        <v>21167.8</v>
      </c>
      <c r="P18" s="147">
        <f t="shared" si="13"/>
        <v>20384.4</v>
      </c>
      <c r="Q18" s="120" t="s">
        <v>0</v>
      </c>
      <c r="R18" s="146" t="s">
        <v>178</v>
      </c>
      <c r="S18" s="148">
        <v>1200</v>
      </c>
      <c r="T18" s="148">
        <v>1996.7</v>
      </c>
      <c r="U18" s="149">
        <v>172.8</v>
      </c>
      <c r="V18" s="149">
        <v>900</v>
      </c>
      <c r="W18" s="148">
        <v>15900</v>
      </c>
      <c r="X18" s="148">
        <v>13183.3</v>
      </c>
      <c r="Y18" s="148"/>
      <c r="Z18" s="148"/>
      <c r="AA18" s="148"/>
      <c r="AB18" s="148"/>
      <c r="AC18" s="148">
        <v>325</v>
      </c>
      <c r="AD18" s="148">
        <v>120</v>
      </c>
      <c r="AE18" s="148">
        <v>400</v>
      </c>
      <c r="AF18" s="148">
        <v>1582.4</v>
      </c>
      <c r="AG18" s="148">
        <v>3170</v>
      </c>
      <c r="AH18" s="148">
        <v>2602</v>
      </c>
      <c r="AI18" s="148">
        <f t="shared" si="14"/>
        <v>55866.8</v>
      </c>
      <c r="AJ18" s="148">
        <f t="shared" si="14"/>
        <v>46443.100000000006</v>
      </c>
      <c r="AK18" s="120" t="s">
        <v>0</v>
      </c>
      <c r="AL18" s="146" t="s">
        <v>178</v>
      </c>
      <c r="AM18" s="148">
        <v>549</v>
      </c>
      <c r="AN18" s="148">
        <v>2623.4</v>
      </c>
      <c r="AO18" s="148">
        <v>5440</v>
      </c>
      <c r="AP18" s="148">
        <v>3595.8</v>
      </c>
      <c r="AQ18" s="151">
        <v>690</v>
      </c>
      <c r="AR18" s="149">
        <v>1972.2</v>
      </c>
      <c r="AS18" s="148">
        <f t="shared" si="3"/>
        <v>6679</v>
      </c>
      <c r="AT18" s="148">
        <f t="shared" si="3"/>
        <v>8191.400000000001</v>
      </c>
      <c r="AU18" s="148">
        <f t="shared" si="15"/>
        <v>62545.8</v>
      </c>
      <c r="AV18" s="148">
        <f t="shared" si="15"/>
        <v>54634.50000000001</v>
      </c>
      <c r="AW18" s="148">
        <f t="shared" si="8"/>
        <v>87.35118904866515</v>
      </c>
      <c r="AX18" s="147"/>
      <c r="AY18" s="147"/>
      <c r="AZ18" s="148"/>
      <c r="BA18" s="147"/>
      <c r="BB18" s="118" t="s">
        <v>0</v>
      </c>
      <c r="BC18" s="152" t="s">
        <v>178</v>
      </c>
      <c r="BD18" s="148"/>
      <c r="BE18" s="120"/>
      <c r="BF18" s="148"/>
      <c r="BG18" s="148"/>
      <c r="BH18" s="148"/>
      <c r="BI18" s="148"/>
      <c r="BJ18" s="148"/>
      <c r="BK18" s="148"/>
      <c r="BL18" s="120"/>
      <c r="BM18" s="120"/>
      <c r="BN18" s="153">
        <f t="shared" si="16"/>
        <v>0</v>
      </c>
      <c r="BO18" s="153">
        <f t="shared" si="16"/>
        <v>0</v>
      </c>
      <c r="BQ18" s="153">
        <f>AU18+BN18</f>
        <v>62545.8</v>
      </c>
      <c r="BR18" s="153">
        <f t="shared" si="6"/>
        <v>54634.50000000001</v>
      </c>
      <c r="BS18" s="153">
        <f t="shared" si="9"/>
        <v>87.35118904866515</v>
      </c>
      <c r="BT18" s="118" t="s">
        <v>0</v>
      </c>
      <c r="BU18" s="152" t="s">
        <v>178</v>
      </c>
      <c r="BV18" s="155">
        <v>2550</v>
      </c>
      <c r="BW18" s="153">
        <v>2683.1</v>
      </c>
      <c r="BX18" s="153">
        <v>3800</v>
      </c>
      <c r="BY18" s="156">
        <v>3789.1</v>
      </c>
      <c r="BZ18" s="147"/>
      <c r="CA18" s="147"/>
      <c r="CB18" s="147">
        <v>1265</v>
      </c>
      <c r="CC18" s="147">
        <v>1185.9</v>
      </c>
      <c r="CD18" s="147">
        <f t="shared" si="10"/>
        <v>7615</v>
      </c>
      <c r="CE18" s="147">
        <f t="shared" si="10"/>
        <v>7658.1</v>
      </c>
      <c r="CF18" s="147">
        <f t="shared" si="17"/>
        <v>70160.8</v>
      </c>
      <c r="CG18" s="147">
        <f t="shared" si="17"/>
        <v>62292.600000000006</v>
      </c>
      <c r="CH18" s="147">
        <f t="shared" si="11"/>
        <v>88.78547565022063</v>
      </c>
      <c r="CI18" s="147"/>
      <c r="CL18" s="148"/>
      <c r="CM18" s="147"/>
      <c r="CN18" s="120"/>
      <c r="CO18" s="146"/>
      <c r="CP18" s="120"/>
      <c r="CQ18" s="120"/>
      <c r="CR18" s="148"/>
      <c r="CS18" s="148"/>
      <c r="CT18" s="148"/>
      <c r="CU18" s="148"/>
      <c r="CV18" s="120"/>
      <c r="CW18" s="120"/>
      <c r="CX18" s="148"/>
      <c r="CY18" s="148"/>
      <c r="CZ18" s="148"/>
    </row>
    <row r="19" spans="1:104" ht="12">
      <c r="A19" s="120" t="s">
        <v>179</v>
      </c>
      <c r="B19" s="146" t="s">
        <v>180</v>
      </c>
      <c r="C19" s="147">
        <f t="shared" si="12"/>
        <v>16194.8</v>
      </c>
      <c r="D19" s="147">
        <f t="shared" si="12"/>
        <v>16894.9</v>
      </c>
      <c r="E19" s="147"/>
      <c r="F19" s="147"/>
      <c r="G19" s="147">
        <v>15540</v>
      </c>
      <c r="H19" s="147">
        <v>16421.9</v>
      </c>
      <c r="I19" s="147">
        <v>254.8</v>
      </c>
      <c r="J19" s="147">
        <v>357</v>
      </c>
      <c r="K19" s="147">
        <v>400</v>
      </c>
      <c r="L19" s="147">
        <v>116</v>
      </c>
      <c r="M19" s="147">
        <v>554</v>
      </c>
      <c r="N19" s="147">
        <v>464</v>
      </c>
      <c r="O19" s="147">
        <f t="shared" si="13"/>
        <v>69110</v>
      </c>
      <c r="P19" s="147">
        <f t="shared" si="13"/>
        <v>58977.1</v>
      </c>
      <c r="Q19" s="120" t="s">
        <v>179</v>
      </c>
      <c r="R19" s="146" t="s">
        <v>180</v>
      </c>
      <c r="S19" s="148">
        <v>2000</v>
      </c>
      <c r="T19" s="148">
        <v>2722.2</v>
      </c>
      <c r="U19" s="149">
        <v>196</v>
      </c>
      <c r="V19" s="149">
        <v>560.8</v>
      </c>
      <c r="W19" s="148">
        <v>65000</v>
      </c>
      <c r="X19" s="148">
        <v>52933.6</v>
      </c>
      <c r="Y19" s="148">
        <v>264</v>
      </c>
      <c r="Z19" s="148">
        <v>132</v>
      </c>
      <c r="AA19" s="148"/>
      <c r="AB19" s="148">
        <v>73</v>
      </c>
      <c r="AC19" s="148"/>
      <c r="AD19" s="148"/>
      <c r="AE19" s="148">
        <v>600</v>
      </c>
      <c r="AF19" s="148">
        <v>1505.5</v>
      </c>
      <c r="AG19" s="148">
        <v>1050</v>
      </c>
      <c r="AH19" s="148">
        <v>1050</v>
      </c>
      <c r="AI19" s="148">
        <f t="shared" si="14"/>
        <v>85858.8</v>
      </c>
      <c r="AJ19" s="148">
        <f t="shared" si="14"/>
        <v>76336</v>
      </c>
      <c r="AK19" s="120" t="s">
        <v>179</v>
      </c>
      <c r="AL19" s="146" t="s">
        <v>180</v>
      </c>
      <c r="AM19" s="148">
        <v>1400</v>
      </c>
      <c r="AN19" s="148">
        <v>771.9</v>
      </c>
      <c r="AO19" s="148">
        <v>1275</v>
      </c>
      <c r="AP19" s="148">
        <v>1118.4</v>
      </c>
      <c r="AQ19" s="151">
        <v>1400</v>
      </c>
      <c r="AR19" s="149"/>
      <c r="AS19" s="148">
        <f t="shared" si="3"/>
        <v>4075</v>
      </c>
      <c r="AT19" s="148">
        <f t="shared" si="3"/>
        <v>1890.3000000000002</v>
      </c>
      <c r="AU19" s="148">
        <f t="shared" si="15"/>
        <v>89933.8</v>
      </c>
      <c r="AV19" s="148">
        <f t="shared" si="15"/>
        <v>78226.3</v>
      </c>
      <c r="AW19" s="148">
        <f t="shared" si="8"/>
        <v>86.98209127157976</v>
      </c>
      <c r="AX19" s="147"/>
      <c r="AY19" s="147"/>
      <c r="AZ19" s="147"/>
      <c r="BA19" s="147"/>
      <c r="BB19" s="118" t="s">
        <v>179</v>
      </c>
      <c r="BC19" s="152" t="s">
        <v>180</v>
      </c>
      <c r="BD19" s="148"/>
      <c r="BE19" s="120"/>
      <c r="BF19" s="148"/>
      <c r="BG19" s="148"/>
      <c r="BH19" s="148"/>
      <c r="BI19" s="148"/>
      <c r="BJ19" s="148"/>
      <c r="BK19" s="148"/>
      <c r="BL19" s="120"/>
      <c r="BM19" s="120"/>
      <c r="BN19" s="153">
        <f t="shared" si="16"/>
        <v>0</v>
      </c>
      <c r="BO19" s="153">
        <f t="shared" si="16"/>
        <v>0</v>
      </c>
      <c r="BQ19" s="153">
        <f>AU19+BN19</f>
        <v>89933.8</v>
      </c>
      <c r="BR19" s="153">
        <f t="shared" si="6"/>
        <v>78226.3</v>
      </c>
      <c r="BS19" s="153">
        <f t="shared" si="9"/>
        <v>86.98209127157976</v>
      </c>
      <c r="BT19" s="118" t="s">
        <v>179</v>
      </c>
      <c r="BU19" s="152" t="s">
        <v>180</v>
      </c>
      <c r="BV19" s="155">
        <v>2200</v>
      </c>
      <c r="BW19" s="153">
        <v>1360</v>
      </c>
      <c r="BX19" s="153">
        <v>2400</v>
      </c>
      <c r="BY19" s="156">
        <v>2856.3</v>
      </c>
      <c r="BZ19" s="147"/>
      <c r="CA19" s="147"/>
      <c r="CB19" s="147">
        <v>1020</v>
      </c>
      <c r="CC19" s="147">
        <v>915.8</v>
      </c>
      <c r="CD19" s="147">
        <f t="shared" si="10"/>
        <v>5620</v>
      </c>
      <c r="CE19" s="147">
        <f t="shared" si="10"/>
        <v>5132.1</v>
      </c>
      <c r="CF19" s="147">
        <f t="shared" si="17"/>
        <v>95553.8</v>
      </c>
      <c r="CG19" s="147">
        <f t="shared" si="17"/>
        <v>83358.40000000001</v>
      </c>
      <c r="CH19" s="147">
        <f t="shared" si="11"/>
        <v>87.23713761252824</v>
      </c>
      <c r="CI19" s="147"/>
      <c r="CL19" s="147"/>
      <c r="CM19" s="147"/>
      <c r="CN19" s="120"/>
      <c r="CO19" s="146"/>
      <c r="CP19" s="120"/>
      <c r="CQ19" s="120"/>
      <c r="CR19" s="148"/>
      <c r="CS19" s="148"/>
      <c r="CT19" s="148"/>
      <c r="CU19" s="148"/>
      <c r="CV19" s="120"/>
      <c r="CW19" s="120"/>
      <c r="CX19" s="148"/>
      <c r="CY19" s="148"/>
      <c r="CZ19" s="148"/>
    </row>
    <row r="20" spans="1:104" s="413" customFormat="1" ht="12">
      <c r="A20" s="407" t="s">
        <v>181</v>
      </c>
      <c r="B20" s="408" t="s">
        <v>182</v>
      </c>
      <c r="C20" s="409">
        <f t="shared" si="12"/>
        <v>18342</v>
      </c>
      <c r="D20" s="409">
        <f t="shared" si="12"/>
        <v>18426.9</v>
      </c>
      <c r="E20" s="409"/>
      <c r="F20" s="409"/>
      <c r="G20" s="409">
        <v>17750</v>
      </c>
      <c r="H20" s="409">
        <v>18170.9</v>
      </c>
      <c r="I20" s="409">
        <v>192</v>
      </c>
      <c r="J20" s="409">
        <v>210</v>
      </c>
      <c r="K20" s="409">
        <v>400</v>
      </c>
      <c r="L20" s="409">
        <v>46</v>
      </c>
      <c r="M20" s="409">
        <v>536</v>
      </c>
      <c r="N20" s="409">
        <v>554</v>
      </c>
      <c r="O20" s="409">
        <f t="shared" si="13"/>
        <v>17177.7</v>
      </c>
      <c r="P20" s="409">
        <f t="shared" si="13"/>
        <v>14179.500000000002</v>
      </c>
      <c r="Q20" s="407" t="s">
        <v>181</v>
      </c>
      <c r="R20" s="408" t="s">
        <v>182</v>
      </c>
      <c r="S20" s="410">
        <v>1280</v>
      </c>
      <c r="T20" s="410">
        <v>1403.6</v>
      </c>
      <c r="U20" s="411">
        <v>872.7</v>
      </c>
      <c r="V20" s="411">
        <v>260</v>
      </c>
      <c r="W20" s="410">
        <v>11715</v>
      </c>
      <c r="X20" s="410">
        <v>8333.5</v>
      </c>
      <c r="Y20" s="410">
        <v>132</v>
      </c>
      <c r="Z20" s="410"/>
      <c r="AA20" s="410"/>
      <c r="AB20" s="410"/>
      <c r="AC20" s="410">
        <v>1250</v>
      </c>
      <c r="AD20" s="410">
        <v>2100</v>
      </c>
      <c r="AE20" s="410">
        <v>1100</v>
      </c>
      <c r="AF20" s="410">
        <v>1200.2</v>
      </c>
      <c r="AG20" s="410">
        <v>828</v>
      </c>
      <c r="AH20" s="410">
        <v>882.2</v>
      </c>
      <c r="AI20" s="410">
        <f t="shared" si="14"/>
        <v>36055.7</v>
      </c>
      <c r="AJ20" s="410">
        <f t="shared" si="14"/>
        <v>33160.4</v>
      </c>
      <c r="AK20" s="407" t="s">
        <v>181</v>
      </c>
      <c r="AL20" s="408" t="s">
        <v>182</v>
      </c>
      <c r="AM20" s="410">
        <v>400</v>
      </c>
      <c r="AN20" s="410">
        <v>961</v>
      </c>
      <c r="AO20" s="410">
        <v>1140</v>
      </c>
      <c r="AP20" s="410">
        <v>3607.5</v>
      </c>
      <c r="AQ20" s="412">
        <v>1100</v>
      </c>
      <c r="AR20" s="411">
        <v>506.3</v>
      </c>
      <c r="AS20" s="410">
        <f t="shared" si="3"/>
        <v>2640</v>
      </c>
      <c r="AT20" s="410">
        <f t="shared" si="3"/>
        <v>5074.8</v>
      </c>
      <c r="AU20" s="410">
        <f t="shared" si="15"/>
        <v>38695.7</v>
      </c>
      <c r="AV20" s="410">
        <f t="shared" si="15"/>
        <v>38235.200000000004</v>
      </c>
      <c r="AW20" s="410">
        <f t="shared" si="8"/>
        <v>98.80994529107888</v>
      </c>
      <c r="AX20" s="409"/>
      <c r="AY20" s="409"/>
      <c r="AZ20" s="409"/>
      <c r="BA20" s="409"/>
      <c r="BB20" s="413" t="s">
        <v>181</v>
      </c>
      <c r="BC20" s="414" t="s">
        <v>182</v>
      </c>
      <c r="BD20" s="410"/>
      <c r="BE20" s="407"/>
      <c r="BF20" s="410"/>
      <c r="BG20" s="410"/>
      <c r="BH20" s="415"/>
      <c r="BI20" s="415"/>
      <c r="BJ20" s="410"/>
      <c r="BK20" s="410"/>
      <c r="BL20" s="407"/>
      <c r="BM20" s="407"/>
      <c r="BN20" s="416">
        <f t="shared" si="16"/>
        <v>0</v>
      </c>
      <c r="BO20" s="416">
        <f t="shared" si="16"/>
        <v>0</v>
      </c>
      <c r="BP20" s="417"/>
      <c r="BQ20" s="416">
        <f>AU20+BN20</f>
        <v>38695.7</v>
      </c>
      <c r="BR20" s="153">
        <f t="shared" si="6"/>
        <v>38235.200000000004</v>
      </c>
      <c r="BS20" s="416">
        <f t="shared" si="9"/>
        <v>98.80994529107888</v>
      </c>
      <c r="BT20" s="413" t="s">
        <v>181</v>
      </c>
      <c r="BU20" s="414" t="s">
        <v>182</v>
      </c>
      <c r="BV20" s="418">
        <v>2650</v>
      </c>
      <c r="BW20" s="416">
        <v>2815.9</v>
      </c>
      <c r="BX20" s="416">
        <v>2800</v>
      </c>
      <c r="BY20" s="419">
        <v>2777.1</v>
      </c>
      <c r="BZ20" s="409"/>
      <c r="CA20" s="409"/>
      <c r="CB20" s="409">
        <v>925</v>
      </c>
      <c r="CC20" s="409">
        <v>728</v>
      </c>
      <c r="CD20" s="409">
        <f t="shared" si="10"/>
        <v>6375</v>
      </c>
      <c r="CE20" s="409">
        <f t="shared" si="10"/>
        <v>6321</v>
      </c>
      <c r="CF20" s="409">
        <f t="shared" si="17"/>
        <v>45070.7</v>
      </c>
      <c r="CG20" s="409">
        <f t="shared" si="17"/>
        <v>44556.200000000004</v>
      </c>
      <c r="CH20" s="409">
        <f t="shared" si="11"/>
        <v>98.85846015260469</v>
      </c>
      <c r="CI20" s="409"/>
      <c r="CL20" s="409"/>
      <c r="CM20" s="409"/>
      <c r="CN20" s="407"/>
      <c r="CO20" s="408"/>
      <c r="CP20" s="407"/>
      <c r="CQ20" s="407"/>
      <c r="CR20" s="410"/>
      <c r="CS20" s="410"/>
      <c r="CT20" s="410"/>
      <c r="CU20" s="410"/>
      <c r="CV20" s="407"/>
      <c r="CW20" s="407"/>
      <c r="CX20" s="410"/>
      <c r="CY20" s="410"/>
      <c r="CZ20" s="410"/>
    </row>
    <row r="21" spans="1:104" ht="12">
      <c r="A21" s="120"/>
      <c r="B21" s="146"/>
      <c r="C21" s="147"/>
      <c r="D21" s="147"/>
      <c r="E21" s="147"/>
      <c r="F21" s="147"/>
      <c r="G21" s="112"/>
      <c r="H21" s="148"/>
      <c r="I21" s="148"/>
      <c r="J21" s="148"/>
      <c r="K21" s="147"/>
      <c r="L21" s="112"/>
      <c r="M21" s="147"/>
      <c r="N21" s="112"/>
      <c r="O21" s="147"/>
      <c r="P21" s="147"/>
      <c r="Q21" s="120"/>
      <c r="R21" s="146"/>
      <c r="S21" s="148"/>
      <c r="T21" s="148"/>
      <c r="U21" s="129"/>
      <c r="V21" s="129"/>
      <c r="W21" s="148"/>
      <c r="X21" s="112"/>
      <c r="Y21" s="148"/>
      <c r="Z21" s="112"/>
      <c r="AA21" s="112"/>
      <c r="AB21" s="112"/>
      <c r="AC21" s="112"/>
      <c r="AD21" s="112"/>
      <c r="AE21" s="112"/>
      <c r="AF21" s="112"/>
      <c r="AG21" s="112"/>
      <c r="AH21" s="112"/>
      <c r="AI21" s="148"/>
      <c r="AJ21" s="148"/>
      <c r="AK21" s="120"/>
      <c r="AL21" s="146"/>
      <c r="AM21" s="112"/>
      <c r="AN21" s="112"/>
      <c r="AO21" s="112"/>
      <c r="AP21" s="148"/>
      <c r="AQ21" s="151"/>
      <c r="AR21" s="129"/>
      <c r="AS21" s="148"/>
      <c r="AT21" s="148"/>
      <c r="AU21" s="148"/>
      <c r="AV21" s="148"/>
      <c r="AW21" s="148"/>
      <c r="AX21" s="112"/>
      <c r="AY21" s="112"/>
      <c r="AZ21" s="147"/>
      <c r="BA21" s="112"/>
      <c r="BC21" s="152"/>
      <c r="BD21" s="148"/>
      <c r="BE21" s="120"/>
      <c r="BF21" s="112"/>
      <c r="BG21" s="112"/>
      <c r="BH21" s="148"/>
      <c r="BI21" s="148"/>
      <c r="BJ21" s="112"/>
      <c r="BK21" s="148"/>
      <c r="BL21" s="120"/>
      <c r="BM21" s="120"/>
      <c r="BN21" s="153"/>
      <c r="BO21" s="153"/>
      <c r="BQ21" s="153"/>
      <c r="BR21" s="153"/>
      <c r="BS21" s="153"/>
      <c r="BU21" s="152"/>
      <c r="BV21" s="155"/>
      <c r="BY21" s="156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L21" s="147"/>
      <c r="CM21" s="112"/>
      <c r="CN21" s="120"/>
      <c r="CO21" s="146"/>
      <c r="CP21" s="120"/>
      <c r="CQ21" s="120"/>
      <c r="CR21" s="112"/>
      <c r="CS21" s="112"/>
      <c r="CT21" s="112"/>
      <c r="CU21" s="112"/>
      <c r="CV21" s="120"/>
      <c r="CW21" s="120"/>
      <c r="CX21" s="148"/>
      <c r="CY21" s="148"/>
      <c r="CZ21" s="148"/>
    </row>
    <row r="22" spans="1:104" ht="12">
      <c r="A22" s="120" t="s">
        <v>183</v>
      </c>
      <c r="B22" s="146" t="s">
        <v>184</v>
      </c>
      <c r="C22" s="147">
        <f aca="true" t="shared" si="18" ref="C22:D27">E22+G22+I22+K22</f>
        <v>16753</v>
      </c>
      <c r="D22" s="147">
        <f t="shared" si="18"/>
        <v>14615.6</v>
      </c>
      <c r="E22" s="147"/>
      <c r="F22" s="147"/>
      <c r="G22" s="147">
        <v>16323</v>
      </c>
      <c r="H22" s="147">
        <v>14338.6</v>
      </c>
      <c r="I22" s="147">
        <v>80</v>
      </c>
      <c r="J22" s="147">
        <v>201</v>
      </c>
      <c r="K22" s="147">
        <v>350</v>
      </c>
      <c r="L22" s="147">
        <v>76</v>
      </c>
      <c r="M22" s="147">
        <v>508</v>
      </c>
      <c r="N22" s="147">
        <v>520</v>
      </c>
      <c r="O22" s="147">
        <f aca="true" t="shared" si="19" ref="O22:P29">S22+U22+W22+Y22+AC22+AE22+AG22+AA22</f>
        <v>8860</v>
      </c>
      <c r="P22" s="147">
        <f t="shared" si="19"/>
        <v>33432.8</v>
      </c>
      <c r="Q22" s="120" t="s">
        <v>183</v>
      </c>
      <c r="R22" s="146" t="s">
        <v>184</v>
      </c>
      <c r="S22" s="148">
        <v>1200</v>
      </c>
      <c r="T22" s="148">
        <v>1319.6</v>
      </c>
      <c r="U22" s="149">
        <v>760</v>
      </c>
      <c r="V22" s="399">
        <v>25883.5</v>
      </c>
      <c r="W22" s="148">
        <v>5000</v>
      </c>
      <c r="X22" s="148">
        <v>4878.4</v>
      </c>
      <c r="Y22" s="148"/>
      <c r="Z22" s="148"/>
      <c r="AA22" s="148"/>
      <c r="AB22" s="148"/>
      <c r="AC22" s="148"/>
      <c r="AD22" s="148"/>
      <c r="AE22" s="148">
        <v>700</v>
      </c>
      <c r="AF22" s="148">
        <v>507.5</v>
      </c>
      <c r="AG22" s="148">
        <v>1200</v>
      </c>
      <c r="AH22" s="148">
        <v>843.8</v>
      </c>
      <c r="AI22" s="148">
        <f aca="true" t="shared" si="20" ref="AI22:AJ25">C22+M22+O22</f>
        <v>26121</v>
      </c>
      <c r="AJ22" s="148">
        <f t="shared" si="20"/>
        <v>48568.4</v>
      </c>
      <c r="AK22" s="120" t="s">
        <v>183</v>
      </c>
      <c r="AL22" s="146" t="s">
        <v>184</v>
      </c>
      <c r="AM22" s="148">
        <v>800</v>
      </c>
      <c r="AN22" s="148">
        <v>44.9</v>
      </c>
      <c r="AO22" s="148">
        <v>2320</v>
      </c>
      <c r="AP22" s="148">
        <v>1474.4</v>
      </c>
      <c r="AQ22" s="151">
        <v>1600</v>
      </c>
      <c r="AR22" s="149">
        <v>1214.3</v>
      </c>
      <c r="AS22" s="148">
        <f t="shared" si="3"/>
        <v>4720</v>
      </c>
      <c r="AT22" s="148">
        <f t="shared" si="3"/>
        <v>2733.6000000000004</v>
      </c>
      <c r="AU22" s="148">
        <f aca="true" t="shared" si="21" ref="AU22:AV25">AI22+AS22</f>
        <v>30841</v>
      </c>
      <c r="AV22" s="148">
        <f t="shared" si="21"/>
        <v>51302</v>
      </c>
      <c r="AW22" s="148">
        <f t="shared" si="8"/>
        <v>166.3435037774391</v>
      </c>
      <c r="AX22" s="147"/>
      <c r="AY22" s="147"/>
      <c r="AZ22" s="147"/>
      <c r="BA22" s="147"/>
      <c r="BB22" s="118" t="s">
        <v>183</v>
      </c>
      <c r="BC22" s="152" t="s">
        <v>184</v>
      </c>
      <c r="BD22" s="148"/>
      <c r="BE22" s="120"/>
      <c r="BF22" s="148"/>
      <c r="BG22" s="148"/>
      <c r="BH22" s="148"/>
      <c r="BI22" s="148"/>
      <c r="BJ22" s="148"/>
      <c r="BK22" s="148"/>
      <c r="BL22" s="120"/>
      <c r="BM22" s="120"/>
      <c r="BN22" s="153">
        <f aca="true" t="shared" si="22" ref="BN22:BO25">AX22+AZ22+BD22+BF22+BH22+BJ22+BL22</f>
        <v>0</v>
      </c>
      <c r="BO22" s="153">
        <f t="shared" si="22"/>
        <v>0</v>
      </c>
      <c r="BQ22" s="153">
        <f>AU22+BN22</f>
        <v>30841</v>
      </c>
      <c r="BR22" s="153">
        <f t="shared" si="6"/>
        <v>51302</v>
      </c>
      <c r="BS22" s="153">
        <f t="shared" si="9"/>
        <v>166.3435037774391</v>
      </c>
      <c r="BT22" s="118" t="s">
        <v>183</v>
      </c>
      <c r="BU22" s="152" t="s">
        <v>184</v>
      </c>
      <c r="BV22" s="155">
        <v>2100</v>
      </c>
      <c r="BW22" s="153">
        <v>3525.1</v>
      </c>
      <c r="BX22" s="153">
        <v>2450</v>
      </c>
      <c r="BY22" s="156">
        <v>5133.1</v>
      </c>
      <c r="BZ22" s="147"/>
      <c r="CA22" s="147"/>
      <c r="CB22" s="147">
        <v>925</v>
      </c>
      <c r="CC22" s="147">
        <v>826</v>
      </c>
      <c r="CD22" s="147">
        <f t="shared" si="10"/>
        <v>5475</v>
      </c>
      <c r="CE22" s="147">
        <f t="shared" si="10"/>
        <v>9484.2</v>
      </c>
      <c r="CF22" s="147">
        <f aca="true" t="shared" si="23" ref="CF22:CG25">BQ22+CD22</f>
        <v>36316</v>
      </c>
      <c r="CG22" s="147">
        <f t="shared" si="23"/>
        <v>60786.2</v>
      </c>
      <c r="CH22" s="147">
        <f t="shared" si="11"/>
        <v>167.38131952858245</v>
      </c>
      <c r="CI22" s="147"/>
      <c r="CL22" s="147"/>
      <c r="CM22" s="147"/>
      <c r="CN22" s="120"/>
      <c r="CO22" s="146"/>
      <c r="CP22" s="120"/>
      <c r="CQ22" s="120"/>
      <c r="CR22" s="148"/>
      <c r="CS22" s="148"/>
      <c r="CT22" s="148"/>
      <c r="CU22" s="148"/>
      <c r="CV22" s="120"/>
      <c r="CW22" s="120"/>
      <c r="CX22" s="148"/>
      <c r="CY22" s="148"/>
      <c r="CZ22" s="148"/>
    </row>
    <row r="23" spans="1:104" ht="12">
      <c r="A23" s="120" t="s">
        <v>185</v>
      </c>
      <c r="B23" s="146" t="s">
        <v>186</v>
      </c>
      <c r="C23" s="147">
        <f t="shared" si="18"/>
        <v>23491</v>
      </c>
      <c r="D23" s="147">
        <f t="shared" si="18"/>
        <v>23875.8</v>
      </c>
      <c r="E23" s="147"/>
      <c r="F23" s="147"/>
      <c r="G23" s="147">
        <v>22970</v>
      </c>
      <c r="H23" s="147">
        <v>23739.3</v>
      </c>
      <c r="I23" s="147">
        <v>71</v>
      </c>
      <c r="J23" s="147">
        <v>103.5</v>
      </c>
      <c r="K23" s="147">
        <v>450</v>
      </c>
      <c r="L23" s="147">
        <v>33</v>
      </c>
      <c r="M23" s="147">
        <v>730</v>
      </c>
      <c r="N23" s="147">
        <v>294</v>
      </c>
      <c r="O23" s="147">
        <f t="shared" si="19"/>
        <v>6703.4</v>
      </c>
      <c r="P23" s="147">
        <f t="shared" si="19"/>
        <v>8008.9</v>
      </c>
      <c r="Q23" s="120" t="s">
        <v>185</v>
      </c>
      <c r="R23" s="146" t="s">
        <v>186</v>
      </c>
      <c r="S23" s="148">
        <v>1300</v>
      </c>
      <c r="T23" s="148">
        <v>1559.4</v>
      </c>
      <c r="U23" s="149">
        <v>134.4</v>
      </c>
      <c r="V23" s="149">
        <v>432</v>
      </c>
      <c r="W23" s="148">
        <v>3600</v>
      </c>
      <c r="X23" s="148">
        <v>5593.5</v>
      </c>
      <c r="Y23" s="148">
        <v>99</v>
      </c>
      <c r="Z23" s="148"/>
      <c r="AA23" s="148"/>
      <c r="AB23" s="148"/>
      <c r="AC23" s="148"/>
      <c r="AD23" s="148"/>
      <c r="AE23" s="148">
        <v>750</v>
      </c>
      <c r="AF23" s="148">
        <v>100</v>
      </c>
      <c r="AG23" s="148">
        <v>820</v>
      </c>
      <c r="AH23" s="148">
        <v>324</v>
      </c>
      <c r="AI23" s="148">
        <f t="shared" si="20"/>
        <v>30924.4</v>
      </c>
      <c r="AJ23" s="148">
        <f t="shared" si="20"/>
        <v>32178.699999999997</v>
      </c>
      <c r="AK23" s="120" t="s">
        <v>185</v>
      </c>
      <c r="AL23" s="146" t="s">
        <v>186</v>
      </c>
      <c r="AM23" s="148">
        <v>800</v>
      </c>
      <c r="AN23" s="148">
        <v>1176</v>
      </c>
      <c r="AO23" s="148">
        <v>80</v>
      </c>
      <c r="AP23" s="148">
        <v>242</v>
      </c>
      <c r="AQ23" s="151">
        <v>1400</v>
      </c>
      <c r="AR23" s="149">
        <v>475.2</v>
      </c>
      <c r="AS23" s="148">
        <f t="shared" si="3"/>
        <v>2280</v>
      </c>
      <c r="AT23" s="148">
        <f t="shared" si="3"/>
        <v>1893.2</v>
      </c>
      <c r="AU23" s="148">
        <f t="shared" si="21"/>
        <v>33204.4</v>
      </c>
      <c r="AV23" s="148">
        <f t="shared" si="21"/>
        <v>34071.899999999994</v>
      </c>
      <c r="AW23" s="148">
        <f t="shared" si="8"/>
        <v>102.61260555829948</v>
      </c>
      <c r="AX23" s="147"/>
      <c r="AY23" s="147"/>
      <c r="AZ23" s="148"/>
      <c r="BA23" s="147"/>
      <c r="BB23" s="118" t="s">
        <v>185</v>
      </c>
      <c r="BC23" s="152" t="s">
        <v>186</v>
      </c>
      <c r="BD23" s="148"/>
      <c r="BE23" s="120"/>
      <c r="BF23" s="148"/>
      <c r="BG23" s="148"/>
      <c r="BH23" s="148"/>
      <c r="BI23" s="148"/>
      <c r="BJ23" s="148"/>
      <c r="BK23" s="148"/>
      <c r="BL23" s="120"/>
      <c r="BM23" s="120"/>
      <c r="BN23" s="153">
        <f t="shared" si="22"/>
        <v>0</v>
      </c>
      <c r="BO23" s="153">
        <f t="shared" si="22"/>
        <v>0</v>
      </c>
      <c r="BQ23" s="153">
        <f>AU23+BN23</f>
        <v>33204.4</v>
      </c>
      <c r="BR23" s="153">
        <f t="shared" si="6"/>
        <v>34071.899999999994</v>
      </c>
      <c r="BS23" s="153">
        <f t="shared" si="9"/>
        <v>102.61260555829948</v>
      </c>
      <c r="BT23" s="118" t="s">
        <v>185</v>
      </c>
      <c r="BU23" s="152" t="s">
        <v>186</v>
      </c>
      <c r="BV23" s="155">
        <v>2450</v>
      </c>
      <c r="BW23" s="153">
        <v>2634.4</v>
      </c>
      <c r="BX23" s="153">
        <v>3900</v>
      </c>
      <c r="BY23" s="156">
        <v>4814.5</v>
      </c>
      <c r="BZ23" s="147"/>
      <c r="CA23" s="147"/>
      <c r="CB23" s="147">
        <v>1300</v>
      </c>
      <c r="CC23" s="147">
        <v>739.6</v>
      </c>
      <c r="CD23" s="147">
        <f t="shared" si="10"/>
        <v>7650</v>
      </c>
      <c r="CE23" s="147">
        <f t="shared" si="10"/>
        <v>8188.5</v>
      </c>
      <c r="CF23" s="147">
        <f t="shared" si="23"/>
        <v>40854.4</v>
      </c>
      <c r="CG23" s="147">
        <f t="shared" si="23"/>
        <v>42260.399999999994</v>
      </c>
      <c r="CH23" s="147">
        <f t="shared" si="11"/>
        <v>103.44148977833476</v>
      </c>
      <c r="CI23" s="147"/>
      <c r="CL23" s="148"/>
      <c r="CM23" s="147"/>
      <c r="CN23" s="120"/>
      <c r="CO23" s="146"/>
      <c r="CP23" s="120"/>
      <c r="CQ23" s="120"/>
      <c r="CR23" s="148"/>
      <c r="CS23" s="148"/>
      <c r="CT23" s="148"/>
      <c r="CU23" s="148"/>
      <c r="CV23" s="120"/>
      <c r="CW23" s="120"/>
      <c r="CX23" s="148"/>
      <c r="CY23" s="148"/>
      <c r="CZ23" s="148"/>
    </row>
    <row r="24" spans="1:104" ht="12">
      <c r="A24" s="120" t="s">
        <v>187</v>
      </c>
      <c r="B24" s="146" t="s">
        <v>188</v>
      </c>
      <c r="C24" s="147">
        <f t="shared" si="18"/>
        <v>18172</v>
      </c>
      <c r="D24" s="147">
        <f t="shared" si="18"/>
        <v>15717.800000000001</v>
      </c>
      <c r="E24" s="147"/>
      <c r="F24" s="147"/>
      <c r="G24" s="147">
        <v>17780</v>
      </c>
      <c r="H24" s="147">
        <v>15434.6</v>
      </c>
      <c r="I24" s="147">
        <v>192</v>
      </c>
      <c r="J24" s="147">
        <v>230</v>
      </c>
      <c r="K24" s="147">
        <v>200</v>
      </c>
      <c r="L24" s="147">
        <v>53.2</v>
      </c>
      <c r="M24" s="147">
        <v>610</v>
      </c>
      <c r="N24" s="147">
        <v>258</v>
      </c>
      <c r="O24" s="147">
        <f t="shared" si="19"/>
        <v>4378</v>
      </c>
      <c r="P24" s="147">
        <f t="shared" si="19"/>
        <v>3892</v>
      </c>
      <c r="Q24" s="120" t="s">
        <v>187</v>
      </c>
      <c r="R24" s="146" t="s">
        <v>188</v>
      </c>
      <c r="S24" s="148">
        <v>970</v>
      </c>
      <c r="T24" s="148">
        <v>954.4</v>
      </c>
      <c r="U24" s="149">
        <v>720</v>
      </c>
      <c r="V24" s="149">
        <v>761</v>
      </c>
      <c r="W24" s="148">
        <v>1218</v>
      </c>
      <c r="X24" s="148">
        <v>1704.1</v>
      </c>
      <c r="Y24" s="148"/>
      <c r="Z24" s="148">
        <v>50</v>
      </c>
      <c r="AA24" s="148"/>
      <c r="AB24" s="148"/>
      <c r="AC24" s="148"/>
      <c r="AD24" s="148"/>
      <c r="AE24" s="148">
        <v>500</v>
      </c>
      <c r="AF24" s="148">
        <v>152.5</v>
      </c>
      <c r="AG24" s="148">
        <v>970</v>
      </c>
      <c r="AH24" s="148">
        <v>270</v>
      </c>
      <c r="AI24" s="148">
        <f t="shared" si="20"/>
        <v>23160</v>
      </c>
      <c r="AJ24" s="148">
        <f t="shared" si="20"/>
        <v>19867.800000000003</v>
      </c>
      <c r="AK24" s="120" t="s">
        <v>187</v>
      </c>
      <c r="AL24" s="146" t="s">
        <v>188</v>
      </c>
      <c r="AM24" s="148">
        <v>650</v>
      </c>
      <c r="AN24" s="148">
        <v>278.9</v>
      </c>
      <c r="AO24" s="148">
        <v>280</v>
      </c>
      <c r="AP24" s="148">
        <v>885</v>
      </c>
      <c r="AQ24" s="151">
        <v>1015</v>
      </c>
      <c r="AR24" s="149">
        <v>884.9</v>
      </c>
      <c r="AS24" s="148">
        <f t="shared" si="3"/>
        <v>1945</v>
      </c>
      <c r="AT24" s="148">
        <f t="shared" si="3"/>
        <v>2048.8</v>
      </c>
      <c r="AU24" s="148">
        <f t="shared" si="21"/>
        <v>25105</v>
      </c>
      <c r="AV24" s="148">
        <f t="shared" si="21"/>
        <v>21916.600000000002</v>
      </c>
      <c r="AW24" s="148">
        <f t="shared" si="8"/>
        <v>87.29974108743279</v>
      </c>
      <c r="AX24" s="147"/>
      <c r="AY24" s="147"/>
      <c r="AZ24" s="147"/>
      <c r="BA24" s="147"/>
      <c r="BB24" s="118" t="s">
        <v>187</v>
      </c>
      <c r="BC24" s="152" t="s">
        <v>188</v>
      </c>
      <c r="BD24" s="148"/>
      <c r="BE24" s="148"/>
      <c r="BF24" s="148"/>
      <c r="BG24" s="148"/>
      <c r="BH24" s="148"/>
      <c r="BI24" s="148"/>
      <c r="BJ24" s="148"/>
      <c r="BK24" s="148"/>
      <c r="BL24" s="120"/>
      <c r="BM24" s="120"/>
      <c r="BN24" s="153">
        <f t="shared" si="22"/>
        <v>0</v>
      </c>
      <c r="BO24" s="153">
        <f t="shared" si="22"/>
        <v>0</v>
      </c>
      <c r="BQ24" s="153">
        <f>AU24+BN24</f>
        <v>25105</v>
      </c>
      <c r="BR24" s="153">
        <f t="shared" si="6"/>
        <v>21916.600000000002</v>
      </c>
      <c r="BS24" s="153">
        <f t="shared" si="9"/>
        <v>87.29974108743279</v>
      </c>
      <c r="BT24" s="118" t="s">
        <v>187</v>
      </c>
      <c r="BU24" s="152" t="s">
        <v>188</v>
      </c>
      <c r="BV24" s="155">
        <v>2300</v>
      </c>
      <c r="BW24" s="153">
        <v>1461.7</v>
      </c>
      <c r="BX24" s="153">
        <v>2350</v>
      </c>
      <c r="BY24" s="156">
        <v>1808</v>
      </c>
      <c r="BZ24" s="147"/>
      <c r="CA24" s="147"/>
      <c r="CB24" s="147">
        <v>1035</v>
      </c>
      <c r="CC24" s="147">
        <v>525.4</v>
      </c>
      <c r="CD24" s="147">
        <f t="shared" si="10"/>
        <v>5685</v>
      </c>
      <c r="CE24" s="147">
        <f t="shared" si="10"/>
        <v>3795.1</v>
      </c>
      <c r="CF24" s="147">
        <f t="shared" si="23"/>
        <v>30790</v>
      </c>
      <c r="CG24" s="147">
        <f t="shared" si="23"/>
        <v>25711.7</v>
      </c>
      <c r="CH24" s="147">
        <f t="shared" si="11"/>
        <v>83.50665800584606</v>
      </c>
      <c r="CI24" s="147"/>
      <c r="CL24" s="147"/>
      <c r="CM24" s="147"/>
      <c r="CN24" s="120"/>
      <c r="CO24" s="146"/>
      <c r="CP24" s="120"/>
      <c r="CQ24" s="120"/>
      <c r="CR24" s="148"/>
      <c r="CS24" s="148"/>
      <c r="CT24" s="148"/>
      <c r="CU24" s="148"/>
      <c r="CV24" s="120"/>
      <c r="CW24" s="120"/>
      <c r="CX24" s="148"/>
      <c r="CY24" s="148"/>
      <c r="CZ24" s="148"/>
    </row>
    <row r="25" spans="1:104" ht="12">
      <c r="A25" s="120" t="s">
        <v>189</v>
      </c>
      <c r="B25" s="146" t="s">
        <v>190</v>
      </c>
      <c r="C25" s="147">
        <f t="shared" si="18"/>
        <v>20316</v>
      </c>
      <c r="D25" s="147">
        <f t="shared" si="18"/>
        <v>16473.8</v>
      </c>
      <c r="E25" s="147"/>
      <c r="F25" s="147"/>
      <c r="G25" s="147">
        <v>20020</v>
      </c>
      <c r="H25" s="147">
        <v>16377.8</v>
      </c>
      <c r="I25" s="147">
        <v>96</v>
      </c>
      <c r="J25" s="147">
        <v>96</v>
      </c>
      <c r="K25" s="147">
        <v>200</v>
      </c>
      <c r="L25" s="147"/>
      <c r="M25" s="147">
        <v>372</v>
      </c>
      <c r="N25" s="147">
        <v>372</v>
      </c>
      <c r="O25" s="147">
        <f t="shared" si="19"/>
        <v>6161.8</v>
      </c>
      <c r="P25" s="147">
        <f t="shared" si="19"/>
        <v>40103.9</v>
      </c>
      <c r="Q25" s="120" t="s">
        <v>189</v>
      </c>
      <c r="R25" s="146" t="s">
        <v>190</v>
      </c>
      <c r="S25" s="148">
        <v>1065</v>
      </c>
      <c r="T25" s="148">
        <v>1433.6</v>
      </c>
      <c r="U25" s="149">
        <v>1364.8</v>
      </c>
      <c r="V25" s="399">
        <v>34162.3</v>
      </c>
      <c r="W25" s="148"/>
      <c r="X25" s="148"/>
      <c r="Y25" s="148">
        <v>600</v>
      </c>
      <c r="Z25" s="288">
        <v>2620</v>
      </c>
      <c r="AA25" s="148"/>
      <c r="AB25" s="148"/>
      <c r="AC25" s="148"/>
      <c r="AD25" s="148"/>
      <c r="AE25" s="148">
        <v>1500</v>
      </c>
      <c r="AF25" s="148">
        <v>50</v>
      </c>
      <c r="AG25" s="148">
        <v>1632</v>
      </c>
      <c r="AH25" s="148">
        <v>1838</v>
      </c>
      <c r="AI25" s="148">
        <f t="shared" si="20"/>
        <v>26849.8</v>
      </c>
      <c r="AJ25" s="148">
        <f t="shared" si="20"/>
        <v>56949.7</v>
      </c>
      <c r="AK25" s="120" t="s">
        <v>189</v>
      </c>
      <c r="AL25" s="146" t="s">
        <v>190</v>
      </c>
      <c r="AM25" s="148">
        <v>800</v>
      </c>
      <c r="AN25" s="148"/>
      <c r="AO25" s="148">
        <v>650</v>
      </c>
      <c r="AP25" s="148">
        <v>704.5</v>
      </c>
      <c r="AQ25" s="151">
        <v>1666.4</v>
      </c>
      <c r="AR25" s="149">
        <v>3520.3</v>
      </c>
      <c r="AS25" s="148">
        <f t="shared" si="3"/>
        <v>3116.4</v>
      </c>
      <c r="AT25" s="148">
        <f t="shared" si="3"/>
        <v>4224.8</v>
      </c>
      <c r="AU25" s="148">
        <f t="shared" si="21"/>
        <v>29966.2</v>
      </c>
      <c r="AV25" s="148">
        <f t="shared" si="21"/>
        <v>61174.5</v>
      </c>
      <c r="AW25" s="148">
        <f t="shared" si="8"/>
        <v>204.14500337046405</v>
      </c>
      <c r="AX25" s="147"/>
      <c r="AY25" s="147"/>
      <c r="AZ25" s="147"/>
      <c r="BA25" s="147"/>
      <c r="BB25" s="118" t="s">
        <v>189</v>
      </c>
      <c r="BC25" s="152" t="s">
        <v>190</v>
      </c>
      <c r="BD25" s="148"/>
      <c r="BE25" s="148"/>
      <c r="BF25" s="148"/>
      <c r="BG25" s="148"/>
      <c r="BH25" s="112"/>
      <c r="BI25" s="112"/>
      <c r="BJ25" s="148"/>
      <c r="BK25" s="148"/>
      <c r="BL25" s="120"/>
      <c r="BM25" s="120"/>
      <c r="BN25" s="153">
        <f t="shared" si="22"/>
        <v>0</v>
      </c>
      <c r="BO25" s="153">
        <f t="shared" si="22"/>
        <v>0</v>
      </c>
      <c r="BQ25" s="153">
        <f>AU25+BN25</f>
        <v>29966.2</v>
      </c>
      <c r="BR25" s="153">
        <f t="shared" si="6"/>
        <v>61174.5</v>
      </c>
      <c r="BS25" s="153">
        <f t="shared" si="9"/>
        <v>204.14500337046405</v>
      </c>
      <c r="BT25" s="118" t="s">
        <v>189</v>
      </c>
      <c r="BU25" s="152" t="s">
        <v>190</v>
      </c>
      <c r="BV25" s="155">
        <v>3350</v>
      </c>
      <c r="BW25" s="153">
        <v>6469.2</v>
      </c>
      <c r="BX25" s="153">
        <v>3100</v>
      </c>
      <c r="BY25" s="156">
        <v>2782.3</v>
      </c>
      <c r="BZ25" s="147"/>
      <c r="CA25" s="147"/>
      <c r="CB25" s="147">
        <v>1215</v>
      </c>
      <c r="CC25" s="147">
        <v>543.7</v>
      </c>
      <c r="CD25" s="147">
        <f t="shared" si="10"/>
        <v>7665</v>
      </c>
      <c r="CE25" s="147">
        <f t="shared" si="10"/>
        <v>9795.2</v>
      </c>
      <c r="CF25" s="147">
        <f t="shared" si="23"/>
        <v>37631.2</v>
      </c>
      <c r="CG25" s="147">
        <f t="shared" si="23"/>
        <v>70969.7</v>
      </c>
      <c r="CH25" s="147">
        <f t="shared" si="11"/>
        <v>188.59271030421564</v>
      </c>
      <c r="CI25" s="147"/>
      <c r="CL25" s="147"/>
      <c r="CM25" s="147"/>
      <c r="CN25" s="120"/>
      <c r="CO25" s="146"/>
      <c r="CP25" s="120"/>
      <c r="CQ25" s="120"/>
      <c r="CR25" s="148"/>
      <c r="CS25" s="148"/>
      <c r="CT25" s="148"/>
      <c r="CU25" s="148"/>
      <c r="CV25" s="120"/>
      <c r="CW25" s="120"/>
      <c r="CX25" s="148"/>
      <c r="CY25" s="148"/>
      <c r="CZ25" s="148"/>
    </row>
    <row r="26" spans="1:104" ht="12">
      <c r="A26" s="120"/>
      <c r="B26" s="146"/>
      <c r="C26" s="147"/>
      <c r="D26" s="147"/>
      <c r="E26" s="147"/>
      <c r="F26" s="147"/>
      <c r="G26" s="112"/>
      <c r="H26" s="112"/>
      <c r="I26" s="112"/>
      <c r="J26" s="112"/>
      <c r="K26" s="147"/>
      <c r="L26" s="112"/>
      <c r="M26" s="147"/>
      <c r="N26" s="112"/>
      <c r="O26" s="147"/>
      <c r="P26" s="147"/>
      <c r="Q26" s="120"/>
      <c r="R26" s="146"/>
      <c r="S26" s="148"/>
      <c r="T26" s="148"/>
      <c r="U26" s="129"/>
      <c r="V26" s="129"/>
      <c r="W26" s="148"/>
      <c r="X26" s="112"/>
      <c r="Y26" s="148"/>
      <c r="Z26" s="112"/>
      <c r="AA26" s="112"/>
      <c r="AB26" s="112"/>
      <c r="AC26" s="112"/>
      <c r="AD26" s="112"/>
      <c r="AE26" s="112"/>
      <c r="AF26" s="112"/>
      <c r="AG26" s="112"/>
      <c r="AH26" s="112"/>
      <c r="AI26" s="148"/>
      <c r="AJ26" s="148"/>
      <c r="AK26" s="120"/>
      <c r="AL26" s="146"/>
      <c r="AM26" s="112"/>
      <c r="AN26" s="112"/>
      <c r="AO26" s="112"/>
      <c r="AP26" s="148"/>
      <c r="AQ26" s="151"/>
      <c r="AR26" s="129"/>
      <c r="AS26" s="148"/>
      <c r="AT26" s="148"/>
      <c r="AU26" s="148"/>
      <c r="AV26" s="148"/>
      <c r="AW26" s="148"/>
      <c r="AX26" s="112"/>
      <c r="AY26" s="112"/>
      <c r="AZ26" s="147"/>
      <c r="BA26" s="112"/>
      <c r="BC26" s="152"/>
      <c r="BD26" s="148"/>
      <c r="BE26" s="148"/>
      <c r="BF26" s="112"/>
      <c r="BG26" s="112"/>
      <c r="BH26" s="148"/>
      <c r="BI26" s="148"/>
      <c r="BJ26" s="112"/>
      <c r="BK26" s="148"/>
      <c r="BL26" s="120"/>
      <c r="BM26" s="120"/>
      <c r="BN26" s="153"/>
      <c r="BO26" s="153"/>
      <c r="BQ26" s="153"/>
      <c r="BR26" s="153"/>
      <c r="BS26" s="153"/>
      <c r="BU26" s="152"/>
      <c r="BV26" s="155"/>
      <c r="BX26" s="153"/>
      <c r="BY26" s="156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L26" s="147"/>
      <c r="CM26" s="112"/>
      <c r="CN26" s="120"/>
      <c r="CO26" s="146"/>
      <c r="CP26" s="120"/>
      <c r="CQ26" s="120"/>
      <c r="CR26" s="112"/>
      <c r="CS26" s="112"/>
      <c r="CT26" s="112"/>
      <c r="CU26" s="112"/>
      <c r="CV26" s="120"/>
      <c r="CW26" s="120"/>
      <c r="CX26" s="148"/>
      <c r="CY26" s="148"/>
      <c r="CZ26" s="148"/>
    </row>
    <row r="27" spans="1:104" ht="12">
      <c r="A27" s="120" t="s">
        <v>191</v>
      </c>
      <c r="B27" s="146" t="s">
        <v>192</v>
      </c>
      <c r="C27" s="147">
        <f aca="true" t="shared" si="24" ref="C27:D30">E27+G27+I27+K27</f>
        <v>6280</v>
      </c>
      <c r="D27" s="147">
        <f t="shared" si="18"/>
        <v>20255.5</v>
      </c>
      <c r="E27" s="147"/>
      <c r="F27" s="147"/>
      <c r="G27" s="147">
        <v>5600</v>
      </c>
      <c r="H27" s="147">
        <v>19569.5</v>
      </c>
      <c r="I27" s="147">
        <v>280</v>
      </c>
      <c r="J27" s="147">
        <v>146</v>
      </c>
      <c r="K27" s="147">
        <v>400</v>
      </c>
      <c r="L27" s="147">
        <v>540</v>
      </c>
      <c r="M27" s="147">
        <v>498</v>
      </c>
      <c r="N27" s="147">
        <v>406</v>
      </c>
      <c r="O27" s="147">
        <f t="shared" si="19"/>
        <v>5260.9</v>
      </c>
      <c r="P27" s="147">
        <f aca="true" t="shared" si="25" ref="O27:P30">T27+V27+X27+Z27+AD27+AF27+AH27+AB27</f>
        <v>6307.4</v>
      </c>
      <c r="Q27" s="120" t="s">
        <v>191</v>
      </c>
      <c r="R27" s="146" t="s">
        <v>192</v>
      </c>
      <c r="S27" s="148">
        <v>1680</v>
      </c>
      <c r="T27" s="148">
        <v>2662.8</v>
      </c>
      <c r="U27" s="149">
        <v>1050</v>
      </c>
      <c r="V27" s="149">
        <v>2240.6</v>
      </c>
      <c r="W27" s="148"/>
      <c r="X27" s="148"/>
      <c r="Y27" s="148"/>
      <c r="Z27" s="148"/>
      <c r="AA27" s="148"/>
      <c r="AB27" s="148"/>
      <c r="AC27" s="148"/>
      <c r="AD27" s="148"/>
      <c r="AE27" s="148">
        <v>600</v>
      </c>
      <c r="AF27" s="148"/>
      <c r="AG27" s="148">
        <v>1930.9</v>
      </c>
      <c r="AH27" s="148">
        <v>1404</v>
      </c>
      <c r="AI27" s="148">
        <f aca="true" t="shared" si="26" ref="AI27:AJ30">C27+M27+O27</f>
        <v>12038.9</v>
      </c>
      <c r="AJ27" s="148">
        <f t="shared" si="26"/>
        <v>26968.9</v>
      </c>
      <c r="AK27" s="120" t="s">
        <v>191</v>
      </c>
      <c r="AL27" s="146" t="s">
        <v>192</v>
      </c>
      <c r="AM27" s="148">
        <v>800</v>
      </c>
      <c r="AN27" s="148"/>
      <c r="AO27" s="148">
        <v>295</v>
      </c>
      <c r="AP27" s="148">
        <v>120</v>
      </c>
      <c r="AQ27" s="151">
        <v>1200</v>
      </c>
      <c r="AR27" s="149">
        <v>651.2</v>
      </c>
      <c r="AS27" s="148">
        <f t="shared" si="3"/>
        <v>2295</v>
      </c>
      <c r="AT27" s="148">
        <f t="shared" si="3"/>
        <v>771.2</v>
      </c>
      <c r="AU27" s="148">
        <f aca="true" t="shared" si="27" ref="AU27:AV30">AI27+AS27</f>
        <v>14333.9</v>
      </c>
      <c r="AV27" s="148">
        <f t="shared" si="27"/>
        <v>27740.100000000002</v>
      </c>
      <c r="AW27" s="148">
        <f t="shared" si="8"/>
        <v>193.52793029112806</v>
      </c>
      <c r="AX27" s="147"/>
      <c r="AY27" s="147"/>
      <c r="AZ27" s="147"/>
      <c r="BA27" s="147"/>
      <c r="BB27" s="118" t="s">
        <v>191</v>
      </c>
      <c r="BC27" s="152" t="s">
        <v>192</v>
      </c>
      <c r="BD27" s="148"/>
      <c r="BE27" s="148"/>
      <c r="BF27" s="148"/>
      <c r="BG27" s="148"/>
      <c r="BH27" s="148"/>
      <c r="BI27" s="148"/>
      <c r="BJ27" s="148"/>
      <c r="BK27" s="148"/>
      <c r="BL27" s="120"/>
      <c r="BM27" s="120"/>
      <c r="BN27" s="153">
        <f aca="true" t="shared" si="28" ref="BN27:BO30">AX27+AZ27+BD27+BF27+BH27+BJ27+BL27</f>
        <v>0</v>
      </c>
      <c r="BO27" s="153">
        <f t="shared" si="28"/>
        <v>0</v>
      </c>
      <c r="BQ27" s="153">
        <f aca="true" t="shared" si="29" ref="BQ27:BR35">AU27+BN27</f>
        <v>14333.9</v>
      </c>
      <c r="BR27" s="153">
        <f t="shared" si="6"/>
        <v>27740.100000000002</v>
      </c>
      <c r="BS27" s="153">
        <f t="shared" si="9"/>
        <v>193.52793029112806</v>
      </c>
      <c r="BT27" s="118" t="s">
        <v>191</v>
      </c>
      <c r="BU27" s="152" t="s">
        <v>192</v>
      </c>
      <c r="BV27" s="155">
        <v>2750</v>
      </c>
      <c r="BW27" s="153">
        <v>1652.4</v>
      </c>
      <c r="BX27" s="153">
        <v>2850</v>
      </c>
      <c r="BY27" s="156">
        <v>10873.9</v>
      </c>
      <c r="BZ27" s="147"/>
      <c r="CA27" s="147"/>
      <c r="CB27" s="147">
        <v>1285</v>
      </c>
      <c r="CC27" s="147">
        <v>618.6</v>
      </c>
      <c r="CD27" s="147">
        <f t="shared" si="10"/>
        <v>6885</v>
      </c>
      <c r="CE27" s="147">
        <f t="shared" si="10"/>
        <v>13144.9</v>
      </c>
      <c r="CF27" s="147">
        <f aca="true" t="shared" si="30" ref="CF27:CG30">BQ27+CD27</f>
        <v>21218.9</v>
      </c>
      <c r="CG27" s="147">
        <f t="shared" si="30"/>
        <v>40885</v>
      </c>
      <c r="CH27" s="147">
        <f t="shared" si="11"/>
        <v>192.68199576792387</v>
      </c>
      <c r="CI27" s="147"/>
      <c r="CL27" s="147"/>
      <c r="CM27" s="147"/>
      <c r="CN27" s="120"/>
      <c r="CO27" s="146"/>
      <c r="CP27" s="120"/>
      <c r="CQ27" s="120"/>
      <c r="CR27" s="148"/>
      <c r="CS27" s="148"/>
      <c r="CT27" s="148"/>
      <c r="CU27" s="148"/>
      <c r="CV27" s="120"/>
      <c r="CW27" s="120"/>
      <c r="CX27" s="148"/>
      <c r="CY27" s="148"/>
      <c r="CZ27" s="148"/>
    </row>
    <row r="28" spans="1:104" ht="12">
      <c r="A28" s="120" t="s">
        <v>193</v>
      </c>
      <c r="B28" s="146" t="s">
        <v>194</v>
      </c>
      <c r="C28" s="147">
        <f t="shared" si="24"/>
        <v>23028</v>
      </c>
      <c r="D28" s="147">
        <f t="shared" si="24"/>
        <v>18904.7</v>
      </c>
      <c r="E28" s="147"/>
      <c r="F28" s="147"/>
      <c r="G28" s="147">
        <v>22500</v>
      </c>
      <c r="H28" s="147">
        <v>18808.7</v>
      </c>
      <c r="I28" s="147">
        <v>128</v>
      </c>
      <c r="J28" s="147">
        <v>96</v>
      </c>
      <c r="K28" s="147">
        <v>400</v>
      </c>
      <c r="L28" s="147"/>
      <c r="M28" s="147">
        <v>388</v>
      </c>
      <c r="N28" s="147">
        <v>46</v>
      </c>
      <c r="O28" s="147">
        <f t="shared" si="19"/>
        <v>22817.1</v>
      </c>
      <c r="P28" s="147">
        <f t="shared" si="19"/>
        <v>14277.7</v>
      </c>
      <c r="Q28" s="120" t="s">
        <v>193</v>
      </c>
      <c r="R28" s="146" t="s">
        <v>194</v>
      </c>
      <c r="S28" s="148">
        <v>1700</v>
      </c>
      <c r="T28" s="148">
        <v>2823.1</v>
      </c>
      <c r="U28" s="149">
        <v>5785.1</v>
      </c>
      <c r="V28" s="149">
        <v>4334.1</v>
      </c>
      <c r="W28" s="148">
        <v>11500</v>
      </c>
      <c r="X28" s="148">
        <v>5852.9</v>
      </c>
      <c r="Y28" s="148">
        <v>132</v>
      </c>
      <c r="Z28" s="148"/>
      <c r="AA28" s="148"/>
      <c r="AB28" s="148"/>
      <c r="AC28" s="148">
        <v>500</v>
      </c>
      <c r="AD28" s="148">
        <v>350</v>
      </c>
      <c r="AE28" s="148">
        <v>1700</v>
      </c>
      <c r="AF28" s="148">
        <v>160.6</v>
      </c>
      <c r="AG28" s="148">
        <v>1500</v>
      </c>
      <c r="AH28" s="148">
        <v>757</v>
      </c>
      <c r="AI28" s="148">
        <f t="shared" si="26"/>
        <v>46233.1</v>
      </c>
      <c r="AJ28" s="148">
        <f t="shared" si="26"/>
        <v>33228.4</v>
      </c>
      <c r="AK28" s="120" t="s">
        <v>193</v>
      </c>
      <c r="AL28" s="146" t="s">
        <v>194</v>
      </c>
      <c r="AM28" s="148">
        <v>750</v>
      </c>
      <c r="AN28" s="148">
        <v>960</v>
      </c>
      <c r="AO28" s="148">
        <v>610</v>
      </c>
      <c r="AP28" s="148">
        <v>266.2</v>
      </c>
      <c r="AQ28" s="151">
        <v>1250</v>
      </c>
      <c r="AR28" s="149">
        <v>200</v>
      </c>
      <c r="AS28" s="148">
        <f t="shared" si="3"/>
        <v>2610</v>
      </c>
      <c r="AT28" s="148">
        <f t="shared" si="3"/>
        <v>1426.2</v>
      </c>
      <c r="AU28" s="148">
        <f t="shared" si="27"/>
        <v>48843.1</v>
      </c>
      <c r="AV28" s="148">
        <f t="shared" si="27"/>
        <v>34654.6</v>
      </c>
      <c r="AW28" s="148">
        <f t="shared" si="8"/>
        <v>70.95086102233478</v>
      </c>
      <c r="AX28" s="147"/>
      <c r="AY28" s="147"/>
      <c r="AZ28" s="148"/>
      <c r="BA28" s="147"/>
      <c r="BB28" s="118" t="s">
        <v>193</v>
      </c>
      <c r="BC28" s="152" t="s">
        <v>194</v>
      </c>
      <c r="BD28" s="148"/>
      <c r="BE28" s="148"/>
      <c r="BF28" s="148"/>
      <c r="BG28" s="148"/>
      <c r="BH28" s="148"/>
      <c r="BI28" s="148"/>
      <c r="BJ28" s="148"/>
      <c r="BK28" s="148"/>
      <c r="BL28" s="120"/>
      <c r="BM28" s="120"/>
      <c r="BN28" s="153">
        <f t="shared" si="28"/>
        <v>0</v>
      </c>
      <c r="BO28" s="153">
        <f t="shared" si="28"/>
        <v>0</v>
      </c>
      <c r="BQ28" s="153">
        <f t="shared" si="29"/>
        <v>48843.1</v>
      </c>
      <c r="BR28" s="153">
        <f t="shared" si="29"/>
        <v>34654.6</v>
      </c>
      <c r="BS28" s="153">
        <f t="shared" si="9"/>
        <v>70.95086102233478</v>
      </c>
      <c r="BT28" s="118" t="s">
        <v>193</v>
      </c>
      <c r="BU28" s="152" t="s">
        <v>194</v>
      </c>
      <c r="BV28" s="155">
        <v>2700</v>
      </c>
      <c r="BW28" s="153">
        <v>1517</v>
      </c>
      <c r="BX28" s="153">
        <v>3200</v>
      </c>
      <c r="BY28" s="156">
        <v>1528.8</v>
      </c>
      <c r="BZ28" s="147"/>
      <c r="CA28" s="147"/>
      <c r="CB28" s="147">
        <v>1185</v>
      </c>
      <c r="CC28" s="147">
        <v>1036.1</v>
      </c>
      <c r="CD28" s="147">
        <f t="shared" si="10"/>
        <v>7085</v>
      </c>
      <c r="CE28" s="147">
        <f t="shared" si="10"/>
        <v>4081.9</v>
      </c>
      <c r="CF28" s="147">
        <f t="shared" si="30"/>
        <v>55928.1</v>
      </c>
      <c r="CG28" s="147">
        <f t="shared" si="30"/>
        <v>38736.5</v>
      </c>
      <c r="CH28" s="147">
        <f t="shared" si="11"/>
        <v>69.26124792367344</v>
      </c>
      <c r="CI28" s="147"/>
      <c r="CL28" s="148"/>
      <c r="CM28" s="147"/>
      <c r="CN28" s="120"/>
      <c r="CO28" s="146"/>
      <c r="CP28" s="120"/>
      <c r="CQ28" s="120"/>
      <c r="CR28" s="148"/>
      <c r="CS28" s="148"/>
      <c r="CT28" s="148"/>
      <c r="CU28" s="148"/>
      <c r="CV28" s="120"/>
      <c r="CW28" s="120"/>
      <c r="CX28" s="148"/>
      <c r="CY28" s="148"/>
      <c r="CZ28" s="148"/>
    </row>
    <row r="29" spans="1:104" ht="11.25" customHeight="1">
      <c r="A29" s="120" t="s">
        <v>195</v>
      </c>
      <c r="B29" s="146" t="s">
        <v>196</v>
      </c>
      <c r="C29" s="147">
        <f t="shared" si="24"/>
        <v>10560</v>
      </c>
      <c r="D29" s="147">
        <f t="shared" si="24"/>
        <v>11901.4</v>
      </c>
      <c r="E29" s="147"/>
      <c r="F29" s="147"/>
      <c r="G29" s="147">
        <v>10000</v>
      </c>
      <c r="H29" s="147">
        <v>11621.4</v>
      </c>
      <c r="I29" s="147">
        <v>160</v>
      </c>
      <c r="J29" s="147">
        <v>160</v>
      </c>
      <c r="K29" s="147">
        <v>400</v>
      </c>
      <c r="L29" s="147">
        <v>120</v>
      </c>
      <c r="M29" s="147">
        <v>522</v>
      </c>
      <c r="N29" s="147">
        <v>316</v>
      </c>
      <c r="O29" s="147">
        <f t="shared" si="19"/>
        <v>18731.2</v>
      </c>
      <c r="P29" s="147">
        <f t="shared" si="25"/>
        <v>32402.4</v>
      </c>
      <c r="Q29" s="120" t="s">
        <v>195</v>
      </c>
      <c r="R29" s="146" t="s">
        <v>196</v>
      </c>
      <c r="S29" s="148">
        <v>2000</v>
      </c>
      <c r="T29" s="148">
        <v>2455.2</v>
      </c>
      <c r="U29" s="149">
        <v>900</v>
      </c>
      <c r="V29" s="149">
        <v>550</v>
      </c>
      <c r="W29" s="148">
        <v>10986</v>
      </c>
      <c r="X29" s="148">
        <v>17633.6</v>
      </c>
      <c r="Y29" s="148"/>
      <c r="Z29" s="148">
        <v>140</v>
      </c>
      <c r="AA29" s="148">
        <v>45.2</v>
      </c>
      <c r="AB29" s="148"/>
      <c r="AC29" s="148">
        <v>3000</v>
      </c>
      <c r="AD29" s="148">
        <v>5954.6</v>
      </c>
      <c r="AE29" s="148">
        <v>900</v>
      </c>
      <c r="AF29" s="148">
        <v>72</v>
      </c>
      <c r="AG29" s="148">
        <v>900</v>
      </c>
      <c r="AH29" s="148">
        <v>5597</v>
      </c>
      <c r="AI29" s="148">
        <f t="shared" si="26"/>
        <v>29813.2</v>
      </c>
      <c r="AJ29" s="148">
        <f t="shared" si="26"/>
        <v>44619.8</v>
      </c>
      <c r="AK29" s="120" t="s">
        <v>195</v>
      </c>
      <c r="AL29" s="146" t="s">
        <v>196</v>
      </c>
      <c r="AM29" s="148">
        <v>960</v>
      </c>
      <c r="AN29" s="148">
        <v>7234.9</v>
      </c>
      <c r="AO29" s="148">
        <v>842.5</v>
      </c>
      <c r="AP29" s="148">
        <v>744.5</v>
      </c>
      <c r="AQ29" s="151">
        <v>1680</v>
      </c>
      <c r="AR29" s="149">
        <v>2823.3</v>
      </c>
      <c r="AS29" s="148">
        <f t="shared" si="3"/>
        <v>3482.5</v>
      </c>
      <c r="AT29" s="148">
        <f t="shared" si="3"/>
        <v>10802.7</v>
      </c>
      <c r="AU29" s="148">
        <f t="shared" si="27"/>
        <v>33295.7</v>
      </c>
      <c r="AV29" s="148">
        <f t="shared" si="27"/>
        <v>55422.5</v>
      </c>
      <c r="AW29" s="148">
        <f t="shared" si="8"/>
        <v>166.45542817841343</v>
      </c>
      <c r="AX29" s="147"/>
      <c r="AY29" s="147"/>
      <c r="AZ29" s="147"/>
      <c r="BA29" s="147"/>
      <c r="BB29" s="118" t="s">
        <v>195</v>
      </c>
      <c r="BC29" s="152" t="s">
        <v>196</v>
      </c>
      <c r="BD29" s="148"/>
      <c r="BE29" s="148"/>
      <c r="BF29" s="148"/>
      <c r="BG29" s="148"/>
      <c r="BH29" s="148"/>
      <c r="BI29" s="148"/>
      <c r="BJ29" s="148"/>
      <c r="BK29" s="148"/>
      <c r="BL29" s="120"/>
      <c r="BM29" s="120"/>
      <c r="BN29" s="153">
        <f t="shared" si="28"/>
        <v>0</v>
      </c>
      <c r="BO29" s="153">
        <f t="shared" si="28"/>
        <v>0</v>
      </c>
      <c r="BQ29" s="153">
        <f t="shared" si="29"/>
        <v>33295.7</v>
      </c>
      <c r="BR29" s="153">
        <f t="shared" si="29"/>
        <v>55422.5</v>
      </c>
      <c r="BS29" s="153">
        <f t="shared" si="9"/>
        <v>166.45542817841343</v>
      </c>
      <c r="BT29" s="118" t="s">
        <v>195</v>
      </c>
      <c r="BU29" s="152" t="s">
        <v>196</v>
      </c>
      <c r="BV29" s="155">
        <v>3500</v>
      </c>
      <c r="BW29" s="153">
        <v>4922.7</v>
      </c>
      <c r="BX29" s="153">
        <v>4750</v>
      </c>
      <c r="BY29" s="156">
        <v>8488.3</v>
      </c>
      <c r="BZ29" s="147"/>
      <c r="CA29" s="147"/>
      <c r="CB29" s="147">
        <v>1275</v>
      </c>
      <c r="CC29" s="147">
        <v>861</v>
      </c>
      <c r="CD29" s="147">
        <f t="shared" si="10"/>
        <v>9525</v>
      </c>
      <c r="CE29" s="147">
        <f t="shared" si="10"/>
        <v>14272</v>
      </c>
      <c r="CF29" s="147">
        <f t="shared" si="30"/>
        <v>42820.7</v>
      </c>
      <c r="CG29" s="147">
        <f t="shared" si="30"/>
        <v>69694.5</v>
      </c>
      <c r="CH29" s="147">
        <f t="shared" si="11"/>
        <v>162.75889931738624</v>
      </c>
      <c r="CI29" s="147"/>
      <c r="CL29" s="147"/>
      <c r="CM29" s="147"/>
      <c r="CN29" s="120"/>
      <c r="CO29" s="146"/>
      <c r="CP29" s="120"/>
      <c r="CQ29" s="120"/>
      <c r="CR29" s="148"/>
      <c r="CS29" s="148"/>
      <c r="CT29" s="148"/>
      <c r="CU29" s="148"/>
      <c r="CV29" s="120"/>
      <c r="CW29" s="120"/>
      <c r="CX29" s="148"/>
      <c r="CY29" s="148"/>
      <c r="CZ29" s="148"/>
    </row>
    <row r="30" spans="1:104" ht="12">
      <c r="A30" s="120" t="s">
        <v>197</v>
      </c>
      <c r="B30" s="146" t="s">
        <v>198</v>
      </c>
      <c r="C30" s="147">
        <f t="shared" si="24"/>
        <v>10252</v>
      </c>
      <c r="D30" s="147">
        <f t="shared" si="24"/>
        <v>10861.3</v>
      </c>
      <c r="E30" s="147"/>
      <c r="F30" s="147"/>
      <c r="G30" s="147">
        <v>10000</v>
      </c>
      <c r="H30" s="147">
        <v>10775.3</v>
      </c>
      <c r="I30" s="147">
        <v>52</v>
      </c>
      <c r="J30" s="147">
        <v>86</v>
      </c>
      <c r="K30" s="147">
        <v>200</v>
      </c>
      <c r="L30" s="147"/>
      <c r="M30" s="147">
        <v>242</v>
      </c>
      <c r="N30" s="147">
        <v>198</v>
      </c>
      <c r="O30" s="147">
        <f t="shared" si="25"/>
        <v>20620</v>
      </c>
      <c r="P30" s="147">
        <f t="shared" si="25"/>
        <v>16585.1</v>
      </c>
      <c r="Q30" s="120" t="s">
        <v>197</v>
      </c>
      <c r="R30" s="146" t="s">
        <v>198</v>
      </c>
      <c r="S30" s="148">
        <v>1800</v>
      </c>
      <c r="T30" s="148">
        <v>1917.8</v>
      </c>
      <c r="U30" s="149"/>
      <c r="V30" s="149">
        <v>800</v>
      </c>
      <c r="W30" s="148">
        <v>15500</v>
      </c>
      <c r="X30" s="148">
        <v>10385.2</v>
      </c>
      <c r="Y30" s="148"/>
      <c r="Z30" s="148"/>
      <c r="AA30" s="148">
        <v>20</v>
      </c>
      <c r="AB30" s="148"/>
      <c r="AC30" s="148">
        <v>1500</v>
      </c>
      <c r="AD30" s="148">
        <v>2552.4</v>
      </c>
      <c r="AE30" s="148">
        <v>900</v>
      </c>
      <c r="AF30" s="148">
        <v>68</v>
      </c>
      <c r="AG30" s="148">
        <v>900</v>
      </c>
      <c r="AH30" s="148">
        <v>861.7</v>
      </c>
      <c r="AI30" s="148">
        <f t="shared" si="26"/>
        <v>31114</v>
      </c>
      <c r="AJ30" s="148">
        <f t="shared" si="26"/>
        <v>27644.399999999998</v>
      </c>
      <c r="AK30" s="120" t="s">
        <v>197</v>
      </c>
      <c r="AL30" s="146" t="s">
        <v>198</v>
      </c>
      <c r="AM30" s="148">
        <v>650</v>
      </c>
      <c r="AN30" s="148">
        <v>449.9</v>
      </c>
      <c r="AO30" s="148">
        <v>6800</v>
      </c>
      <c r="AP30" s="288">
        <v>12575.9</v>
      </c>
      <c r="AQ30" s="151">
        <v>1300</v>
      </c>
      <c r="AR30" s="149">
        <v>1609.4</v>
      </c>
      <c r="AS30" s="148">
        <f t="shared" si="3"/>
        <v>8750</v>
      </c>
      <c r="AT30" s="148">
        <f t="shared" si="3"/>
        <v>14635.199999999999</v>
      </c>
      <c r="AU30" s="148">
        <f t="shared" si="27"/>
        <v>39864</v>
      </c>
      <c r="AV30" s="148">
        <f t="shared" si="27"/>
        <v>42279.6</v>
      </c>
      <c r="AW30" s="148">
        <f t="shared" si="8"/>
        <v>106.05960264900662</v>
      </c>
      <c r="AX30" s="147"/>
      <c r="AY30" s="147"/>
      <c r="AZ30" s="147"/>
      <c r="BA30" s="147"/>
      <c r="BB30" s="118" t="s">
        <v>197</v>
      </c>
      <c r="BC30" s="152" t="s">
        <v>198</v>
      </c>
      <c r="BD30" s="148"/>
      <c r="BE30" s="148"/>
      <c r="BF30" s="148"/>
      <c r="BG30" s="148"/>
      <c r="BH30" s="112"/>
      <c r="BI30" s="112"/>
      <c r="BJ30" s="148"/>
      <c r="BK30" s="148"/>
      <c r="BL30" s="120"/>
      <c r="BM30" s="120"/>
      <c r="BN30" s="153">
        <f t="shared" si="28"/>
        <v>0</v>
      </c>
      <c r="BO30" s="153">
        <f t="shared" si="28"/>
        <v>0</v>
      </c>
      <c r="BQ30" s="153">
        <f t="shared" si="29"/>
        <v>39864</v>
      </c>
      <c r="BR30" s="153">
        <f t="shared" si="29"/>
        <v>42279.6</v>
      </c>
      <c r="BS30" s="153">
        <f t="shared" si="9"/>
        <v>106.05960264900662</v>
      </c>
      <c r="BT30" s="118" t="s">
        <v>197</v>
      </c>
      <c r="BU30" s="152" t="s">
        <v>198</v>
      </c>
      <c r="BV30" s="155">
        <v>3250</v>
      </c>
      <c r="BW30" s="153">
        <v>5069.3</v>
      </c>
      <c r="BX30" s="153">
        <v>4550</v>
      </c>
      <c r="BY30" s="156">
        <v>1706.8</v>
      </c>
      <c r="BZ30" s="147"/>
      <c r="CA30" s="147"/>
      <c r="CB30" s="147">
        <v>1285</v>
      </c>
      <c r="CC30" s="147">
        <v>662.1</v>
      </c>
      <c r="CD30" s="147">
        <f t="shared" si="10"/>
        <v>9085</v>
      </c>
      <c r="CE30" s="147">
        <f t="shared" si="10"/>
        <v>7438.200000000001</v>
      </c>
      <c r="CF30" s="147">
        <f t="shared" si="30"/>
        <v>48949</v>
      </c>
      <c r="CG30" s="147">
        <f t="shared" si="30"/>
        <v>49717.8</v>
      </c>
      <c r="CH30" s="147">
        <f t="shared" si="11"/>
        <v>101.57061431285624</v>
      </c>
      <c r="CI30" s="147"/>
      <c r="CL30" s="147"/>
      <c r="CM30" s="147"/>
      <c r="CN30" s="120"/>
      <c r="CO30" s="146"/>
      <c r="CP30" s="120"/>
      <c r="CQ30" s="120"/>
      <c r="CR30" s="148"/>
      <c r="CS30" s="148"/>
      <c r="CT30" s="148"/>
      <c r="CU30" s="148"/>
      <c r="CV30" s="120"/>
      <c r="CW30" s="120"/>
      <c r="CX30" s="148"/>
      <c r="CY30" s="148"/>
      <c r="CZ30" s="148"/>
    </row>
    <row r="31" spans="1:104" ht="12">
      <c r="A31" s="120"/>
      <c r="B31" s="146"/>
      <c r="C31" s="147"/>
      <c r="D31" s="147"/>
      <c r="E31" s="147"/>
      <c r="F31" s="147"/>
      <c r="G31" s="112"/>
      <c r="H31" s="112"/>
      <c r="I31" s="112"/>
      <c r="J31" s="112"/>
      <c r="K31" s="147"/>
      <c r="L31" s="112"/>
      <c r="M31" s="147"/>
      <c r="N31" s="112"/>
      <c r="O31" s="147"/>
      <c r="P31" s="147"/>
      <c r="Q31" s="120"/>
      <c r="R31" s="146"/>
      <c r="S31" s="148"/>
      <c r="T31" s="148"/>
      <c r="U31" s="129"/>
      <c r="V31" s="129"/>
      <c r="W31" s="148"/>
      <c r="X31" s="112"/>
      <c r="Y31" s="148"/>
      <c r="Z31" s="112"/>
      <c r="AA31" s="112"/>
      <c r="AB31" s="112"/>
      <c r="AC31" s="112"/>
      <c r="AD31" s="112"/>
      <c r="AE31" s="112"/>
      <c r="AF31" s="112"/>
      <c r="AG31" s="112"/>
      <c r="AH31" s="112"/>
      <c r="AI31" s="148"/>
      <c r="AJ31" s="148"/>
      <c r="AK31" s="120"/>
      <c r="AL31" s="146"/>
      <c r="AM31" s="112"/>
      <c r="AN31" s="112"/>
      <c r="AO31" s="112"/>
      <c r="AP31" s="148"/>
      <c r="AQ31" s="151"/>
      <c r="AR31" s="129"/>
      <c r="AS31" s="148"/>
      <c r="AT31" s="148"/>
      <c r="AU31" s="148"/>
      <c r="AV31" s="148"/>
      <c r="AW31" s="148"/>
      <c r="AX31" s="112"/>
      <c r="AY31" s="112"/>
      <c r="AZ31" s="147"/>
      <c r="BA31" s="112"/>
      <c r="BC31" s="152"/>
      <c r="BD31" s="148"/>
      <c r="BE31" s="148"/>
      <c r="BF31" s="112"/>
      <c r="BG31" s="112"/>
      <c r="BH31" s="148"/>
      <c r="BI31" s="148"/>
      <c r="BJ31" s="112"/>
      <c r="BK31" s="148"/>
      <c r="BL31" s="120"/>
      <c r="BM31" s="120"/>
      <c r="BN31" s="153"/>
      <c r="BO31" s="153"/>
      <c r="BQ31" s="153"/>
      <c r="BR31" s="153"/>
      <c r="BS31" s="153"/>
      <c r="BU31" s="152"/>
      <c r="BV31" s="155"/>
      <c r="BY31" s="156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L31" s="147"/>
      <c r="CM31" s="112"/>
      <c r="CN31" s="120"/>
      <c r="CO31" s="146"/>
      <c r="CP31" s="120"/>
      <c r="CQ31" s="120"/>
      <c r="CR31" s="112"/>
      <c r="CS31" s="112"/>
      <c r="CT31" s="112"/>
      <c r="CU31" s="112"/>
      <c r="CV31" s="120"/>
      <c r="CW31" s="120"/>
      <c r="CX31" s="148"/>
      <c r="CY31" s="148"/>
      <c r="CZ31" s="148"/>
    </row>
    <row r="32" spans="1:104" ht="12">
      <c r="A32" s="120" t="s">
        <v>199</v>
      </c>
      <c r="B32" s="146" t="s">
        <v>200</v>
      </c>
      <c r="C32" s="147">
        <f aca="true" t="shared" si="31" ref="C32:D36">E32+G32+I32+K32</f>
        <v>5548</v>
      </c>
      <c r="D32" s="147">
        <f t="shared" si="31"/>
        <v>3960.2</v>
      </c>
      <c r="E32" s="147"/>
      <c r="F32" s="147"/>
      <c r="G32" s="147">
        <v>5168</v>
      </c>
      <c r="H32" s="147">
        <v>3960.2</v>
      </c>
      <c r="I32" s="147">
        <v>80</v>
      </c>
      <c r="J32" s="147"/>
      <c r="K32" s="147">
        <v>300</v>
      </c>
      <c r="L32" s="147"/>
      <c r="M32" s="147">
        <v>366</v>
      </c>
      <c r="N32" s="147">
        <v>210</v>
      </c>
      <c r="O32" s="147">
        <f aca="true" t="shared" si="32" ref="O32:P35">S32+U32+W32+Y32+AC32+AE32+AG32+AA32</f>
        <v>47599</v>
      </c>
      <c r="P32" s="147">
        <f t="shared" si="32"/>
        <v>20270.8</v>
      </c>
      <c r="Q32" s="120" t="s">
        <v>199</v>
      </c>
      <c r="R32" s="146" t="s">
        <v>200</v>
      </c>
      <c r="S32" s="148">
        <v>2000</v>
      </c>
      <c r="T32" s="148">
        <v>2502.1</v>
      </c>
      <c r="U32" s="149">
        <v>7040</v>
      </c>
      <c r="V32" s="149"/>
      <c r="W32" s="148">
        <v>31628</v>
      </c>
      <c r="X32" s="148">
        <v>13738.3</v>
      </c>
      <c r="Y32" s="148"/>
      <c r="Z32" s="148"/>
      <c r="AA32" s="148"/>
      <c r="AB32" s="148"/>
      <c r="AC32" s="148"/>
      <c r="AD32" s="148"/>
      <c r="AE32" s="148">
        <v>6070</v>
      </c>
      <c r="AF32" s="148">
        <v>3587.4</v>
      </c>
      <c r="AG32" s="148">
        <v>861</v>
      </c>
      <c r="AH32" s="148">
        <v>443</v>
      </c>
      <c r="AI32" s="148">
        <f aca="true" t="shared" si="33" ref="AI32:AJ35">C32+M32+O32</f>
        <v>53513</v>
      </c>
      <c r="AJ32" s="148">
        <f t="shared" si="33"/>
        <v>24441</v>
      </c>
      <c r="AK32" s="120" t="s">
        <v>199</v>
      </c>
      <c r="AL32" s="146" t="s">
        <v>200</v>
      </c>
      <c r="AM32" s="148">
        <v>928</v>
      </c>
      <c r="AN32" s="148"/>
      <c r="AO32" s="148">
        <v>130</v>
      </c>
      <c r="AP32" s="148">
        <v>160</v>
      </c>
      <c r="AQ32" s="151">
        <v>1500</v>
      </c>
      <c r="AR32" s="149">
        <v>37.2</v>
      </c>
      <c r="AS32" s="148">
        <f t="shared" si="3"/>
        <v>2558</v>
      </c>
      <c r="AT32" s="148">
        <f t="shared" si="3"/>
        <v>197.2</v>
      </c>
      <c r="AU32" s="148">
        <f aca="true" t="shared" si="34" ref="AU32:AV36">AI32+AS32</f>
        <v>56071</v>
      </c>
      <c r="AV32" s="148">
        <f t="shared" si="34"/>
        <v>24638.2</v>
      </c>
      <c r="AW32" s="148">
        <f t="shared" si="8"/>
        <v>43.94107470885128</v>
      </c>
      <c r="AX32" s="147"/>
      <c r="AY32" s="147"/>
      <c r="AZ32" s="147"/>
      <c r="BA32" s="147"/>
      <c r="BB32" s="118" t="s">
        <v>199</v>
      </c>
      <c r="BC32" s="152" t="s">
        <v>200</v>
      </c>
      <c r="BD32" s="148"/>
      <c r="BE32" s="148"/>
      <c r="BF32" s="148"/>
      <c r="BG32" s="148"/>
      <c r="BH32" s="148"/>
      <c r="BI32" s="148"/>
      <c r="BJ32" s="148"/>
      <c r="BK32" s="148"/>
      <c r="BL32" s="120"/>
      <c r="BM32" s="120"/>
      <c r="BN32" s="153">
        <f aca="true" t="shared" si="35" ref="BN32:BO35">AX32+AZ32+BD32+BF32+BH32+BJ32+BL32</f>
        <v>0</v>
      </c>
      <c r="BO32" s="153">
        <f t="shared" si="35"/>
        <v>0</v>
      </c>
      <c r="BQ32" s="153">
        <f aca="true" t="shared" si="36" ref="BQ32:BR36">AU32+BN32</f>
        <v>56071</v>
      </c>
      <c r="BR32" s="153">
        <f t="shared" si="29"/>
        <v>24638.2</v>
      </c>
      <c r="BS32" s="153">
        <f t="shared" si="9"/>
        <v>43.94107470885128</v>
      </c>
      <c r="BT32" s="118" t="s">
        <v>199</v>
      </c>
      <c r="BU32" s="152" t="s">
        <v>200</v>
      </c>
      <c r="BV32" s="155">
        <v>2050</v>
      </c>
      <c r="BW32" s="153">
        <v>1246.3</v>
      </c>
      <c r="BX32" s="153">
        <v>1400</v>
      </c>
      <c r="BY32" s="156">
        <v>869.9</v>
      </c>
      <c r="BZ32" s="147"/>
      <c r="CA32" s="147"/>
      <c r="CB32" s="147">
        <v>895</v>
      </c>
      <c r="CC32" s="147">
        <v>355</v>
      </c>
      <c r="CD32" s="147">
        <f t="shared" si="10"/>
        <v>4345</v>
      </c>
      <c r="CE32" s="147">
        <f t="shared" si="10"/>
        <v>2471.2</v>
      </c>
      <c r="CF32" s="147">
        <f aca="true" t="shared" si="37" ref="CF32:CG35">BQ32+CD32</f>
        <v>60416</v>
      </c>
      <c r="CG32" s="147">
        <f t="shared" si="37"/>
        <v>27109.4</v>
      </c>
      <c r="CH32" s="147">
        <f t="shared" si="11"/>
        <v>44.87122616525424</v>
      </c>
      <c r="CI32" s="147"/>
      <c r="CL32" s="147"/>
      <c r="CM32" s="147"/>
      <c r="CN32" s="120"/>
      <c r="CO32" s="146"/>
      <c r="CP32" s="120"/>
      <c r="CQ32" s="120"/>
      <c r="CR32" s="148"/>
      <c r="CS32" s="148"/>
      <c r="CT32" s="148"/>
      <c r="CU32" s="148"/>
      <c r="CV32" s="120"/>
      <c r="CW32" s="120"/>
      <c r="CX32" s="148"/>
      <c r="CY32" s="148"/>
      <c r="CZ32" s="148"/>
    </row>
    <row r="33" spans="1:104" ht="12">
      <c r="A33" s="120" t="s">
        <v>201</v>
      </c>
      <c r="B33" s="146" t="s">
        <v>202</v>
      </c>
      <c r="C33" s="147">
        <f t="shared" si="31"/>
        <v>82104</v>
      </c>
      <c r="D33" s="147">
        <f t="shared" si="31"/>
        <v>100626.3</v>
      </c>
      <c r="E33" s="147"/>
      <c r="F33" s="147"/>
      <c r="G33" s="147">
        <v>49640</v>
      </c>
      <c r="H33" s="147">
        <v>86846.7</v>
      </c>
      <c r="I33" s="147">
        <v>4984</v>
      </c>
      <c r="J33" s="147">
        <v>2970</v>
      </c>
      <c r="K33" s="147">
        <v>27480</v>
      </c>
      <c r="L33" s="147">
        <v>10809.6</v>
      </c>
      <c r="M33" s="147">
        <v>1022</v>
      </c>
      <c r="N33" s="147">
        <v>738</v>
      </c>
      <c r="O33" s="147">
        <f t="shared" si="32"/>
        <v>56937</v>
      </c>
      <c r="P33" s="147">
        <f t="shared" si="32"/>
        <v>32955.6</v>
      </c>
      <c r="Q33" s="120" t="s">
        <v>201</v>
      </c>
      <c r="R33" s="146" t="s">
        <v>202</v>
      </c>
      <c r="S33" s="148">
        <v>16800</v>
      </c>
      <c r="T33" s="148">
        <v>3088.6</v>
      </c>
      <c r="U33" s="149"/>
      <c r="V33" s="149">
        <v>499</v>
      </c>
      <c r="W33" s="148"/>
      <c r="X33" s="148"/>
      <c r="Y33" s="148"/>
      <c r="Z33" s="148"/>
      <c r="AA33" s="148"/>
      <c r="AB33" s="148"/>
      <c r="AC33" s="148"/>
      <c r="AD33" s="148"/>
      <c r="AE33" s="148">
        <v>3225</v>
      </c>
      <c r="AF33" s="148">
        <v>3901.7</v>
      </c>
      <c r="AG33" s="288">
        <v>36912</v>
      </c>
      <c r="AH33" s="288">
        <v>25466.3</v>
      </c>
      <c r="AI33" s="148">
        <f t="shared" si="33"/>
        <v>140063</v>
      </c>
      <c r="AJ33" s="288">
        <f t="shared" si="33"/>
        <v>134319.9</v>
      </c>
      <c r="AK33" s="120" t="s">
        <v>201</v>
      </c>
      <c r="AL33" s="146" t="s">
        <v>202</v>
      </c>
      <c r="AM33" s="148">
        <v>934</v>
      </c>
      <c r="AN33" s="148">
        <v>1530.5</v>
      </c>
      <c r="AO33" s="148">
        <v>1625</v>
      </c>
      <c r="AP33" s="148">
        <v>100</v>
      </c>
      <c r="AQ33" s="151">
        <v>2680</v>
      </c>
      <c r="AR33" s="149">
        <v>1913.7</v>
      </c>
      <c r="AS33" s="148">
        <f t="shared" si="3"/>
        <v>5239</v>
      </c>
      <c r="AT33" s="148">
        <f t="shared" si="3"/>
        <v>3544.2</v>
      </c>
      <c r="AU33" s="148">
        <f t="shared" si="34"/>
        <v>145302</v>
      </c>
      <c r="AV33" s="148">
        <f t="shared" si="34"/>
        <v>137864.1</v>
      </c>
      <c r="AW33" s="148">
        <f t="shared" si="8"/>
        <v>94.88107527769749</v>
      </c>
      <c r="AX33" s="147"/>
      <c r="AY33" s="147"/>
      <c r="AZ33" s="148"/>
      <c r="BA33" s="147"/>
      <c r="BB33" s="118" t="s">
        <v>201</v>
      </c>
      <c r="BC33" s="152" t="s">
        <v>202</v>
      </c>
      <c r="BD33" s="148"/>
      <c r="BE33" s="148"/>
      <c r="BF33" s="148"/>
      <c r="BG33" s="148"/>
      <c r="BH33" s="148"/>
      <c r="BI33" s="148"/>
      <c r="BJ33" s="148"/>
      <c r="BK33" s="148"/>
      <c r="BL33" s="120"/>
      <c r="BM33" s="120"/>
      <c r="BN33" s="153">
        <f t="shared" si="35"/>
        <v>0</v>
      </c>
      <c r="BO33" s="153">
        <f t="shared" si="35"/>
        <v>0</v>
      </c>
      <c r="BQ33" s="153">
        <f t="shared" si="36"/>
        <v>145302</v>
      </c>
      <c r="BR33" s="153">
        <f t="shared" si="29"/>
        <v>137864.1</v>
      </c>
      <c r="BS33" s="153">
        <f t="shared" si="9"/>
        <v>94.88107527769749</v>
      </c>
      <c r="BT33" s="118" t="s">
        <v>201</v>
      </c>
      <c r="BU33" s="152" t="s">
        <v>202</v>
      </c>
      <c r="BV33" s="155"/>
      <c r="BX33" s="153">
        <v>4400</v>
      </c>
      <c r="BY33" s="156">
        <v>3774.1</v>
      </c>
      <c r="BZ33" s="147"/>
      <c r="CA33" s="147"/>
      <c r="CB33" s="147">
        <v>3247</v>
      </c>
      <c r="CC33" s="147">
        <v>4756.5</v>
      </c>
      <c r="CD33" s="147">
        <f t="shared" si="10"/>
        <v>7647</v>
      </c>
      <c r="CE33" s="147">
        <f>BW33+BY33+CA33+CC33</f>
        <v>8530.6</v>
      </c>
      <c r="CF33" s="147">
        <f t="shared" si="37"/>
        <v>152949</v>
      </c>
      <c r="CG33" s="147">
        <f t="shared" si="37"/>
        <v>146394.7</v>
      </c>
      <c r="CH33" s="147">
        <f t="shared" si="11"/>
        <v>95.71471536263722</v>
      </c>
      <c r="CI33" s="147"/>
      <c r="CL33" s="148"/>
      <c r="CM33" s="147"/>
      <c r="CN33" s="120"/>
      <c r="CO33" s="146"/>
      <c r="CP33" s="120"/>
      <c r="CQ33" s="120"/>
      <c r="CR33" s="148"/>
      <c r="CS33" s="148"/>
      <c r="CT33" s="148"/>
      <c r="CU33" s="148"/>
      <c r="CV33" s="120"/>
      <c r="CW33" s="120"/>
      <c r="CX33" s="148"/>
      <c r="CY33" s="148"/>
      <c r="CZ33" s="148"/>
    </row>
    <row r="34" spans="1:104" ht="12">
      <c r="A34" s="120" t="s">
        <v>203</v>
      </c>
      <c r="B34" s="146" t="s">
        <v>204</v>
      </c>
      <c r="C34" s="147">
        <f t="shared" si="31"/>
        <v>10992</v>
      </c>
      <c r="D34" s="147">
        <f t="shared" si="31"/>
        <v>7592.7</v>
      </c>
      <c r="E34" s="147"/>
      <c r="F34" s="147"/>
      <c r="G34" s="147">
        <v>10328</v>
      </c>
      <c r="H34" s="147">
        <v>7329.7</v>
      </c>
      <c r="I34" s="147">
        <v>264</v>
      </c>
      <c r="J34" s="147">
        <v>263</v>
      </c>
      <c r="K34" s="147">
        <v>400</v>
      </c>
      <c r="L34" s="147"/>
      <c r="M34" s="147">
        <v>400</v>
      </c>
      <c r="N34" s="147">
        <v>344</v>
      </c>
      <c r="O34" s="147">
        <f t="shared" si="32"/>
        <v>8256.8</v>
      </c>
      <c r="P34" s="147">
        <f t="shared" si="32"/>
        <v>8524.7</v>
      </c>
      <c r="Q34" s="120" t="s">
        <v>203</v>
      </c>
      <c r="R34" s="146" t="s">
        <v>204</v>
      </c>
      <c r="S34" s="148">
        <v>864</v>
      </c>
      <c r="T34" s="148">
        <v>929.1</v>
      </c>
      <c r="U34" s="149">
        <v>280</v>
      </c>
      <c r="V34" s="149">
        <v>783.2</v>
      </c>
      <c r="W34" s="148">
        <v>4400</v>
      </c>
      <c r="X34" s="148">
        <v>4285.8</v>
      </c>
      <c r="Y34" s="148"/>
      <c r="Z34" s="148"/>
      <c r="AA34" s="148"/>
      <c r="AB34" s="148"/>
      <c r="AC34" s="148"/>
      <c r="AD34" s="148"/>
      <c r="AE34" s="148">
        <v>1332.8</v>
      </c>
      <c r="AF34" s="148">
        <v>1504.1</v>
      </c>
      <c r="AG34" s="148">
        <v>1380</v>
      </c>
      <c r="AH34" s="148">
        <v>1022.5</v>
      </c>
      <c r="AI34" s="148">
        <f t="shared" si="33"/>
        <v>19648.8</v>
      </c>
      <c r="AJ34" s="148">
        <f t="shared" si="33"/>
        <v>16461.4</v>
      </c>
      <c r="AK34" s="120" t="s">
        <v>203</v>
      </c>
      <c r="AL34" s="146" t="s">
        <v>204</v>
      </c>
      <c r="AM34" s="148">
        <v>800</v>
      </c>
      <c r="AN34" s="148">
        <v>866</v>
      </c>
      <c r="AO34" s="148">
        <v>236</v>
      </c>
      <c r="AP34" s="148">
        <v>448.9</v>
      </c>
      <c r="AQ34" s="151">
        <v>1332.8</v>
      </c>
      <c r="AR34" s="149">
        <v>1634.7</v>
      </c>
      <c r="AS34" s="148">
        <f t="shared" si="3"/>
        <v>2368.8</v>
      </c>
      <c r="AT34" s="148">
        <f t="shared" si="3"/>
        <v>2949.6000000000004</v>
      </c>
      <c r="AU34" s="148">
        <f t="shared" si="34"/>
        <v>22017.6</v>
      </c>
      <c r="AV34" s="148">
        <f t="shared" si="34"/>
        <v>19411</v>
      </c>
      <c r="AW34" s="148">
        <f t="shared" si="8"/>
        <v>88.1612891504978</v>
      </c>
      <c r="AX34" s="147"/>
      <c r="AY34" s="147"/>
      <c r="AZ34" s="147"/>
      <c r="BA34" s="147"/>
      <c r="BB34" s="118" t="s">
        <v>203</v>
      </c>
      <c r="BC34" s="152" t="s">
        <v>204</v>
      </c>
      <c r="BD34" s="148"/>
      <c r="BE34" s="148"/>
      <c r="BF34" s="148"/>
      <c r="BG34" s="148"/>
      <c r="BH34" s="148"/>
      <c r="BI34" s="148"/>
      <c r="BJ34" s="148"/>
      <c r="BK34" s="148"/>
      <c r="BL34" s="120"/>
      <c r="BM34" s="120"/>
      <c r="BN34" s="153">
        <f t="shared" si="35"/>
        <v>0</v>
      </c>
      <c r="BO34" s="153">
        <f t="shared" si="35"/>
        <v>0</v>
      </c>
      <c r="BQ34" s="153">
        <f t="shared" si="36"/>
        <v>22017.6</v>
      </c>
      <c r="BR34" s="153">
        <f t="shared" si="29"/>
        <v>19411</v>
      </c>
      <c r="BS34" s="153">
        <f t="shared" si="9"/>
        <v>88.1612891504978</v>
      </c>
      <c r="BT34" s="118" t="s">
        <v>203</v>
      </c>
      <c r="BU34" s="152" t="s">
        <v>204</v>
      </c>
      <c r="BV34" s="155">
        <v>2150</v>
      </c>
      <c r="BW34" s="153">
        <v>2643.5</v>
      </c>
      <c r="BX34" s="153">
        <v>1500</v>
      </c>
      <c r="BY34" s="153">
        <v>1107</v>
      </c>
      <c r="BZ34" s="147"/>
      <c r="CA34" s="147"/>
      <c r="CB34" s="147">
        <v>890</v>
      </c>
      <c r="CC34" s="147">
        <v>413.2</v>
      </c>
      <c r="CD34" s="147">
        <f t="shared" si="10"/>
        <v>4540</v>
      </c>
      <c r="CE34" s="147">
        <f t="shared" si="10"/>
        <v>4163.7</v>
      </c>
      <c r="CF34" s="147">
        <f t="shared" si="37"/>
        <v>26557.6</v>
      </c>
      <c r="CG34" s="147">
        <f t="shared" si="37"/>
        <v>23574.7</v>
      </c>
      <c r="CH34" s="147">
        <f t="shared" si="11"/>
        <v>88.76818688435702</v>
      </c>
      <c r="CI34" s="147"/>
      <c r="CL34" s="147"/>
      <c r="CM34" s="147"/>
      <c r="CN34" s="120"/>
      <c r="CO34" s="146"/>
      <c r="CP34" s="120"/>
      <c r="CQ34" s="120"/>
      <c r="CR34" s="148"/>
      <c r="CS34" s="148"/>
      <c r="CT34" s="148"/>
      <c r="CU34" s="148"/>
      <c r="CV34" s="120"/>
      <c r="CW34" s="120"/>
      <c r="CX34" s="148"/>
      <c r="CY34" s="148"/>
      <c r="CZ34" s="148"/>
    </row>
    <row r="35" spans="1:104" ht="12">
      <c r="A35" s="120" t="s">
        <v>205</v>
      </c>
      <c r="B35" s="120" t="s">
        <v>206</v>
      </c>
      <c r="C35" s="289">
        <f t="shared" si="31"/>
        <v>2150749.8</v>
      </c>
      <c r="D35" s="147">
        <f t="shared" si="31"/>
        <v>2013604.9</v>
      </c>
      <c r="E35" s="147">
        <v>2150749.8</v>
      </c>
      <c r="F35" s="147">
        <v>2013604.9</v>
      </c>
      <c r="G35" s="147"/>
      <c r="H35" s="147"/>
      <c r="I35" s="147"/>
      <c r="J35" s="147"/>
      <c r="K35" s="147"/>
      <c r="L35" s="147"/>
      <c r="M35" s="147"/>
      <c r="N35" s="147"/>
      <c r="O35" s="147">
        <f t="shared" si="32"/>
        <v>88312</v>
      </c>
      <c r="P35" s="147">
        <f t="shared" si="32"/>
        <v>88684.4</v>
      </c>
      <c r="Q35" s="120" t="s">
        <v>205</v>
      </c>
      <c r="R35" s="120" t="s">
        <v>206</v>
      </c>
      <c r="S35" s="148">
        <v>53900</v>
      </c>
      <c r="T35" s="148">
        <v>81593.7</v>
      </c>
      <c r="U35" s="149"/>
      <c r="V35" s="149"/>
      <c r="W35" s="148"/>
      <c r="X35" s="148"/>
      <c r="Y35" s="148"/>
      <c r="Z35" s="148"/>
      <c r="AA35" s="148"/>
      <c r="AB35" s="148"/>
      <c r="AC35" s="288">
        <v>34412</v>
      </c>
      <c r="AD35" s="209">
        <v>7090.7</v>
      </c>
      <c r="AE35" s="148"/>
      <c r="AF35" s="148"/>
      <c r="AG35" s="148"/>
      <c r="AH35" s="148"/>
      <c r="AI35" s="288">
        <f t="shared" si="33"/>
        <v>2239061.8</v>
      </c>
      <c r="AJ35" s="209">
        <f t="shared" si="33"/>
        <v>2102289.3</v>
      </c>
      <c r="AK35" s="120" t="s">
        <v>205</v>
      </c>
      <c r="AL35" s="120" t="s">
        <v>206</v>
      </c>
      <c r="AM35" s="288">
        <v>101200</v>
      </c>
      <c r="AN35" s="148">
        <v>94661.2</v>
      </c>
      <c r="AO35" s="148">
        <v>7500</v>
      </c>
      <c r="AP35" s="288">
        <v>15349</v>
      </c>
      <c r="AQ35" s="351">
        <v>243000</v>
      </c>
      <c r="AR35" s="149">
        <v>87942.2</v>
      </c>
      <c r="AS35" s="288">
        <f t="shared" si="3"/>
        <v>351700</v>
      </c>
      <c r="AT35" s="148">
        <f t="shared" si="3"/>
        <v>197952.4</v>
      </c>
      <c r="AU35" s="148">
        <f t="shared" si="34"/>
        <v>2590761.8</v>
      </c>
      <c r="AV35" s="148">
        <f t="shared" si="34"/>
        <v>2300241.6999999997</v>
      </c>
      <c r="AW35" s="148">
        <f t="shared" si="8"/>
        <v>88.78630602010574</v>
      </c>
      <c r="AX35" s="147">
        <v>92500</v>
      </c>
      <c r="AY35" s="147">
        <v>93361.4</v>
      </c>
      <c r="AZ35" s="289">
        <v>210900</v>
      </c>
      <c r="BA35" s="147">
        <v>211958.1</v>
      </c>
      <c r="BB35" s="118" t="s">
        <v>205</v>
      </c>
      <c r="BC35" s="118" t="s">
        <v>206</v>
      </c>
      <c r="BD35" s="148">
        <v>23250</v>
      </c>
      <c r="BE35" s="288">
        <v>21173</v>
      </c>
      <c r="BF35" s="148"/>
      <c r="BG35" s="148"/>
      <c r="BH35" s="148"/>
      <c r="BI35" s="148"/>
      <c r="BJ35" s="148"/>
      <c r="BK35" s="148"/>
      <c r="BL35" s="406">
        <v>11500</v>
      </c>
      <c r="BM35" s="151">
        <v>14879</v>
      </c>
      <c r="BN35" s="153">
        <f t="shared" si="35"/>
        <v>338150</v>
      </c>
      <c r="BO35" s="153">
        <f t="shared" si="35"/>
        <v>341371.5</v>
      </c>
      <c r="BP35" s="154">
        <f>+BO35/BN35*100</f>
        <v>100.95268372024249</v>
      </c>
      <c r="BQ35" s="153">
        <f t="shared" si="36"/>
        <v>2928911.8</v>
      </c>
      <c r="BR35" s="153">
        <f t="shared" si="29"/>
        <v>2641613.1999999997</v>
      </c>
      <c r="BS35" s="153">
        <f t="shared" si="9"/>
        <v>90.19094395399684</v>
      </c>
      <c r="BT35" s="118" t="s">
        <v>205</v>
      </c>
      <c r="BU35" s="118" t="s">
        <v>206</v>
      </c>
      <c r="BV35" s="113">
        <v>71240</v>
      </c>
      <c r="BW35" s="153">
        <v>88493.9</v>
      </c>
      <c r="BX35" s="153">
        <v>528200</v>
      </c>
      <c r="BY35" s="156">
        <v>383506.9</v>
      </c>
      <c r="BZ35" s="147">
        <v>25135.6</v>
      </c>
      <c r="CA35" s="147">
        <v>25135.6</v>
      </c>
      <c r="CB35" s="147">
        <v>1250</v>
      </c>
      <c r="CC35" s="147">
        <v>1100</v>
      </c>
      <c r="CD35" s="147">
        <f t="shared" si="10"/>
        <v>625825.6</v>
      </c>
      <c r="CE35" s="147">
        <f t="shared" si="10"/>
        <v>498236.4</v>
      </c>
      <c r="CF35" s="147">
        <f t="shared" si="37"/>
        <v>3554737.4</v>
      </c>
      <c r="CG35" s="147">
        <f t="shared" si="37"/>
        <v>3139849.5999999996</v>
      </c>
      <c r="CH35" s="147">
        <f t="shared" si="11"/>
        <v>88.32859496175442</v>
      </c>
      <c r="CI35" s="147"/>
      <c r="CL35" s="147"/>
      <c r="CM35" s="147"/>
      <c r="CN35" s="120"/>
      <c r="CO35" s="120"/>
      <c r="CP35" s="120"/>
      <c r="CQ35" s="120"/>
      <c r="CR35" s="148"/>
      <c r="CS35" s="148"/>
      <c r="CT35" s="148"/>
      <c r="CU35" s="148"/>
      <c r="CV35" s="120"/>
      <c r="CW35" s="120"/>
      <c r="CX35" s="148"/>
      <c r="CY35" s="148"/>
      <c r="CZ35" s="148"/>
    </row>
    <row r="36" spans="1:104" ht="21" customHeight="1">
      <c r="A36" s="157" t="s">
        <v>207</v>
      </c>
      <c r="B36" s="158" t="s">
        <v>2</v>
      </c>
      <c r="C36" s="290">
        <f t="shared" si="31"/>
        <v>2513226</v>
      </c>
      <c r="D36" s="159">
        <f t="shared" si="31"/>
        <v>2393626.8</v>
      </c>
      <c r="E36" s="160">
        <f aca="true" t="shared" si="38" ref="E36:T36">SUM(E12:E35)</f>
        <v>2150749.8</v>
      </c>
      <c r="F36" s="160">
        <f t="shared" si="38"/>
        <v>2013604.9</v>
      </c>
      <c r="G36" s="160">
        <f>SUM(G12:G35)</f>
        <v>320616</v>
      </c>
      <c r="H36" s="160">
        <f>SUM(H12:H35)</f>
        <v>360638.60000000003</v>
      </c>
      <c r="I36" s="160">
        <f>SUM(I12:I35)</f>
        <v>8525.2</v>
      </c>
      <c r="J36" s="160">
        <f>SUM(J12:J35)</f>
        <v>6969.5</v>
      </c>
      <c r="K36" s="160">
        <f t="shared" si="38"/>
        <v>33335</v>
      </c>
      <c r="L36" s="160">
        <f t="shared" si="38"/>
        <v>12413.800000000001</v>
      </c>
      <c r="M36" s="160">
        <f t="shared" si="38"/>
        <v>11166</v>
      </c>
      <c r="N36" s="160">
        <f t="shared" si="38"/>
        <v>6841</v>
      </c>
      <c r="O36" s="159">
        <f>S36+U36+W36+Y36+AC36+AE36+AG36</f>
        <v>529707.7</v>
      </c>
      <c r="P36" s="159">
        <f>T36+V36+X36+Z36+AD36+AF36+AH36</f>
        <v>505343.9000000001</v>
      </c>
      <c r="Q36" s="157" t="s">
        <v>207</v>
      </c>
      <c r="R36" s="158" t="s">
        <v>2</v>
      </c>
      <c r="S36" s="160">
        <f t="shared" si="38"/>
        <v>96655.4</v>
      </c>
      <c r="T36" s="231">
        <f t="shared" si="38"/>
        <v>119869.29999999999</v>
      </c>
      <c r="U36" s="231">
        <f aca="true" t="shared" si="39" ref="U36:AJ36">SUM(U12:U35)</f>
        <v>22441.6</v>
      </c>
      <c r="V36" s="231">
        <f t="shared" si="39"/>
        <v>84171.60000000002</v>
      </c>
      <c r="W36" s="231">
        <f t="shared" si="39"/>
        <v>275347</v>
      </c>
      <c r="X36" s="231">
        <f t="shared" si="39"/>
        <v>207791.9</v>
      </c>
      <c r="Y36" s="231">
        <f t="shared" si="39"/>
        <v>1727</v>
      </c>
      <c r="Z36" s="231">
        <f t="shared" si="39"/>
        <v>3818.5</v>
      </c>
      <c r="AA36" s="160">
        <f t="shared" si="39"/>
        <v>230.2</v>
      </c>
      <c r="AB36" s="231">
        <f t="shared" si="39"/>
        <v>167</v>
      </c>
      <c r="AC36" s="231">
        <f t="shared" si="39"/>
        <v>43237</v>
      </c>
      <c r="AD36" s="231">
        <f t="shared" si="39"/>
        <v>19676.7</v>
      </c>
      <c r="AE36" s="231">
        <f t="shared" si="39"/>
        <v>28407.8</v>
      </c>
      <c r="AF36" s="231">
        <f t="shared" si="39"/>
        <v>22304.7</v>
      </c>
      <c r="AG36" s="231">
        <f t="shared" si="39"/>
        <v>61891.9</v>
      </c>
      <c r="AH36" s="231">
        <f t="shared" si="39"/>
        <v>47711.2</v>
      </c>
      <c r="AI36" s="231">
        <f t="shared" si="39"/>
        <v>3054329.9</v>
      </c>
      <c r="AJ36" s="420">
        <f t="shared" si="39"/>
        <v>2905978.7</v>
      </c>
      <c r="AK36" s="157" t="s">
        <v>207</v>
      </c>
      <c r="AL36" s="158" t="s">
        <v>2</v>
      </c>
      <c r="AM36" s="231">
        <f aca="true" t="shared" si="40" ref="AM36:AR36">SUM(AM12:AM35)</f>
        <v>115983</v>
      </c>
      <c r="AN36" s="231">
        <f t="shared" si="40"/>
        <v>116390.4</v>
      </c>
      <c r="AO36" s="231">
        <f t="shared" si="40"/>
        <v>36516.1</v>
      </c>
      <c r="AP36" s="231">
        <f t="shared" si="40"/>
        <v>48405.6</v>
      </c>
      <c r="AQ36" s="231">
        <f t="shared" si="40"/>
        <v>269147</v>
      </c>
      <c r="AR36" s="231">
        <f t="shared" si="40"/>
        <v>108092.8</v>
      </c>
      <c r="AS36" s="291">
        <f t="shared" si="3"/>
        <v>421646.1</v>
      </c>
      <c r="AT36" s="161">
        <f t="shared" si="3"/>
        <v>272888.8</v>
      </c>
      <c r="AU36" s="160">
        <f t="shared" si="34"/>
        <v>3475976</v>
      </c>
      <c r="AV36" s="160">
        <f t="shared" si="34"/>
        <v>3178867.5</v>
      </c>
      <c r="AW36" s="148">
        <f t="shared" si="8"/>
        <v>91.45251578261761</v>
      </c>
      <c r="AX36" s="160">
        <f aca="true" t="shared" si="41" ref="AX36:BE36">SUM(AX12:AX35)</f>
        <v>92500</v>
      </c>
      <c r="AY36" s="160">
        <f t="shared" si="41"/>
        <v>93361.4</v>
      </c>
      <c r="AZ36" s="231">
        <f t="shared" si="41"/>
        <v>210900</v>
      </c>
      <c r="BA36" s="160">
        <f t="shared" si="41"/>
        <v>211958.1</v>
      </c>
      <c r="BB36" s="163" t="s">
        <v>207</v>
      </c>
      <c r="BC36" s="164" t="s">
        <v>2</v>
      </c>
      <c r="BD36" s="160">
        <f t="shared" si="41"/>
        <v>23250</v>
      </c>
      <c r="BE36" s="231">
        <f t="shared" si="41"/>
        <v>21173</v>
      </c>
      <c r="BF36" s="160">
        <f>SUM(BF35)</f>
        <v>0</v>
      </c>
      <c r="BG36" s="160">
        <f>SUM(BG35)</f>
        <v>0</v>
      </c>
      <c r="BH36" s="160">
        <f>SUM(BH35)</f>
        <v>0</v>
      </c>
      <c r="BI36" s="160">
        <f>SUM(BI35)</f>
        <v>0</v>
      </c>
      <c r="BJ36" s="162">
        <f aca="true" t="shared" si="42" ref="BJ36:BO36">SUM(BJ12:BJ35)</f>
        <v>0</v>
      </c>
      <c r="BK36" s="160">
        <f t="shared" si="42"/>
        <v>0</v>
      </c>
      <c r="BL36" s="160">
        <f t="shared" si="42"/>
        <v>11500</v>
      </c>
      <c r="BM36" s="160">
        <f t="shared" si="42"/>
        <v>14879</v>
      </c>
      <c r="BN36" s="160">
        <f t="shared" si="42"/>
        <v>338150</v>
      </c>
      <c r="BO36" s="160">
        <f t="shared" si="42"/>
        <v>341371.5</v>
      </c>
      <c r="BP36" s="154">
        <f>+BO36/BN36*100</f>
        <v>100.95268372024249</v>
      </c>
      <c r="BQ36" s="165">
        <f t="shared" si="36"/>
        <v>3814126</v>
      </c>
      <c r="BR36" s="165">
        <f t="shared" si="36"/>
        <v>3520239</v>
      </c>
      <c r="BS36" s="165">
        <f t="shared" si="9"/>
        <v>92.29477474000596</v>
      </c>
      <c r="BT36" s="163" t="s">
        <v>207</v>
      </c>
      <c r="BU36" s="164" t="s">
        <v>2</v>
      </c>
      <c r="BV36" s="160">
        <f aca="true" t="shared" si="43" ref="BV36:CG36">SUM(BV12:BV35)</f>
        <v>119030</v>
      </c>
      <c r="BW36" s="160">
        <f t="shared" si="43"/>
        <v>137468.4</v>
      </c>
      <c r="BX36" s="160">
        <f t="shared" si="43"/>
        <v>589200</v>
      </c>
      <c r="BY36" s="160">
        <f t="shared" si="43"/>
        <v>450952.9</v>
      </c>
      <c r="BZ36" s="160">
        <f t="shared" si="43"/>
        <v>25135.6</v>
      </c>
      <c r="CA36" s="160">
        <f t="shared" si="43"/>
        <v>25135.6</v>
      </c>
      <c r="CB36" s="160">
        <f t="shared" si="43"/>
        <v>24382</v>
      </c>
      <c r="CC36" s="160">
        <f t="shared" si="43"/>
        <v>19302.900000000005</v>
      </c>
      <c r="CD36" s="160">
        <f t="shared" si="43"/>
        <v>757747.6</v>
      </c>
      <c r="CE36" s="160">
        <f t="shared" si="43"/>
        <v>632859.8</v>
      </c>
      <c r="CF36" s="160">
        <f t="shared" si="43"/>
        <v>4571873.6</v>
      </c>
      <c r="CG36" s="160">
        <f t="shared" si="43"/>
        <v>4153098.8</v>
      </c>
      <c r="CH36" s="166">
        <f t="shared" si="11"/>
        <v>90.84019295721562</v>
      </c>
      <c r="CI36" s="147"/>
      <c r="CL36" s="161"/>
      <c r="CM36" s="161"/>
      <c r="CN36" s="167"/>
      <c r="CO36" s="168"/>
      <c r="CP36" s="120"/>
      <c r="CQ36" s="120"/>
      <c r="CR36" s="161"/>
      <c r="CS36" s="161"/>
      <c r="CT36" s="161"/>
      <c r="CU36" s="161"/>
      <c r="CV36" s="120"/>
      <c r="CW36" s="120"/>
      <c r="CX36" s="161"/>
      <c r="CY36" s="161"/>
      <c r="CZ36" s="161"/>
    </row>
    <row r="37" spans="1:104" ht="14.25" customHeight="1">
      <c r="A37" s="121" t="s">
        <v>208</v>
      </c>
      <c r="B37" s="169" t="s">
        <v>209</v>
      </c>
      <c r="C37" s="294">
        <v>2260977.5</v>
      </c>
      <c r="D37" s="170">
        <v>2467287</v>
      </c>
      <c r="E37" s="171">
        <v>1922179.6</v>
      </c>
      <c r="F37" s="171">
        <v>2035529.8</v>
      </c>
      <c r="G37" s="172">
        <v>315536.5</v>
      </c>
      <c r="H37" s="172">
        <v>381455.8</v>
      </c>
      <c r="I37" s="172">
        <v>3261.4</v>
      </c>
      <c r="J37" s="172">
        <v>6261.7</v>
      </c>
      <c r="K37" s="172">
        <v>20000</v>
      </c>
      <c r="L37" s="172">
        <v>44039.7</v>
      </c>
      <c r="M37" s="171">
        <v>9828</v>
      </c>
      <c r="N37" s="171">
        <v>5251</v>
      </c>
      <c r="O37" s="170">
        <v>386349.7</v>
      </c>
      <c r="P37" s="170">
        <v>506268</v>
      </c>
      <c r="Q37" s="172"/>
      <c r="R37" s="172"/>
      <c r="S37" s="172">
        <v>81472.8</v>
      </c>
      <c r="T37" s="228">
        <v>125230.6</v>
      </c>
      <c r="U37" s="228">
        <v>54000.4</v>
      </c>
      <c r="V37" s="228">
        <v>50420.1</v>
      </c>
      <c r="W37" s="228">
        <v>131926</v>
      </c>
      <c r="X37" s="228">
        <v>162076.5</v>
      </c>
      <c r="Y37" s="228">
        <v>1848</v>
      </c>
      <c r="Z37" s="228">
        <v>2212.3</v>
      </c>
      <c r="AA37" s="394"/>
      <c r="AB37" s="395"/>
      <c r="AC37" s="228">
        <v>44345</v>
      </c>
      <c r="AD37" s="394">
        <v>105917.9</v>
      </c>
      <c r="AE37" s="228">
        <v>25981.5</v>
      </c>
      <c r="AF37" s="228">
        <v>26516.5</v>
      </c>
      <c r="AG37" s="228">
        <v>46776</v>
      </c>
      <c r="AH37" s="228">
        <v>33894.1</v>
      </c>
      <c r="AI37" s="287">
        <v>2657155.2</v>
      </c>
      <c r="AJ37" s="295">
        <v>2978806.1</v>
      </c>
      <c r="AK37" s="172"/>
      <c r="AL37" s="172"/>
      <c r="AM37" s="172">
        <v>89337</v>
      </c>
      <c r="AN37" s="228">
        <v>130009.8</v>
      </c>
      <c r="AO37" s="228">
        <v>60714</v>
      </c>
      <c r="AP37" s="287">
        <v>93261.6</v>
      </c>
      <c r="AQ37" s="228">
        <v>190855.8</v>
      </c>
      <c r="AR37" s="228">
        <v>137144.8</v>
      </c>
      <c r="AS37" s="396">
        <f>AM37+AO37+AQ37</f>
        <v>340906.8</v>
      </c>
      <c r="AT37" s="396">
        <f>AN37+AP37+AR37</f>
        <v>360416.2</v>
      </c>
      <c r="AU37" s="173">
        <v>2998062</v>
      </c>
      <c r="AV37" s="173">
        <v>3339222.3</v>
      </c>
      <c r="AW37" s="173">
        <f t="shared" si="8"/>
        <v>111.37936106724943</v>
      </c>
      <c r="AX37" s="171">
        <v>80400</v>
      </c>
      <c r="AY37" s="405">
        <v>115532.1</v>
      </c>
      <c r="AZ37" s="405">
        <v>274193.3</v>
      </c>
      <c r="BA37" s="172">
        <v>315795.5</v>
      </c>
      <c r="BB37" s="172"/>
      <c r="BC37" s="172"/>
      <c r="BD37" s="172">
        <v>23760.9</v>
      </c>
      <c r="BE37" s="228">
        <v>18782.2</v>
      </c>
      <c r="BF37" s="172">
        <v>0</v>
      </c>
      <c r="BG37" s="172">
        <v>0</v>
      </c>
      <c r="BH37" s="172">
        <v>0</v>
      </c>
      <c r="BI37" s="172">
        <v>0</v>
      </c>
      <c r="BJ37" s="172">
        <v>0</v>
      </c>
      <c r="BK37" s="172">
        <v>0</v>
      </c>
      <c r="BL37" s="172">
        <v>30000</v>
      </c>
      <c r="BM37" s="172">
        <v>10020</v>
      </c>
      <c r="BN37" s="397">
        <v>408354.2</v>
      </c>
      <c r="BO37" s="397">
        <v>460129.8</v>
      </c>
      <c r="BP37" s="229">
        <f>+BO37/BN37*100</f>
        <v>112.67909084809216</v>
      </c>
      <c r="BQ37" s="174">
        <f>AU37+BN37</f>
        <v>3406416.2</v>
      </c>
      <c r="BR37" s="174">
        <f>AV37+BO37</f>
        <v>3799352.0999999996</v>
      </c>
      <c r="BS37" s="165">
        <f t="shared" si="9"/>
        <v>111.53517001240188</v>
      </c>
      <c r="BT37" s="172"/>
      <c r="BU37" s="172"/>
      <c r="BV37" s="172">
        <v>96228.8</v>
      </c>
      <c r="BW37" s="172">
        <v>142820.8</v>
      </c>
      <c r="BX37" s="172">
        <v>478932.7</v>
      </c>
      <c r="BY37" s="172">
        <v>435454.4</v>
      </c>
      <c r="BZ37" s="172">
        <v>18233.6</v>
      </c>
      <c r="CA37" s="172">
        <v>20912</v>
      </c>
      <c r="CB37" s="172">
        <v>18200</v>
      </c>
      <c r="CC37" s="172">
        <v>25376.4</v>
      </c>
      <c r="CD37" s="170">
        <v>611595.1</v>
      </c>
      <c r="CE37" s="170">
        <v>624563.6</v>
      </c>
      <c r="CF37" s="170">
        <v>4018011.3</v>
      </c>
      <c r="CG37" s="170">
        <v>4423915.7</v>
      </c>
      <c r="CH37" s="175">
        <f t="shared" si="11"/>
        <v>110.10212191289756</v>
      </c>
      <c r="CI37" s="148"/>
      <c r="CL37" s="147"/>
      <c r="CM37" s="148"/>
      <c r="CN37" s="148"/>
      <c r="CO37" s="148"/>
      <c r="CP37" s="120"/>
      <c r="CQ37" s="120"/>
      <c r="CR37" s="148"/>
      <c r="CS37" s="148"/>
      <c r="CT37" s="148"/>
      <c r="CU37" s="148"/>
      <c r="CV37" s="148"/>
      <c r="CW37" s="148"/>
      <c r="CX37" s="148"/>
      <c r="CY37" s="148"/>
      <c r="CZ37" s="148"/>
    </row>
    <row r="38" spans="1:109" ht="12">
      <c r="A38" s="113"/>
      <c r="B38" s="113"/>
      <c r="C38" s="155"/>
      <c r="D38" s="113"/>
      <c r="E38" s="113"/>
      <c r="F38" s="113"/>
      <c r="G38" s="113"/>
      <c r="H38" s="113"/>
      <c r="I38" s="113"/>
      <c r="J38" s="113"/>
      <c r="K38" s="113"/>
      <c r="L38" s="155"/>
      <c r="M38" s="113"/>
      <c r="N38" s="113"/>
      <c r="O38" s="148"/>
      <c r="P38" s="153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J38" s="284"/>
      <c r="AK38" s="112"/>
      <c r="AL38" s="112"/>
      <c r="AM38" s="112"/>
      <c r="AN38" s="112"/>
      <c r="AO38" s="112"/>
      <c r="AP38" s="112"/>
      <c r="AQ38" s="112"/>
      <c r="AR38" s="112"/>
      <c r="AU38" s="148"/>
      <c r="AV38" s="148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48"/>
      <c r="BM38" s="112"/>
      <c r="BN38" s="112"/>
      <c r="BO38" s="112"/>
      <c r="BP38" s="116"/>
      <c r="BQ38" s="148"/>
      <c r="BR38" s="148"/>
      <c r="BS38" s="112"/>
      <c r="BT38" s="112"/>
      <c r="BU38" s="112"/>
      <c r="BV38" s="112"/>
      <c r="BW38" s="113"/>
      <c r="BX38" s="112"/>
      <c r="BY38" s="112"/>
      <c r="BZ38" s="112"/>
      <c r="CA38" s="112"/>
      <c r="CB38" s="112"/>
      <c r="CC38" s="112"/>
      <c r="CD38" s="112"/>
      <c r="CE38" s="112"/>
      <c r="CF38" s="133"/>
      <c r="CG38" s="133"/>
      <c r="CH38" s="133"/>
      <c r="CI38" s="133"/>
      <c r="CJ38" s="112"/>
      <c r="CK38" s="112"/>
      <c r="CL38" s="120"/>
      <c r="CM38" s="120"/>
      <c r="CN38" s="120"/>
      <c r="CO38" s="120"/>
      <c r="CP38" s="120"/>
      <c r="CQ38" s="120"/>
      <c r="CR38" s="120"/>
      <c r="CS38" s="120"/>
      <c r="CT38" s="112"/>
      <c r="CU38" s="112"/>
      <c r="CV38" s="112"/>
      <c r="CW38" s="112"/>
      <c r="CX38" s="112"/>
      <c r="CY38" s="112"/>
      <c r="CZ38" s="120"/>
      <c r="DD38" s="112"/>
      <c r="DE38" s="112"/>
    </row>
    <row r="39" spans="1:103" ht="12">
      <c r="A39" s="113"/>
      <c r="B39" s="113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16"/>
      <c r="BP39" s="148"/>
      <c r="BQ39" s="148"/>
      <c r="BR39" s="148"/>
      <c r="BS39" s="113"/>
      <c r="BT39" s="148"/>
      <c r="BU39" s="148"/>
      <c r="BV39" s="113"/>
      <c r="BW39" s="112"/>
      <c r="BX39" s="112"/>
      <c r="BY39" s="112"/>
      <c r="BZ39" s="112"/>
      <c r="CA39" s="112"/>
      <c r="CB39" s="112"/>
      <c r="CD39" s="113"/>
      <c r="CE39" s="113"/>
      <c r="CF39" s="113"/>
      <c r="CG39" s="113"/>
      <c r="CH39" s="112"/>
      <c r="CI39" s="133"/>
      <c r="CJ39" s="133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</row>
    <row r="40" spans="1:104" ht="1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2">
        <v>24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>
        <v>25</v>
      </c>
      <c r="AK40" s="113"/>
      <c r="AL40" s="113"/>
      <c r="AM40" s="113"/>
      <c r="AN40" s="113"/>
      <c r="AO40" s="113"/>
      <c r="AP40" s="113"/>
      <c r="AQ40" s="113"/>
      <c r="AR40" s="113"/>
      <c r="AS40" s="112"/>
      <c r="AT40" s="112"/>
      <c r="AU40" s="113"/>
      <c r="AV40" s="113"/>
      <c r="AW40" s="113"/>
      <c r="AX40" s="113"/>
      <c r="AY40" s="113"/>
      <c r="AZ40" s="113"/>
      <c r="BA40" s="113">
        <v>26</v>
      </c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76"/>
      <c r="BQ40" s="113"/>
      <c r="BR40" s="155"/>
      <c r="BS40" s="113">
        <v>27</v>
      </c>
      <c r="BT40" s="113"/>
      <c r="BU40" s="113"/>
      <c r="BV40" s="113"/>
      <c r="BW40" s="112"/>
      <c r="BX40" s="112"/>
      <c r="BY40" s="112"/>
      <c r="BZ40" s="148"/>
      <c r="CA40" s="148"/>
      <c r="CB40" s="112"/>
      <c r="CC40" s="112"/>
      <c r="CE40" s="113"/>
      <c r="CF40" s="113"/>
      <c r="CG40" s="113"/>
      <c r="CH40" s="113">
        <v>28</v>
      </c>
      <c r="CI40" s="112"/>
      <c r="CJ40" s="148"/>
      <c r="CK40" s="148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</row>
    <row r="41" spans="16:104" ht="12">
      <c r="P41" s="153"/>
      <c r="BQ41" s="153"/>
      <c r="BR41" s="153"/>
      <c r="BZ41" s="153"/>
      <c r="CA41" s="153"/>
      <c r="CF41" s="460"/>
      <c r="CG41" s="460"/>
      <c r="CH41" s="46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</row>
    <row r="42" spans="15:104" ht="12">
      <c r="O42" s="147"/>
      <c r="P42" s="147"/>
      <c r="BR42" s="153"/>
      <c r="BZ42" s="153"/>
      <c r="CA42" s="153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</row>
    <row r="43" spans="19:104" ht="12">
      <c r="S43" s="147"/>
      <c r="BZ43" s="153"/>
      <c r="CA43" s="153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</row>
    <row r="44" spans="16:103" ht="12">
      <c r="P44" s="147"/>
      <c r="BO44" s="154"/>
      <c r="BP44" s="118"/>
      <c r="BZ44" s="153"/>
      <c r="CA44" s="153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</row>
    <row r="45" spans="19:104" ht="12">
      <c r="S45" s="147"/>
      <c r="BZ45" s="153"/>
      <c r="CA45" s="153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</row>
    <row r="46" spans="19:104" ht="12">
      <c r="S46" s="147"/>
      <c r="T46" s="147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</row>
    <row r="47" spans="19:104" ht="12">
      <c r="S47" s="147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</row>
    <row r="48" spans="19:104" ht="12">
      <c r="S48" s="147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</row>
    <row r="49" spans="19:104" ht="12">
      <c r="S49" s="147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</row>
    <row r="50" spans="19:104" ht="12">
      <c r="S50" s="147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</row>
    <row r="51" spans="19:104" ht="12">
      <c r="S51" s="147"/>
      <c r="AU51" s="456"/>
      <c r="AV51" s="456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</row>
    <row r="52" spans="19:104" ht="12">
      <c r="S52" s="147"/>
      <c r="AU52" s="456"/>
      <c r="AV52" s="456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</row>
    <row r="53" spans="19:104" ht="12">
      <c r="S53" s="147"/>
      <c r="AU53" s="133"/>
      <c r="AV53" s="133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</row>
    <row r="54" spans="19:104" ht="12">
      <c r="S54" s="147"/>
      <c r="AU54" s="145"/>
      <c r="AV54" s="145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</row>
    <row r="55" spans="19:104" ht="12">
      <c r="S55" s="147"/>
      <c r="AU55" s="148"/>
      <c r="AV55" s="148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</row>
    <row r="56" spans="19:104" ht="12">
      <c r="S56" s="147"/>
      <c r="AU56" s="148"/>
      <c r="AV56" s="148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</row>
    <row r="57" spans="19:104" ht="12">
      <c r="S57" s="147"/>
      <c r="AU57" s="148"/>
      <c r="AV57" s="148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</row>
    <row r="58" spans="19:48" ht="12">
      <c r="S58" s="147"/>
      <c r="AR58" s="153"/>
      <c r="AU58" s="148"/>
      <c r="AV58" s="148"/>
    </row>
    <row r="59" spans="19:48" ht="12">
      <c r="S59" s="147"/>
      <c r="AR59" s="153"/>
      <c r="AU59" s="148"/>
      <c r="AV59" s="148"/>
    </row>
    <row r="60" spans="19:48" ht="12">
      <c r="S60" s="147"/>
      <c r="AU60" s="148"/>
      <c r="AV60" s="148"/>
    </row>
    <row r="61" spans="19:48" ht="12">
      <c r="S61" s="147"/>
      <c r="AU61" s="148"/>
      <c r="AV61" s="148"/>
    </row>
    <row r="62" spans="19:48" ht="12">
      <c r="S62" s="147"/>
      <c r="AR62" s="153"/>
      <c r="AU62" s="148"/>
      <c r="AV62" s="148"/>
    </row>
    <row r="63" spans="19:48" ht="12">
      <c r="S63" s="147"/>
      <c r="AU63" s="148"/>
      <c r="AV63" s="148"/>
    </row>
    <row r="64" spans="19:48" ht="12">
      <c r="S64" s="147"/>
      <c r="AU64" s="148"/>
      <c r="AV64" s="148"/>
    </row>
    <row r="65" spans="19:48" ht="12">
      <c r="S65" s="147"/>
      <c r="AU65" s="148"/>
      <c r="AV65" s="148"/>
    </row>
    <row r="66" spans="19:48" ht="12">
      <c r="S66" s="147"/>
      <c r="AU66" s="148"/>
      <c r="AV66" s="148"/>
    </row>
    <row r="67" spans="47:48" ht="12">
      <c r="AU67" s="148"/>
      <c r="AV67" s="148"/>
    </row>
    <row r="68" spans="47:48" ht="12">
      <c r="AU68" s="148"/>
      <c r="AV68" s="148"/>
    </row>
    <row r="69" spans="47:48" ht="12">
      <c r="AU69" s="148"/>
      <c r="AV69" s="148"/>
    </row>
    <row r="70" spans="47:48" ht="12">
      <c r="AU70" s="148"/>
      <c r="AV70" s="148"/>
    </row>
    <row r="71" spans="47:48" ht="12">
      <c r="AU71" s="148"/>
      <c r="AV71" s="148"/>
    </row>
    <row r="72" spans="47:48" ht="12">
      <c r="AU72" s="148"/>
      <c r="AV72" s="148"/>
    </row>
    <row r="73" spans="47:48" ht="12">
      <c r="AU73" s="148"/>
      <c r="AV73" s="148"/>
    </row>
    <row r="74" spans="47:48" ht="12">
      <c r="AU74" s="148"/>
      <c r="AV74" s="148"/>
    </row>
    <row r="75" spans="47:48" ht="12">
      <c r="AU75" s="148"/>
      <c r="AV75" s="148"/>
    </row>
    <row r="76" spans="47:48" ht="12">
      <c r="AU76" s="148"/>
      <c r="AV76" s="148"/>
    </row>
    <row r="77" spans="47:48" ht="12">
      <c r="AU77" s="148"/>
      <c r="AV77" s="148"/>
    </row>
    <row r="78" spans="47:48" ht="12">
      <c r="AU78" s="148"/>
      <c r="AV78" s="148"/>
    </row>
    <row r="79" spans="47:48" ht="12">
      <c r="AU79" s="148"/>
      <c r="AV79" s="148"/>
    </row>
    <row r="80" spans="47:48" ht="12">
      <c r="AU80" s="148"/>
      <c r="AV80" s="148"/>
    </row>
  </sheetData>
  <sheetProtection/>
  <mergeCells count="87">
    <mergeCell ref="CF41:CH41"/>
    <mergeCell ref="AU51:AV52"/>
    <mergeCell ref="BT7:BT11"/>
    <mergeCell ref="BU7:BU11"/>
    <mergeCell ref="BV9:BW9"/>
    <mergeCell ref="BX9:BY9"/>
    <mergeCell ref="BZ9:CA9"/>
    <mergeCell ref="CD9:CE9"/>
    <mergeCell ref="CF9:CG9"/>
    <mergeCell ref="BN9:BO9"/>
    <mergeCell ref="A10:B10"/>
    <mergeCell ref="BD9:BE9"/>
    <mergeCell ref="BF9:BG9"/>
    <mergeCell ref="BH9:BI9"/>
    <mergeCell ref="BJ9:BK9"/>
    <mergeCell ref="BL9:BM9"/>
    <mergeCell ref="W9:X9"/>
    <mergeCell ref="Y9:Z9"/>
    <mergeCell ref="AC9:AD9"/>
    <mergeCell ref="AE9:AF9"/>
    <mergeCell ref="C9:D9"/>
    <mergeCell ref="E9:F9"/>
    <mergeCell ref="G9:H9"/>
    <mergeCell ref="K9:L9"/>
    <mergeCell ref="M9:N9"/>
    <mergeCell ref="O9:P9"/>
    <mergeCell ref="U8:V8"/>
    <mergeCell ref="W8:X8"/>
    <mergeCell ref="Y8:Z8"/>
    <mergeCell ref="AC8:AD8"/>
    <mergeCell ref="S9:T9"/>
    <mergeCell ref="U9:V9"/>
    <mergeCell ref="AA8:AB8"/>
    <mergeCell ref="CL7:CM8"/>
    <mergeCell ref="CT7:CU7"/>
    <mergeCell ref="CX7:CZ8"/>
    <mergeCell ref="AM9:AN9"/>
    <mergeCell ref="CR8:CS8"/>
    <mergeCell ref="CT8:CU8"/>
    <mergeCell ref="BL8:BM8"/>
    <mergeCell ref="BX7:BY8"/>
    <mergeCell ref="BZ7:CA8"/>
    <mergeCell ref="AX9:AY9"/>
    <mergeCell ref="CD7:CE8"/>
    <mergeCell ref="CF7:CH8"/>
    <mergeCell ref="BH7:BI8"/>
    <mergeCell ref="BJ7:BM7"/>
    <mergeCell ref="BB7:BB11"/>
    <mergeCell ref="BC7:BC11"/>
    <mergeCell ref="CB7:CC8"/>
    <mergeCell ref="AU7:AW8"/>
    <mergeCell ref="AX7:AY8"/>
    <mergeCell ref="AZ7:BA8"/>
    <mergeCell ref="BD7:BE8"/>
    <mergeCell ref="BV7:BW8"/>
    <mergeCell ref="AS7:AT8"/>
    <mergeCell ref="BN7:BP8"/>
    <mergeCell ref="BQ7:BS8"/>
    <mergeCell ref="BJ8:BK8"/>
    <mergeCell ref="AS9:AT9"/>
    <mergeCell ref="BQ9:BR9"/>
    <mergeCell ref="W7:AH7"/>
    <mergeCell ref="BF7:BG8"/>
    <mergeCell ref="AU9:AV9"/>
    <mergeCell ref="AW9:AW11"/>
    <mergeCell ref="AG8:AH8"/>
    <mergeCell ref="AZ9:BA9"/>
    <mergeCell ref="AI7:AJ8"/>
    <mergeCell ref="AM7:AN8"/>
    <mergeCell ref="AO7:AP8"/>
    <mergeCell ref="AQ7:AR8"/>
    <mergeCell ref="AE8:AF8"/>
    <mergeCell ref="AK7:AK11"/>
    <mergeCell ref="AO9:AP9"/>
    <mergeCell ref="AQ9:AR9"/>
    <mergeCell ref="AL7:AL11"/>
    <mergeCell ref="AI9:AJ9"/>
    <mergeCell ref="C7:D8"/>
    <mergeCell ref="E7:L7"/>
    <mergeCell ref="M7:N8"/>
    <mergeCell ref="O7:P8"/>
    <mergeCell ref="S7:V7"/>
    <mergeCell ref="E8:F8"/>
    <mergeCell ref="G8:H8"/>
    <mergeCell ref="I8:J8"/>
    <mergeCell ref="K8:L8"/>
    <mergeCell ref="S8:T8"/>
  </mergeCells>
  <printOptions/>
  <pageMargins left="0.4" right="0.4" top="0.39" bottom="0.51" header="0.3" footer="0.3"/>
  <pageSetup horizontalDpi="600" verticalDpi="600" orientation="landscape" r:id="rId1"/>
  <headerFooter>
    <oddHeader>&amp;R&amp;"Arial Mon,Regular"&amp;8&amp;UБүлэг 8.Төсөв</oddHeader>
    <oddFooter>&amp;R&amp;18 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U80"/>
  <sheetViews>
    <sheetView zoomScalePageLayoutView="0" workbookViewId="0" topLeftCell="A1">
      <pane xSplit="1" ySplit="7" topLeftCell="B26" activePane="bottomRight" state="frozen"/>
      <selection pane="topLeft" activeCell="I42" sqref="I42"/>
      <selection pane="topRight" activeCell="I42" sqref="I42"/>
      <selection pane="bottomLeft" activeCell="I42" sqref="I42"/>
      <selection pane="bottomRight" activeCell="J15" sqref="J15"/>
    </sheetView>
  </sheetViews>
  <sheetFormatPr defaultColWidth="9.140625" defaultRowHeight="12.75"/>
  <cols>
    <col min="1" max="1" width="77.00390625" style="192" customWidth="1"/>
    <col min="2" max="2" width="10.140625" style="63" customWidth="1"/>
    <col min="3" max="3" width="10.421875" style="63" bestFit="1" customWidth="1"/>
    <col min="4" max="4" width="10.7109375" style="284" customWidth="1"/>
    <col min="5" max="5" width="8.57421875" style="63" customWidth="1"/>
    <col min="6" max="6" width="10.421875" style="63" customWidth="1"/>
    <col min="7" max="7" width="11.421875" style="193" hidden="1" customWidth="1"/>
    <col min="8" max="8" width="11.7109375" style="193" hidden="1" customWidth="1"/>
    <col min="9" max="99" width="9.140625" style="193" customWidth="1"/>
    <col min="100" max="16384" width="9.140625" style="192" customWidth="1"/>
  </cols>
  <sheetData>
    <row r="1" spans="1:99" ht="12">
      <c r="A1" s="334" t="s">
        <v>5</v>
      </c>
      <c r="B1" s="335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</row>
    <row r="2" spans="1:99" ht="12">
      <c r="A2" s="336" t="s">
        <v>6</v>
      </c>
      <c r="B2" s="337"/>
      <c r="C2" s="337"/>
      <c r="D2" s="338"/>
      <c r="E2" s="273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</row>
    <row r="3" spans="1:5" ht="12">
      <c r="A3" s="191"/>
      <c r="B3" s="182"/>
      <c r="C3" s="182"/>
      <c r="D3" s="274"/>
      <c r="E3" s="63" t="s">
        <v>36</v>
      </c>
    </row>
    <row r="4" spans="1:6" ht="15" customHeight="1">
      <c r="A4" s="194"/>
      <c r="B4" s="183" t="s">
        <v>415</v>
      </c>
      <c r="C4" s="467" t="s">
        <v>421</v>
      </c>
      <c r="D4" s="468"/>
      <c r="E4" s="469"/>
      <c r="F4" s="184"/>
    </row>
    <row r="5" spans="1:6" ht="10.5" customHeight="1">
      <c r="A5" s="195" t="s">
        <v>8</v>
      </c>
      <c r="B5" s="185" t="s">
        <v>10</v>
      </c>
      <c r="C5" s="237" t="s">
        <v>9</v>
      </c>
      <c r="D5" s="400" t="s">
        <v>10</v>
      </c>
      <c r="E5" s="401" t="s">
        <v>11</v>
      </c>
      <c r="F5" s="186"/>
    </row>
    <row r="6" spans="1:6" ht="10.5" customHeight="1">
      <c r="A6" s="196"/>
      <c r="B6" s="187" t="s">
        <v>13</v>
      </c>
      <c r="C6" s="242" t="s">
        <v>12</v>
      </c>
      <c r="D6" s="402" t="s">
        <v>13</v>
      </c>
      <c r="E6" s="403" t="s">
        <v>14</v>
      </c>
      <c r="F6" s="188"/>
    </row>
    <row r="7" spans="1:6" ht="12.75" customHeight="1">
      <c r="A7" s="197" t="s">
        <v>15</v>
      </c>
      <c r="B7" s="207"/>
      <c r="D7" s="275"/>
      <c r="E7" s="189"/>
      <c r="F7" s="190" t="s">
        <v>111</v>
      </c>
    </row>
    <row r="8" spans="1:7" ht="12.75" customHeight="1">
      <c r="A8" s="195" t="s">
        <v>16</v>
      </c>
      <c r="B8" s="198">
        <v>1132601.8</v>
      </c>
      <c r="C8" s="199"/>
      <c r="D8" s="276">
        <v>410576.7</v>
      </c>
      <c r="E8" s="199"/>
      <c r="F8" s="199"/>
      <c r="G8" s="200"/>
    </row>
    <row r="9" spans="1:7" ht="12.75" customHeight="1">
      <c r="A9" s="195" t="s">
        <v>17</v>
      </c>
      <c r="B9" s="198">
        <v>16188913.2</v>
      </c>
      <c r="C9" s="198">
        <v>17645119</v>
      </c>
      <c r="D9" s="277">
        <v>14581592.3</v>
      </c>
      <c r="E9" s="198">
        <f>D9/C9*100</f>
        <v>82.63810688950299</v>
      </c>
      <c r="F9" s="198">
        <f>+D9/B9*100</f>
        <v>90.07147125849066</v>
      </c>
      <c r="G9" s="200"/>
    </row>
    <row r="10" spans="1:7" ht="12.75" customHeight="1">
      <c r="A10" s="195" t="s">
        <v>18</v>
      </c>
      <c r="B10" s="201">
        <v>15461220.8</v>
      </c>
      <c r="C10" s="198">
        <v>17645119</v>
      </c>
      <c r="D10" s="277">
        <v>13880485.3</v>
      </c>
      <c r="E10" s="198">
        <f aca="true" t="shared" si="0" ref="E10:E15">D10/C10*100</f>
        <v>78.66473045605417</v>
      </c>
      <c r="F10" s="198">
        <f aca="true" t="shared" si="1" ref="F10:F17">+D10/B10*100</f>
        <v>89.77612750993117</v>
      </c>
      <c r="G10" s="200"/>
    </row>
    <row r="11" spans="1:7" ht="15" customHeight="1">
      <c r="A11" s="195" t="s">
        <v>19</v>
      </c>
      <c r="B11" s="198">
        <v>15461220.8</v>
      </c>
      <c r="C11" s="198">
        <v>17645119</v>
      </c>
      <c r="D11" s="277">
        <v>12538432.7</v>
      </c>
      <c r="E11" s="198">
        <f t="shared" si="0"/>
        <v>71.0589296677455</v>
      </c>
      <c r="F11" s="198">
        <f t="shared" si="1"/>
        <v>81.09600698542509</v>
      </c>
      <c r="G11" s="200"/>
    </row>
    <row r="12" spans="1:7" ht="15" customHeight="1">
      <c r="A12" s="195" t="s">
        <v>20</v>
      </c>
      <c r="B12" s="198">
        <f>B13+B14+B15</f>
        <v>15461220.8</v>
      </c>
      <c r="C12" s="198">
        <f>C13+C14+C15</f>
        <v>17645119</v>
      </c>
      <c r="D12" s="277">
        <f>D13+D14+D15</f>
        <v>13880485.3</v>
      </c>
      <c r="E12" s="198">
        <f t="shared" si="0"/>
        <v>78.66473045605417</v>
      </c>
      <c r="F12" s="198">
        <f t="shared" si="1"/>
        <v>89.77612750993117</v>
      </c>
      <c r="G12" s="200"/>
    </row>
    <row r="13" spans="1:7" ht="15" customHeight="1">
      <c r="A13" s="195" t="s">
        <v>21</v>
      </c>
      <c r="B13" s="198">
        <v>3589093.9</v>
      </c>
      <c r="C13" s="198">
        <v>4349471.1</v>
      </c>
      <c r="D13" s="277">
        <v>4152302.5</v>
      </c>
      <c r="E13" s="198">
        <f t="shared" si="0"/>
        <v>95.46683733569353</v>
      </c>
      <c r="F13" s="198">
        <f t="shared" si="1"/>
        <v>115.69222248545796</v>
      </c>
      <c r="G13" s="200"/>
    </row>
    <row r="14" spans="1:7" ht="15" customHeight="1">
      <c r="A14" s="195" t="s">
        <v>35</v>
      </c>
      <c r="B14" s="198">
        <v>378463.6</v>
      </c>
      <c r="C14" s="198">
        <v>478088.2</v>
      </c>
      <c r="D14" s="277">
        <v>442202.6</v>
      </c>
      <c r="E14" s="198">
        <f t="shared" si="0"/>
        <v>92.49393731114885</v>
      </c>
      <c r="F14" s="198">
        <f t="shared" si="1"/>
        <v>116.84151395272889</v>
      </c>
      <c r="G14" s="200"/>
    </row>
    <row r="15" spans="1:8" ht="15" customHeight="1">
      <c r="A15" s="195" t="s">
        <v>23</v>
      </c>
      <c r="B15" s="198">
        <v>11493663.3</v>
      </c>
      <c r="C15" s="198">
        <f>+G15</f>
        <v>12817559.700000001</v>
      </c>
      <c r="D15" s="198">
        <f>+H15</f>
        <v>9285980.200000001</v>
      </c>
      <c r="E15" s="198">
        <f t="shared" si="0"/>
        <v>72.44733332507903</v>
      </c>
      <c r="F15" s="198">
        <f t="shared" si="1"/>
        <v>80.79217180478918</v>
      </c>
      <c r="G15" s="200">
        <f>+C10-C13-C14</f>
        <v>12817559.700000001</v>
      </c>
      <c r="H15" s="200">
        <f>+D10-D13-D14</f>
        <v>9285980.200000001</v>
      </c>
    </row>
    <row r="16" spans="1:7" ht="15" customHeight="1">
      <c r="A16" s="195" t="s">
        <v>24</v>
      </c>
      <c r="B16" s="195"/>
      <c r="C16" s="195"/>
      <c r="D16" s="278"/>
      <c r="E16" s="198"/>
      <c r="F16" s="198"/>
      <c r="G16" s="200"/>
    </row>
    <row r="17" spans="1:7" ht="15" customHeight="1">
      <c r="A17" s="196" t="s">
        <v>25</v>
      </c>
      <c r="B17" s="198">
        <f>+B8+B9-B10</f>
        <v>1860294.1999999993</v>
      </c>
      <c r="C17" s="195"/>
      <c r="D17" s="277">
        <f>D8+D9-D10</f>
        <v>1111683.6999999993</v>
      </c>
      <c r="E17" s="198"/>
      <c r="F17" s="198">
        <f t="shared" si="1"/>
        <v>59.75848873796412</v>
      </c>
      <c r="G17" s="200"/>
    </row>
    <row r="18" spans="1:7" ht="12.75" customHeight="1">
      <c r="A18" s="197" t="s">
        <v>298</v>
      </c>
      <c r="B18" s="197"/>
      <c r="C18" s="202"/>
      <c r="D18" s="279"/>
      <c r="E18" s="202"/>
      <c r="F18" s="202"/>
      <c r="G18" s="200"/>
    </row>
    <row r="19" spans="1:7" ht="14.25" customHeight="1">
      <c r="A19" s="195" t="s">
        <v>16</v>
      </c>
      <c r="B19" s="271">
        <v>2</v>
      </c>
      <c r="C19" s="199"/>
      <c r="D19" s="276"/>
      <c r="E19" s="199"/>
      <c r="F19" s="199"/>
      <c r="G19" s="200"/>
    </row>
    <row r="20" spans="1:7" ht="14.25" customHeight="1">
      <c r="A20" s="195" t="s">
        <v>28</v>
      </c>
      <c r="B20" s="201">
        <v>18559057</v>
      </c>
      <c r="C20" s="198">
        <v>19108967.5</v>
      </c>
      <c r="D20" s="277">
        <v>19895886.5</v>
      </c>
      <c r="E20" s="198">
        <f>D20/C20*100</f>
        <v>104.11806132382611</v>
      </c>
      <c r="F20" s="198">
        <f aca="true" t="shared" si="2" ref="F20:F26">+D20/B20*100</f>
        <v>107.20311112789835</v>
      </c>
      <c r="G20" s="200"/>
    </row>
    <row r="21" spans="1:7" ht="14.25" customHeight="1">
      <c r="A21" s="195" t="s">
        <v>18</v>
      </c>
      <c r="B21" s="201">
        <v>17153266.4</v>
      </c>
      <c r="C21" s="198">
        <v>19108984.7</v>
      </c>
      <c r="D21" s="280">
        <v>17677045.6</v>
      </c>
      <c r="E21" s="198">
        <f aca="true" t="shared" si="3" ref="E21:E26">D21/C21*100</f>
        <v>92.50646163320232</v>
      </c>
      <c r="F21" s="198">
        <f t="shared" si="2"/>
        <v>103.0535245462054</v>
      </c>
      <c r="G21" s="200"/>
    </row>
    <row r="22" spans="1:7" ht="14.25" customHeight="1">
      <c r="A22" s="195" t="s">
        <v>19</v>
      </c>
      <c r="B22" s="201">
        <v>17153266.4</v>
      </c>
      <c r="C22" s="198">
        <v>19108984.7</v>
      </c>
      <c r="D22" s="277">
        <v>17677045.6</v>
      </c>
      <c r="E22" s="198">
        <f t="shared" si="3"/>
        <v>92.50646163320232</v>
      </c>
      <c r="F22" s="198">
        <f t="shared" si="2"/>
        <v>103.0535245462054</v>
      </c>
      <c r="G22" s="200"/>
    </row>
    <row r="23" spans="1:8" ht="14.25" customHeight="1">
      <c r="A23" s="195" t="s">
        <v>30</v>
      </c>
      <c r="B23" s="198">
        <f>SUM(B24:B26)</f>
        <v>17153266.400000002</v>
      </c>
      <c r="C23" s="198">
        <f>C24+C25+C26</f>
        <v>19108984.7</v>
      </c>
      <c r="D23" s="277">
        <f>D24+D25+D26</f>
        <v>17677045.6</v>
      </c>
      <c r="E23" s="198">
        <f t="shared" si="3"/>
        <v>92.50646163320232</v>
      </c>
      <c r="F23" s="198">
        <f t="shared" si="2"/>
        <v>103.05352454620538</v>
      </c>
      <c r="G23" s="200">
        <f>+C21-C24-C25</f>
        <v>5214954.199999999</v>
      </c>
      <c r="H23" s="200">
        <f>+D21-D24-D25</f>
        <v>4085632.4000000013</v>
      </c>
    </row>
    <row r="24" spans="1:7" ht="14.25" customHeight="1">
      <c r="A24" s="195" t="s">
        <v>31</v>
      </c>
      <c r="B24" s="203">
        <v>10559319.4</v>
      </c>
      <c r="C24" s="198">
        <v>12517135.1</v>
      </c>
      <c r="D24" s="277">
        <v>12264960.4</v>
      </c>
      <c r="E24" s="198">
        <f t="shared" si="3"/>
        <v>97.98536407903755</v>
      </c>
      <c r="F24" s="198">
        <f t="shared" si="2"/>
        <v>116.15294447859964</v>
      </c>
      <c r="G24" s="200"/>
    </row>
    <row r="25" spans="1:7" ht="14.25" customHeight="1">
      <c r="A25" s="195" t="s">
        <v>22</v>
      </c>
      <c r="B25" s="201">
        <v>1148528.8</v>
      </c>
      <c r="C25" s="198">
        <v>1376895.4</v>
      </c>
      <c r="D25" s="277">
        <v>1326452.8</v>
      </c>
      <c r="E25" s="198">
        <f t="shared" si="3"/>
        <v>96.33649731126998</v>
      </c>
      <c r="F25" s="198">
        <f t="shared" si="2"/>
        <v>115.49147047945164</v>
      </c>
      <c r="G25" s="200"/>
    </row>
    <row r="26" spans="1:7" ht="14.25" customHeight="1">
      <c r="A26" s="195" t="s">
        <v>23</v>
      </c>
      <c r="B26" s="201">
        <v>5445418.2</v>
      </c>
      <c r="C26" s="198">
        <f>+G23</f>
        <v>5214954.199999999</v>
      </c>
      <c r="D26" s="198">
        <f>+H23</f>
        <v>4085632.4000000013</v>
      </c>
      <c r="E26" s="198">
        <f t="shared" si="3"/>
        <v>78.34454998665188</v>
      </c>
      <c r="F26" s="198">
        <f t="shared" si="2"/>
        <v>75.0288086229998</v>
      </c>
      <c r="G26" s="200"/>
    </row>
    <row r="27" spans="1:7" ht="17.25" customHeight="1">
      <c r="A27" s="195" t="s">
        <v>32</v>
      </c>
      <c r="B27" s="195"/>
      <c r="C27" s="195"/>
      <c r="D27" s="278"/>
      <c r="E27" s="198"/>
      <c r="F27" s="198"/>
      <c r="G27" s="200"/>
    </row>
    <row r="28" spans="1:7" ht="14.25" customHeight="1">
      <c r="A28" s="195" t="s">
        <v>33</v>
      </c>
      <c r="B28" s="198">
        <f>+B19+B20-B21</f>
        <v>1405792.6000000015</v>
      </c>
      <c r="C28" s="195"/>
      <c r="D28" s="277">
        <f>D19+D20-D21</f>
        <v>2218840.8999999985</v>
      </c>
      <c r="E28" s="198"/>
      <c r="F28" s="198">
        <f>+D28/B28*100</f>
        <v>157.83557972918595</v>
      </c>
      <c r="G28" s="200"/>
    </row>
    <row r="29" spans="1:7" ht="11.25" customHeight="1">
      <c r="A29" s="197" t="s">
        <v>299</v>
      </c>
      <c r="B29" s="197"/>
      <c r="C29" s="202"/>
      <c r="D29" s="279"/>
      <c r="E29" s="202"/>
      <c r="F29" s="202"/>
      <c r="G29" s="200"/>
    </row>
    <row r="30" spans="1:7" ht="14.25" customHeight="1">
      <c r="A30" s="195" t="s">
        <v>16</v>
      </c>
      <c r="B30" s="198"/>
      <c r="C30" s="199"/>
      <c r="D30" s="276"/>
      <c r="E30" s="199"/>
      <c r="F30" s="199"/>
      <c r="G30" s="200"/>
    </row>
    <row r="31" spans="1:7" ht="14.25" customHeight="1">
      <c r="A31" s="195" t="s">
        <v>28</v>
      </c>
      <c r="B31" s="198">
        <v>3437738.8</v>
      </c>
      <c r="C31" s="198">
        <v>3874719.4</v>
      </c>
      <c r="D31" s="277">
        <v>3686929.8</v>
      </c>
      <c r="E31" s="198">
        <f aca="true" t="shared" si="4" ref="E31:E37">D31/C31*100</f>
        <v>95.15346582258317</v>
      </c>
      <c r="F31" s="198">
        <f aca="true" t="shared" si="5" ref="F31:F39">+D31/B31*100</f>
        <v>107.24868916742598</v>
      </c>
      <c r="G31" s="200"/>
    </row>
    <row r="32" spans="1:7" ht="12" customHeight="1">
      <c r="A32" s="195" t="s">
        <v>18</v>
      </c>
      <c r="B32" s="201">
        <v>3230023.6</v>
      </c>
      <c r="C32" s="198">
        <v>3874719.4</v>
      </c>
      <c r="D32" s="280">
        <v>3494563.1</v>
      </c>
      <c r="E32" s="198">
        <f t="shared" si="4"/>
        <v>90.18880438155084</v>
      </c>
      <c r="F32" s="198">
        <f t="shared" si="5"/>
        <v>108.19001755900484</v>
      </c>
      <c r="G32" s="200"/>
    </row>
    <row r="33" spans="1:7" ht="12" customHeight="1">
      <c r="A33" s="195" t="s">
        <v>29</v>
      </c>
      <c r="B33" s="198">
        <v>3230023.6</v>
      </c>
      <c r="C33" s="198">
        <v>3874719.4</v>
      </c>
      <c r="D33" s="277">
        <v>3494563.1</v>
      </c>
      <c r="E33" s="198">
        <f t="shared" si="4"/>
        <v>90.18880438155084</v>
      </c>
      <c r="F33" s="198">
        <f t="shared" si="5"/>
        <v>108.19001755900484</v>
      </c>
      <c r="G33" s="200"/>
    </row>
    <row r="34" spans="1:7" ht="12.75" customHeight="1">
      <c r="A34" s="195" t="s">
        <v>30</v>
      </c>
      <c r="B34" s="201">
        <f>B35+B36+B37</f>
        <v>3230023.5999999996</v>
      </c>
      <c r="C34" s="201">
        <f>C35+C36+C37</f>
        <v>3874719.3999999994</v>
      </c>
      <c r="D34" s="280">
        <f>D35+D36+D37</f>
        <v>3494563.1000000006</v>
      </c>
      <c r="E34" s="198">
        <f t="shared" si="4"/>
        <v>90.18880438155085</v>
      </c>
      <c r="F34" s="198">
        <f t="shared" si="5"/>
        <v>108.19001755900486</v>
      </c>
      <c r="G34" s="200"/>
    </row>
    <row r="35" spans="1:7" ht="15.75" customHeight="1">
      <c r="A35" s="195" t="s">
        <v>31</v>
      </c>
      <c r="B35" s="198">
        <v>2212534.9</v>
      </c>
      <c r="C35" s="198">
        <v>2683088.2</v>
      </c>
      <c r="D35" s="277">
        <v>2648271.8</v>
      </c>
      <c r="E35" s="198">
        <f t="shared" si="4"/>
        <v>98.70237586673444</v>
      </c>
      <c r="F35" s="198">
        <f t="shared" si="5"/>
        <v>119.69401251026595</v>
      </c>
      <c r="G35" s="200"/>
    </row>
    <row r="36" spans="1:7" ht="15.75" customHeight="1">
      <c r="A36" s="195" t="s">
        <v>22</v>
      </c>
      <c r="B36" s="198">
        <v>249323.9</v>
      </c>
      <c r="C36" s="198">
        <v>295141.8</v>
      </c>
      <c r="D36" s="277">
        <v>289893.7</v>
      </c>
      <c r="E36" s="198">
        <f t="shared" si="4"/>
        <v>98.22183777424954</v>
      </c>
      <c r="F36" s="198">
        <f t="shared" si="5"/>
        <v>116.27192579612304</v>
      </c>
      <c r="G36" s="200"/>
    </row>
    <row r="37" spans="1:8" ht="15.75" customHeight="1">
      <c r="A37" s="195" t="s">
        <v>23</v>
      </c>
      <c r="B37" s="198">
        <v>768164.8</v>
      </c>
      <c r="C37" s="204">
        <f>+C33-C35-C36</f>
        <v>896489.3999999997</v>
      </c>
      <c r="D37" s="204">
        <f>+D33-D35-D36</f>
        <v>556397.6000000003</v>
      </c>
      <c r="E37" s="198">
        <f t="shared" si="4"/>
        <v>62.06404671377046</v>
      </c>
      <c r="F37" s="198">
        <f t="shared" si="5"/>
        <v>72.43206145347982</v>
      </c>
      <c r="G37" s="200">
        <f>+C33-C35-C36</f>
        <v>896489.3999999997</v>
      </c>
      <c r="H37" s="200">
        <f>+D33-D35-D36</f>
        <v>556397.6000000003</v>
      </c>
    </row>
    <row r="38" spans="1:7" ht="12" customHeight="1">
      <c r="A38" s="193" t="s">
        <v>32</v>
      </c>
      <c r="B38" s="205"/>
      <c r="C38" s="193"/>
      <c r="D38" s="277"/>
      <c r="E38" s="198"/>
      <c r="F38" s="198"/>
      <c r="G38" s="200"/>
    </row>
    <row r="39" spans="1:7" ht="12" customHeight="1">
      <c r="A39" s="195" t="s">
        <v>33</v>
      </c>
      <c r="B39" s="198">
        <f>+B30+B31-B32</f>
        <v>207715.19999999972</v>
      </c>
      <c r="C39" s="195"/>
      <c r="D39" s="277">
        <f>D30+D31-D32</f>
        <v>192366.69999999972</v>
      </c>
      <c r="E39" s="198"/>
      <c r="F39" s="198">
        <f t="shared" si="5"/>
        <v>92.61079593597387</v>
      </c>
      <c r="G39" s="200"/>
    </row>
    <row r="40" spans="1:7" ht="12" customHeight="1">
      <c r="A40" s="195" t="s">
        <v>26</v>
      </c>
      <c r="B40" s="195"/>
      <c r="C40" s="195"/>
      <c r="D40" s="278"/>
      <c r="E40" s="195"/>
      <c r="F40" s="195"/>
      <c r="G40" s="200"/>
    </row>
    <row r="41" spans="1:7" ht="13.5" customHeight="1">
      <c r="A41" s="196" t="s">
        <v>27</v>
      </c>
      <c r="B41" s="196"/>
      <c r="C41" s="196"/>
      <c r="D41" s="281"/>
      <c r="E41" s="196"/>
      <c r="F41" s="196"/>
      <c r="G41" s="200"/>
    </row>
    <row r="42" spans="1:7" ht="14.25" customHeight="1">
      <c r="A42" s="197" t="s">
        <v>367</v>
      </c>
      <c r="B42" s="197"/>
      <c r="C42" s="202"/>
      <c r="D42" s="279"/>
      <c r="E42" s="202"/>
      <c r="F42" s="202"/>
      <c r="G42" s="200"/>
    </row>
    <row r="43" spans="1:7" ht="12" customHeight="1">
      <c r="A43" s="195" t="s">
        <v>16</v>
      </c>
      <c r="B43" s="198"/>
      <c r="C43" s="199"/>
      <c r="D43" s="276"/>
      <c r="E43" s="199"/>
      <c r="F43" s="199"/>
      <c r="G43" s="200"/>
    </row>
    <row r="44" spans="1:7" ht="12" customHeight="1">
      <c r="A44" s="195" t="s">
        <v>28</v>
      </c>
      <c r="B44" s="198">
        <v>190721.7</v>
      </c>
      <c r="C44" s="198">
        <v>166535.1</v>
      </c>
      <c r="D44" s="277">
        <v>166535.6</v>
      </c>
      <c r="E44" s="198">
        <f>D44/C44*100</f>
        <v>100.0003002370071</v>
      </c>
      <c r="F44" s="198">
        <f aca="true" t="shared" si="6" ref="F44:F52">+D44/B44*100</f>
        <v>87.31864281830542</v>
      </c>
      <c r="G44" s="200"/>
    </row>
    <row r="45" spans="1:7" ht="12" customHeight="1">
      <c r="A45" s="195" t="s">
        <v>18</v>
      </c>
      <c r="B45" s="201">
        <v>173076.1</v>
      </c>
      <c r="C45" s="198">
        <v>166535.1</v>
      </c>
      <c r="D45" s="280">
        <v>156269.4</v>
      </c>
      <c r="E45" s="198">
        <f aca="true" t="shared" si="7" ref="E45:E50">D45/C45*100</f>
        <v>93.83571391256257</v>
      </c>
      <c r="F45" s="198">
        <f t="shared" si="6"/>
        <v>90.28941604300074</v>
      </c>
      <c r="G45" s="200"/>
    </row>
    <row r="46" spans="1:7" ht="12" customHeight="1">
      <c r="A46" s="195" t="s">
        <v>29</v>
      </c>
      <c r="B46" s="198">
        <v>173076.1</v>
      </c>
      <c r="C46" s="198">
        <v>166535.1</v>
      </c>
      <c r="D46" s="277">
        <v>156269.4</v>
      </c>
      <c r="E46" s="198">
        <f t="shared" si="7"/>
        <v>93.83571391256257</v>
      </c>
      <c r="F46" s="198">
        <f t="shared" si="6"/>
        <v>90.28941604300074</v>
      </c>
      <c r="G46" s="200"/>
    </row>
    <row r="47" spans="1:7" ht="12" customHeight="1">
      <c r="A47" s="195" t="s">
        <v>30</v>
      </c>
      <c r="B47" s="198">
        <f>B48+B49+B50</f>
        <v>173076.1</v>
      </c>
      <c r="C47" s="277">
        <f>C48+C49+C50</f>
        <v>166535.1</v>
      </c>
      <c r="D47" s="277">
        <f>D48+D49+D50</f>
        <v>156269.4</v>
      </c>
      <c r="E47" s="198">
        <f t="shared" si="7"/>
        <v>93.83571391256257</v>
      </c>
      <c r="F47" s="198">
        <f t="shared" si="6"/>
        <v>90.28941604300074</v>
      </c>
      <c r="G47" s="200"/>
    </row>
    <row r="48" spans="1:7" ht="12" customHeight="1">
      <c r="A48" s="195" t="s">
        <v>31</v>
      </c>
      <c r="B48" s="198">
        <v>98830.9</v>
      </c>
      <c r="C48" s="198">
        <v>104493.8</v>
      </c>
      <c r="D48" s="277">
        <v>102303.8</v>
      </c>
      <c r="E48" s="198">
        <f t="shared" si="7"/>
        <v>97.90418187490549</v>
      </c>
      <c r="F48" s="198">
        <f t="shared" si="6"/>
        <v>103.51398196313097</v>
      </c>
      <c r="G48" s="200"/>
    </row>
    <row r="49" spans="1:7" ht="12" customHeight="1">
      <c r="A49" s="195" t="s">
        <v>22</v>
      </c>
      <c r="B49" s="198">
        <v>10670.6</v>
      </c>
      <c r="C49" s="198">
        <v>11493.6</v>
      </c>
      <c r="D49" s="277">
        <v>11190.3</v>
      </c>
      <c r="E49" s="198">
        <f t="shared" si="7"/>
        <v>97.36114011275839</v>
      </c>
      <c r="F49" s="198">
        <f t="shared" si="6"/>
        <v>104.87039154311846</v>
      </c>
      <c r="G49" s="200"/>
    </row>
    <row r="50" spans="1:8" ht="12" customHeight="1">
      <c r="A50" s="195" t="s">
        <v>23</v>
      </c>
      <c r="B50" s="195">
        <v>63574.6</v>
      </c>
      <c r="C50" s="198">
        <f>+G50</f>
        <v>50547.700000000004</v>
      </c>
      <c r="D50" s="277">
        <f>+H50</f>
        <v>42775.29999999999</v>
      </c>
      <c r="E50" s="198">
        <f t="shared" si="7"/>
        <v>84.62363272710724</v>
      </c>
      <c r="F50" s="198">
        <f t="shared" si="6"/>
        <v>67.28363214239647</v>
      </c>
      <c r="G50" s="200">
        <f>+C46-C48-C49</f>
        <v>50547.700000000004</v>
      </c>
      <c r="H50" s="200">
        <f>+D46-D48-D49</f>
        <v>42775.29999999999</v>
      </c>
    </row>
    <row r="51" spans="1:7" ht="10.5" customHeight="1">
      <c r="A51" s="195" t="s">
        <v>32</v>
      </c>
      <c r="B51" s="195"/>
      <c r="C51" s="198"/>
      <c r="D51" s="277"/>
      <c r="E51" s="198"/>
      <c r="F51" s="198"/>
      <c r="G51" s="200"/>
    </row>
    <row r="52" spans="1:7" ht="10.5" customHeight="1">
      <c r="A52" s="195" t="s">
        <v>33</v>
      </c>
      <c r="B52" s="198">
        <f>+B43+B44-B45</f>
        <v>17645.600000000006</v>
      </c>
      <c r="C52" s="195"/>
      <c r="D52" s="277">
        <f>D43+D44-D45</f>
        <v>10266.200000000012</v>
      </c>
      <c r="E52" s="198"/>
      <c r="F52" s="198">
        <f t="shared" si="6"/>
        <v>58.17994287527773</v>
      </c>
      <c r="G52" s="200"/>
    </row>
    <row r="53" spans="1:7" ht="17.25" customHeight="1">
      <c r="A53" s="339" t="s">
        <v>368</v>
      </c>
      <c r="B53" s="197"/>
      <c r="C53" s="202"/>
      <c r="D53" s="279"/>
      <c r="E53" s="202"/>
      <c r="F53" s="202"/>
      <c r="G53" s="200"/>
    </row>
    <row r="54" spans="1:7" ht="13.5" customHeight="1">
      <c r="A54" s="195" t="s">
        <v>16</v>
      </c>
      <c r="B54" s="192"/>
      <c r="C54" s="199"/>
      <c r="D54" s="276"/>
      <c r="E54" s="199"/>
      <c r="F54" s="198"/>
      <c r="G54" s="200"/>
    </row>
    <row r="55" spans="1:7" ht="13.5" customHeight="1">
      <c r="A55" s="195" t="s">
        <v>28</v>
      </c>
      <c r="B55" s="206">
        <v>109199.5</v>
      </c>
      <c r="C55" s="198">
        <v>117303.4</v>
      </c>
      <c r="D55" s="277">
        <v>113424.8</v>
      </c>
      <c r="E55" s="198">
        <f aca="true" t="shared" si="8" ref="E55:E61">D55/C55*100</f>
        <v>96.69353147479102</v>
      </c>
      <c r="F55" s="198">
        <f aca="true" t="shared" si="9" ref="F55:F61">+D55/B55*100</f>
        <v>103.86934006108086</v>
      </c>
      <c r="G55" s="200"/>
    </row>
    <row r="56" spans="1:7" ht="13.5" customHeight="1">
      <c r="A56" s="195" t="s">
        <v>18</v>
      </c>
      <c r="B56" s="206">
        <v>89166</v>
      </c>
      <c r="C56" s="198">
        <v>117303.4</v>
      </c>
      <c r="D56" s="280">
        <v>108897.3</v>
      </c>
      <c r="E56" s="198">
        <f t="shared" si="8"/>
        <v>92.83388205286462</v>
      </c>
      <c r="F56" s="198">
        <f t="shared" si="9"/>
        <v>122.1287261960837</v>
      </c>
      <c r="G56" s="200"/>
    </row>
    <row r="57" spans="1:7" ht="13.5" customHeight="1">
      <c r="A57" s="195" t="s">
        <v>29</v>
      </c>
      <c r="B57" s="206">
        <v>89166</v>
      </c>
      <c r="C57" s="198">
        <f>+C56</f>
        <v>117303.4</v>
      </c>
      <c r="D57" s="277">
        <f>+D56</f>
        <v>108897.3</v>
      </c>
      <c r="E57" s="198">
        <f t="shared" si="8"/>
        <v>92.83388205286462</v>
      </c>
      <c r="F57" s="198">
        <f t="shared" si="9"/>
        <v>122.1287261960837</v>
      </c>
      <c r="G57" s="200"/>
    </row>
    <row r="58" spans="1:7" ht="15" customHeight="1">
      <c r="A58" s="195" t="s">
        <v>30</v>
      </c>
      <c r="B58" s="198">
        <f>SUM(B59:B61)</f>
        <v>89166.00000000001</v>
      </c>
      <c r="C58" s="198">
        <f>+C59+C60+C61</f>
        <v>117303.4</v>
      </c>
      <c r="D58" s="198">
        <f>+D59+D60+D61</f>
        <v>108897.3</v>
      </c>
      <c r="E58" s="198">
        <f t="shared" si="8"/>
        <v>92.83388205286462</v>
      </c>
      <c r="F58" s="198">
        <f t="shared" si="9"/>
        <v>122.1287261960837</v>
      </c>
      <c r="G58" s="200"/>
    </row>
    <row r="59" spans="1:7" ht="15" customHeight="1">
      <c r="A59" s="195" t="s">
        <v>31</v>
      </c>
      <c r="B59" s="192">
        <v>67472.1</v>
      </c>
      <c r="C59" s="198">
        <v>74970.4</v>
      </c>
      <c r="D59" s="277">
        <v>74355.5</v>
      </c>
      <c r="E59" s="198">
        <f t="shared" si="8"/>
        <v>99.17980963153458</v>
      </c>
      <c r="F59" s="198">
        <f t="shared" si="9"/>
        <v>110.20184639280531</v>
      </c>
      <c r="G59" s="200"/>
    </row>
    <row r="60" spans="1:7" ht="15" customHeight="1">
      <c r="A60" s="195" t="s">
        <v>22</v>
      </c>
      <c r="B60" s="192">
        <v>7465.8</v>
      </c>
      <c r="C60" s="198">
        <v>8246.4</v>
      </c>
      <c r="D60" s="277">
        <v>8200.7</v>
      </c>
      <c r="E60" s="198">
        <f t="shared" si="8"/>
        <v>99.44581878152893</v>
      </c>
      <c r="F60" s="198">
        <f t="shared" si="9"/>
        <v>109.84355326957593</v>
      </c>
      <c r="G60" s="200"/>
    </row>
    <row r="61" spans="1:8" ht="15" customHeight="1">
      <c r="A61" s="205" t="s">
        <v>23</v>
      </c>
      <c r="B61" s="192">
        <v>14228.1</v>
      </c>
      <c r="C61" s="198">
        <f>+C57-C59-C60</f>
        <v>34086.6</v>
      </c>
      <c r="D61" s="277">
        <f>+D57-D59-D60</f>
        <v>26341.100000000002</v>
      </c>
      <c r="E61" s="198">
        <f t="shared" si="8"/>
        <v>77.27699447876878</v>
      </c>
      <c r="F61" s="198">
        <f t="shared" si="9"/>
        <v>185.134346820728</v>
      </c>
      <c r="G61" s="200"/>
      <c r="H61" s="200"/>
    </row>
    <row r="62" spans="1:7" ht="10.5" customHeight="1">
      <c r="A62" s="203" t="s">
        <v>32</v>
      </c>
      <c r="B62" s="203"/>
      <c r="C62" s="203"/>
      <c r="D62" s="278"/>
      <c r="E62" s="204"/>
      <c r="F62" s="198"/>
      <c r="G62" s="200"/>
    </row>
    <row r="63" spans="1:7" ht="13.5" customHeight="1">
      <c r="A63" s="203" t="s">
        <v>33</v>
      </c>
      <c r="B63" s="198">
        <f>+B54+B55-B56</f>
        <v>20033.5</v>
      </c>
      <c r="C63" s="195"/>
      <c r="D63" s="277">
        <f>+D54+D55-D56</f>
        <v>4527.5</v>
      </c>
      <c r="E63" s="195"/>
      <c r="F63" s="198">
        <f>+D63/B63*100</f>
        <v>22.59964559363067</v>
      </c>
      <c r="G63" s="200"/>
    </row>
    <row r="64" spans="1:8" ht="13.5" customHeight="1">
      <c r="A64" s="339" t="s">
        <v>34</v>
      </c>
      <c r="B64" s="340"/>
      <c r="C64" s="65"/>
      <c r="D64" s="282"/>
      <c r="E64" s="65"/>
      <c r="F64" s="65"/>
      <c r="G64" s="200"/>
      <c r="H64" s="200"/>
    </row>
    <row r="65" spans="1:11" ht="13.5" customHeight="1">
      <c r="A65" s="203" t="s">
        <v>16</v>
      </c>
      <c r="B65" s="341">
        <f>+B8+B19+B30+B43+B54</f>
        <v>1132603.8</v>
      </c>
      <c r="C65" s="341"/>
      <c r="D65" s="342">
        <f>+D8+D19+D30+D43+D54</f>
        <v>410576.7</v>
      </c>
      <c r="E65" s="198"/>
      <c r="F65" s="198">
        <f aca="true" t="shared" si="10" ref="F65:F74">+D65/B65*100</f>
        <v>36.250690665173465</v>
      </c>
      <c r="G65" s="200"/>
      <c r="H65" s="200"/>
      <c r="I65" s="200"/>
      <c r="J65" s="200"/>
      <c r="K65" s="200"/>
    </row>
    <row r="66" spans="1:11" ht="17.25" customHeight="1">
      <c r="A66" s="203" t="s">
        <v>28</v>
      </c>
      <c r="B66" s="341">
        <f aca="true" t="shared" si="11" ref="B66:D74">+B9+B20+B31+B44+B55</f>
        <v>38485630.2</v>
      </c>
      <c r="C66" s="341">
        <f t="shared" si="11"/>
        <v>40912644.4</v>
      </c>
      <c r="D66" s="342">
        <f t="shared" si="11"/>
        <v>38444368.99999999</v>
      </c>
      <c r="E66" s="198">
        <f aca="true" t="shared" si="12" ref="E66:E72">D66/C66*100</f>
        <v>93.96696195956474</v>
      </c>
      <c r="F66" s="198">
        <f t="shared" si="10"/>
        <v>99.8927880359875</v>
      </c>
      <c r="G66" s="200"/>
      <c r="H66" s="200"/>
      <c r="I66" s="200"/>
      <c r="J66" s="200"/>
      <c r="K66" s="200"/>
    </row>
    <row r="67" spans="1:11" ht="17.25" customHeight="1">
      <c r="A67" s="203" t="s">
        <v>18</v>
      </c>
      <c r="B67" s="341">
        <f t="shared" si="11"/>
        <v>36106752.9</v>
      </c>
      <c r="C67" s="341">
        <f t="shared" si="11"/>
        <v>40912661.6</v>
      </c>
      <c r="D67" s="342">
        <f t="shared" si="11"/>
        <v>35317260.699999996</v>
      </c>
      <c r="E67" s="198">
        <f t="shared" si="12"/>
        <v>86.32354708499335</v>
      </c>
      <c r="F67" s="198">
        <f t="shared" si="10"/>
        <v>97.8134500153294</v>
      </c>
      <c r="G67" s="200"/>
      <c r="H67" s="200"/>
      <c r="I67" s="200"/>
      <c r="J67" s="200"/>
      <c r="K67" s="200"/>
    </row>
    <row r="68" spans="1:11" ht="17.25" customHeight="1">
      <c r="A68" s="203" t="s">
        <v>29</v>
      </c>
      <c r="B68" s="341">
        <f t="shared" si="11"/>
        <v>36106752.9</v>
      </c>
      <c r="C68" s="341">
        <f t="shared" si="11"/>
        <v>40912661.6</v>
      </c>
      <c r="D68" s="342">
        <f t="shared" si="11"/>
        <v>33975208.099999994</v>
      </c>
      <c r="E68" s="198">
        <f t="shared" si="12"/>
        <v>83.04326037785816</v>
      </c>
      <c r="F68" s="198">
        <f t="shared" si="10"/>
        <v>94.0965480725906</v>
      </c>
      <c r="G68" s="200"/>
      <c r="H68" s="200"/>
      <c r="I68" s="200"/>
      <c r="J68" s="200"/>
      <c r="K68" s="200"/>
    </row>
    <row r="69" spans="1:11" ht="17.25" customHeight="1">
      <c r="A69" s="203" t="s">
        <v>30</v>
      </c>
      <c r="B69" s="341">
        <f t="shared" si="11"/>
        <v>36106752.900000006</v>
      </c>
      <c r="C69" s="341">
        <f t="shared" si="11"/>
        <v>40912661.6</v>
      </c>
      <c r="D69" s="342">
        <f t="shared" si="11"/>
        <v>35317260.699999996</v>
      </c>
      <c r="E69" s="198">
        <f t="shared" si="12"/>
        <v>86.32354708499335</v>
      </c>
      <c r="F69" s="198">
        <f t="shared" si="10"/>
        <v>97.81345001532938</v>
      </c>
      <c r="G69" s="200"/>
      <c r="H69" s="200"/>
      <c r="I69" s="200"/>
      <c r="J69" s="200"/>
      <c r="K69" s="200"/>
    </row>
    <row r="70" spans="1:11" ht="17.25" customHeight="1">
      <c r="A70" s="203" t="s">
        <v>31</v>
      </c>
      <c r="B70" s="341">
        <f t="shared" si="11"/>
        <v>16527251.200000001</v>
      </c>
      <c r="C70" s="341">
        <f t="shared" si="11"/>
        <v>19729158.599999998</v>
      </c>
      <c r="D70" s="342">
        <f t="shared" si="11"/>
        <v>19242194</v>
      </c>
      <c r="E70" s="198">
        <f t="shared" si="12"/>
        <v>97.53175181023687</v>
      </c>
      <c r="F70" s="198">
        <f t="shared" si="10"/>
        <v>116.42706804141756</v>
      </c>
      <c r="G70" s="200"/>
      <c r="H70" s="200"/>
      <c r="I70" s="200"/>
      <c r="J70" s="200"/>
      <c r="K70" s="200"/>
    </row>
    <row r="71" spans="1:11" ht="17.25" customHeight="1">
      <c r="A71" s="203" t="s">
        <v>22</v>
      </c>
      <c r="B71" s="341">
        <f t="shared" si="11"/>
        <v>1794452.7</v>
      </c>
      <c r="C71" s="341">
        <f t="shared" si="11"/>
        <v>2169865.4</v>
      </c>
      <c r="D71" s="342">
        <f t="shared" si="11"/>
        <v>2077940.0999999999</v>
      </c>
      <c r="E71" s="198">
        <f t="shared" si="12"/>
        <v>95.76354828276446</v>
      </c>
      <c r="F71" s="198">
        <f t="shared" si="10"/>
        <v>115.79798676220332</v>
      </c>
      <c r="G71" s="200"/>
      <c r="H71" s="200"/>
      <c r="I71" s="200"/>
      <c r="J71" s="200"/>
      <c r="K71" s="200"/>
    </row>
    <row r="72" spans="1:11" ht="17.25" customHeight="1">
      <c r="A72" s="203" t="s">
        <v>23</v>
      </c>
      <c r="B72" s="341">
        <f t="shared" si="11"/>
        <v>17785049.000000004</v>
      </c>
      <c r="C72" s="341">
        <f t="shared" si="11"/>
        <v>19013637.599999998</v>
      </c>
      <c r="D72" s="342">
        <f t="shared" si="11"/>
        <v>13997126.600000001</v>
      </c>
      <c r="E72" s="198">
        <f t="shared" si="12"/>
        <v>73.61624795036592</v>
      </c>
      <c r="F72" s="198">
        <f t="shared" si="10"/>
        <v>78.70164765922208</v>
      </c>
      <c r="G72" s="200"/>
      <c r="H72" s="200"/>
      <c r="I72" s="200"/>
      <c r="J72" s="200"/>
      <c r="K72" s="200"/>
    </row>
    <row r="73" spans="1:11" ht="17.25" customHeight="1">
      <c r="A73" s="203" t="s">
        <v>32</v>
      </c>
      <c r="B73" s="341"/>
      <c r="C73" s="341"/>
      <c r="D73" s="342"/>
      <c r="E73" s="198"/>
      <c r="F73" s="198"/>
      <c r="G73" s="200"/>
      <c r="H73" s="200"/>
      <c r="J73" s="200"/>
      <c r="K73" s="200"/>
    </row>
    <row r="74" spans="1:11" ht="13.5" customHeight="1">
      <c r="A74" s="203" t="s">
        <v>33</v>
      </c>
      <c r="B74" s="341">
        <f t="shared" si="11"/>
        <v>3511481.1000000006</v>
      </c>
      <c r="C74" s="341"/>
      <c r="D74" s="342">
        <f t="shared" si="11"/>
        <v>3537684.9999999977</v>
      </c>
      <c r="E74" s="198"/>
      <c r="F74" s="198">
        <f t="shared" si="10"/>
        <v>100.74623497190393</v>
      </c>
      <c r="G74" s="200"/>
      <c r="H74" s="200"/>
      <c r="I74" s="200"/>
      <c r="J74" s="200"/>
      <c r="K74" s="200"/>
    </row>
    <row r="75" spans="1:99" s="63" customFormat="1" ht="10.5" customHeight="1">
      <c r="A75" s="343" t="s">
        <v>26</v>
      </c>
      <c r="B75" s="341"/>
      <c r="C75" s="341"/>
      <c r="D75" s="342"/>
      <c r="E75" s="64"/>
      <c r="F75" s="64"/>
      <c r="G75" s="272"/>
      <c r="H75" s="272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</row>
    <row r="76" spans="1:99" s="63" customFormat="1" ht="10.5" customHeight="1">
      <c r="A76" s="344" t="s">
        <v>27</v>
      </c>
      <c r="B76" s="345"/>
      <c r="C76" s="345"/>
      <c r="D76" s="346"/>
      <c r="E76" s="66"/>
      <c r="F76" s="66"/>
      <c r="G76" s="272"/>
      <c r="H76" s="272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</row>
    <row r="77" spans="1:8" ht="12">
      <c r="A77" s="192" t="s">
        <v>4</v>
      </c>
      <c r="B77" s="347"/>
      <c r="G77" s="200"/>
      <c r="H77" s="200"/>
    </row>
    <row r="78" spans="1:4" ht="12">
      <c r="A78" s="348" t="s">
        <v>3</v>
      </c>
      <c r="B78" s="349"/>
      <c r="C78" s="347"/>
      <c r="D78" s="283"/>
    </row>
    <row r="79" ht="12">
      <c r="D79" s="283"/>
    </row>
    <row r="80" spans="1:2" ht="12">
      <c r="A80" s="120"/>
      <c r="B80" s="350"/>
    </row>
  </sheetData>
  <sheetProtection/>
  <mergeCells count="1">
    <mergeCell ref="C4:E4"/>
  </mergeCells>
  <printOptions/>
  <pageMargins left="0.68" right="0.29" top="0.48" bottom="0.43" header="0.2" footer="0.25"/>
  <pageSetup horizontalDpi="600" verticalDpi="600" orientation="landscape" r:id="rId2"/>
  <headerFooter alignWithMargins="0">
    <oddHeader>&amp;R&amp;"Arial Mon,Regular"&amp;8&amp;UБүлэг 8.Төсөв</oddHeader>
    <oddFooter>&amp;R&amp;"Arial Mon,Regular"&amp;18 30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.00390625" style="982" customWidth="1"/>
    <col min="2" max="2" width="6.421875" style="982" customWidth="1"/>
    <col min="3" max="3" width="15.28125" style="982" customWidth="1"/>
    <col min="4" max="4" width="14.00390625" style="982" customWidth="1"/>
    <col min="5" max="6" width="13.28125" style="982" customWidth="1"/>
    <col min="7" max="7" width="16.00390625" style="982" customWidth="1"/>
    <col min="8" max="8" width="12.00390625" style="982" customWidth="1"/>
    <col min="9" max="9" width="13.421875" style="982" customWidth="1"/>
    <col min="10" max="10" width="14.8515625" style="1038" customWidth="1"/>
    <col min="11" max="16384" width="9.140625" style="982" customWidth="1"/>
  </cols>
  <sheetData>
    <row r="1" spans="1:9" ht="12" customHeight="1">
      <c r="A1" s="1035" t="s">
        <v>1</v>
      </c>
      <c r="B1" s="1035"/>
      <c r="C1" s="985"/>
      <c r="D1" s="985"/>
      <c r="E1" s="1036" t="s">
        <v>1106</v>
      </c>
      <c r="F1" s="1036" t="s">
        <v>1107</v>
      </c>
      <c r="G1" s="1037"/>
      <c r="H1" s="985"/>
      <c r="I1" s="1035"/>
    </row>
    <row r="2" spans="1:9" ht="12" customHeight="1">
      <c r="A2" s="1035"/>
      <c r="B2" s="1035"/>
      <c r="C2" s="985"/>
      <c r="D2" s="985"/>
      <c r="E2" s="1039" t="s">
        <v>1108</v>
      </c>
      <c r="F2" s="1039" t="s">
        <v>1108</v>
      </c>
      <c r="G2" s="1040"/>
      <c r="H2" s="985"/>
      <c r="I2" s="1035"/>
    </row>
    <row r="3" spans="1:10" ht="12" customHeight="1">
      <c r="A3" s="1035"/>
      <c r="B3" s="1035"/>
      <c r="C3" s="1041"/>
      <c r="D3" s="1041"/>
      <c r="E3" s="1031">
        <v>2014</v>
      </c>
      <c r="F3" s="1031"/>
      <c r="G3" s="1031"/>
      <c r="H3" s="1031">
        <v>2015</v>
      </c>
      <c r="I3" s="1031"/>
      <c r="J3" s="1031"/>
    </row>
    <row r="4" spans="1:10" ht="36.75" customHeight="1">
      <c r="A4" s="1035"/>
      <c r="B4" s="1042"/>
      <c r="C4" s="1043"/>
      <c r="D4" s="1043"/>
      <c r="E4" s="1044" t="s">
        <v>1109</v>
      </c>
      <c r="F4" s="1044" t="s">
        <v>1110</v>
      </c>
      <c r="G4" s="1045" t="s">
        <v>1111</v>
      </c>
      <c r="H4" s="1044" t="s">
        <v>1109</v>
      </c>
      <c r="I4" s="1044" t="s">
        <v>1110</v>
      </c>
      <c r="J4" s="1045" t="s">
        <v>1111</v>
      </c>
    </row>
    <row r="5" spans="1:10" ht="12.75" customHeight="1">
      <c r="A5" s="1035"/>
      <c r="B5" s="1035"/>
      <c r="C5" s="1034"/>
      <c r="D5" s="1037"/>
      <c r="E5" s="1037"/>
      <c r="F5" s="1037" t="s">
        <v>1112</v>
      </c>
      <c r="G5" s="1037"/>
      <c r="H5" s="1037"/>
      <c r="I5" s="1037"/>
      <c r="J5" s="1037"/>
    </row>
    <row r="6" spans="1:10" ht="12.75" customHeight="1">
      <c r="A6" s="1035"/>
      <c r="B6" s="1035"/>
      <c r="C6" s="1002" t="s">
        <v>1113</v>
      </c>
      <c r="D6" s="1002" t="s">
        <v>1114</v>
      </c>
      <c r="E6" s="1046">
        <f>SUM(E8:E31)</f>
        <v>1489</v>
      </c>
      <c r="F6" s="1046">
        <f>SUM(F8:F32)</f>
        <v>273</v>
      </c>
      <c r="G6" s="1046">
        <f>E6-F6</f>
        <v>1216</v>
      </c>
      <c r="H6" s="1046">
        <f>SUM(H8:H31)</f>
        <v>1400</v>
      </c>
      <c r="I6" s="1046">
        <f>SUM(I8:I32)</f>
        <v>311</v>
      </c>
      <c r="J6" s="1046">
        <f>H6-I6</f>
        <v>1089</v>
      </c>
    </row>
    <row r="7" spans="1:10" ht="10.5" customHeight="1">
      <c r="A7" s="1035"/>
      <c r="B7" s="1035"/>
      <c r="C7" s="1001"/>
      <c r="D7" s="1001"/>
      <c r="E7" s="1001"/>
      <c r="F7" s="1001" t="s">
        <v>1</v>
      </c>
      <c r="G7" s="1046"/>
      <c r="H7" s="1001"/>
      <c r="I7" s="1001" t="s">
        <v>1</v>
      </c>
      <c r="J7" s="1046"/>
    </row>
    <row r="8" spans="1:13" ht="15.75" customHeight="1">
      <c r="A8" s="1035"/>
      <c r="B8" s="1035"/>
      <c r="C8" s="1001" t="s">
        <v>1102</v>
      </c>
      <c r="D8" s="1022" t="s">
        <v>73</v>
      </c>
      <c r="E8" s="1047">
        <v>11</v>
      </c>
      <c r="F8" s="1024">
        <v>22</v>
      </c>
      <c r="G8" s="1047">
        <f>E8-F8</f>
        <v>-11</v>
      </c>
      <c r="H8" s="1047">
        <v>8</v>
      </c>
      <c r="I8" s="1024">
        <v>17</v>
      </c>
      <c r="J8" s="1047">
        <f>H8-I8</f>
        <v>-9</v>
      </c>
      <c r="K8" s="1048"/>
      <c r="L8" s="1048"/>
      <c r="M8" s="994"/>
    </row>
    <row r="9" spans="1:13" ht="15.75" customHeight="1">
      <c r="A9" s="1035"/>
      <c r="B9" s="1035"/>
      <c r="C9" s="1001" t="s">
        <v>74</v>
      </c>
      <c r="D9" s="1022" t="s">
        <v>75</v>
      </c>
      <c r="E9" s="1047">
        <v>27</v>
      </c>
      <c r="F9" s="1024">
        <v>14</v>
      </c>
      <c r="G9" s="1047">
        <f>E9-F9</f>
        <v>13</v>
      </c>
      <c r="H9" s="1047">
        <v>11</v>
      </c>
      <c r="I9" s="1024">
        <v>15</v>
      </c>
      <c r="J9" s="1047">
        <f>H9-I9</f>
        <v>-4</v>
      </c>
      <c r="K9" s="1048"/>
      <c r="L9" s="1048"/>
      <c r="M9" s="994"/>
    </row>
    <row r="10" spans="1:13" ht="15.75" customHeight="1">
      <c r="A10" s="1035"/>
      <c r="B10" s="1035"/>
      <c r="C10" s="1001" t="s">
        <v>76</v>
      </c>
      <c r="D10" s="1022" t="s">
        <v>77</v>
      </c>
      <c r="E10" s="1047">
        <v>14</v>
      </c>
      <c r="F10" s="1024">
        <v>8</v>
      </c>
      <c r="G10" s="1047">
        <f>E10-F10</f>
        <v>6</v>
      </c>
      <c r="H10" s="1047">
        <v>21</v>
      </c>
      <c r="I10" s="1024">
        <v>15</v>
      </c>
      <c r="J10" s="1047">
        <f>H10-I10</f>
        <v>6</v>
      </c>
      <c r="K10" s="1048"/>
      <c r="L10" s="1048"/>
      <c r="M10" s="994"/>
    </row>
    <row r="11" spans="1:13" ht="15.75" customHeight="1">
      <c r="A11" s="1035"/>
      <c r="B11" s="1035"/>
      <c r="C11" s="1001"/>
      <c r="D11" s="1022"/>
      <c r="E11" s="1049"/>
      <c r="F11" s="1050"/>
      <c r="G11" s="1047"/>
      <c r="H11" s="1049"/>
      <c r="I11" s="1050"/>
      <c r="J11" s="1047"/>
      <c r="K11" s="1048"/>
      <c r="L11" s="1048"/>
      <c r="M11" s="994"/>
    </row>
    <row r="12" spans="1:13" ht="15.75" customHeight="1">
      <c r="A12" s="1035"/>
      <c r="B12" s="1035"/>
      <c r="C12" s="1001" t="s">
        <v>78</v>
      </c>
      <c r="D12" s="1022" t="s">
        <v>79</v>
      </c>
      <c r="E12" s="1047">
        <v>57</v>
      </c>
      <c r="F12" s="1024">
        <v>24</v>
      </c>
      <c r="G12" s="1047">
        <f>E12-F12</f>
        <v>33</v>
      </c>
      <c r="H12" s="1047">
        <v>54</v>
      </c>
      <c r="I12" s="1024">
        <v>16</v>
      </c>
      <c r="J12" s="1047">
        <f>H12-I12</f>
        <v>38</v>
      </c>
      <c r="K12" s="1048"/>
      <c r="L12" s="1048"/>
      <c r="M12" s="994"/>
    </row>
    <row r="13" spans="1:13" ht="15.75" customHeight="1">
      <c r="A13" s="1035"/>
      <c r="B13" s="1035"/>
      <c r="C13" s="1001" t="s">
        <v>1103</v>
      </c>
      <c r="D13" s="1022" t="s">
        <v>1104</v>
      </c>
      <c r="E13" s="1047">
        <v>27</v>
      </c>
      <c r="F13" s="1024">
        <v>17</v>
      </c>
      <c r="G13" s="1047">
        <f>E13-F13</f>
        <v>10</v>
      </c>
      <c r="H13" s="1047">
        <v>21</v>
      </c>
      <c r="I13" s="1024">
        <v>23</v>
      </c>
      <c r="J13" s="1047">
        <f>H13-I13</f>
        <v>-2</v>
      </c>
      <c r="K13" s="1048"/>
      <c r="L13" s="1048"/>
      <c r="M13" s="994"/>
    </row>
    <row r="14" spans="1:13" ht="15.75" customHeight="1">
      <c r="A14" s="1035"/>
      <c r="B14" s="1035"/>
      <c r="C14" s="1001" t="s">
        <v>82</v>
      </c>
      <c r="D14" s="1022" t="s">
        <v>83</v>
      </c>
      <c r="E14" s="1047">
        <v>62</v>
      </c>
      <c r="F14" s="1024">
        <v>16</v>
      </c>
      <c r="G14" s="1047">
        <f>E14-F14</f>
        <v>46</v>
      </c>
      <c r="H14" s="1047">
        <v>45</v>
      </c>
      <c r="I14" s="1024">
        <v>26</v>
      </c>
      <c r="J14" s="1047">
        <f>H14-I14</f>
        <v>19</v>
      </c>
      <c r="K14" s="1048"/>
      <c r="L14" s="1048"/>
      <c r="M14" s="994"/>
    </row>
    <row r="15" spans="1:13" ht="15.75" customHeight="1">
      <c r="A15" s="1035"/>
      <c r="B15" s="1035"/>
      <c r="C15" s="1001"/>
      <c r="D15" s="1022"/>
      <c r="E15" s="1049"/>
      <c r="F15" s="1050"/>
      <c r="G15" s="1047"/>
      <c r="H15" s="1049"/>
      <c r="I15" s="1050"/>
      <c r="J15" s="1047"/>
      <c r="K15" s="1048"/>
      <c r="L15" s="1048"/>
      <c r="M15" s="994"/>
    </row>
    <row r="16" spans="1:13" ht="15.75" customHeight="1">
      <c r="A16" s="1035"/>
      <c r="B16" s="1035"/>
      <c r="C16" s="1001" t="s">
        <v>84</v>
      </c>
      <c r="D16" s="1022" t="s">
        <v>1105</v>
      </c>
      <c r="E16" s="1047">
        <v>31</v>
      </c>
      <c r="F16" s="1024">
        <v>16</v>
      </c>
      <c r="G16" s="1047">
        <f aca="true" t="shared" si="0" ref="G16:G22">E16-F16</f>
        <v>15</v>
      </c>
      <c r="H16" s="1047">
        <v>25</v>
      </c>
      <c r="I16" s="1024">
        <v>15</v>
      </c>
      <c r="J16" s="1047">
        <f aca="true" t="shared" si="1" ref="J16:J22">H16-I16</f>
        <v>10</v>
      </c>
      <c r="K16" s="1048"/>
      <c r="L16" s="1048"/>
      <c r="M16" s="994"/>
    </row>
    <row r="17" spans="1:13" ht="15.75" customHeight="1">
      <c r="A17" s="1035"/>
      <c r="B17" s="1035"/>
      <c r="C17" s="1001" t="s">
        <v>86</v>
      </c>
      <c r="D17" s="1022" t="s">
        <v>87</v>
      </c>
      <c r="E17" s="1047">
        <v>13</v>
      </c>
      <c r="F17" s="1024">
        <v>10</v>
      </c>
      <c r="G17" s="1047">
        <f t="shared" si="0"/>
        <v>3</v>
      </c>
      <c r="H17" s="1047">
        <v>20</v>
      </c>
      <c r="I17" s="1024">
        <v>13</v>
      </c>
      <c r="J17" s="1047">
        <f t="shared" si="1"/>
        <v>7</v>
      </c>
      <c r="K17" s="1048"/>
      <c r="L17" s="1048"/>
      <c r="M17" s="994"/>
    </row>
    <row r="18" spans="1:13" ht="15.75" customHeight="1">
      <c r="A18" s="1035"/>
      <c r="B18" s="1035"/>
      <c r="C18" s="1001" t="s">
        <v>88</v>
      </c>
      <c r="D18" s="1022" t="s">
        <v>89</v>
      </c>
      <c r="E18" s="1047">
        <v>31</v>
      </c>
      <c r="F18" s="1024">
        <v>9</v>
      </c>
      <c r="G18" s="1047">
        <f t="shared" si="0"/>
        <v>22</v>
      </c>
      <c r="H18" s="1047">
        <v>24</v>
      </c>
      <c r="I18" s="1024">
        <v>14</v>
      </c>
      <c r="J18" s="1047">
        <f t="shared" si="1"/>
        <v>10</v>
      </c>
      <c r="K18" s="1048"/>
      <c r="L18" s="1048"/>
      <c r="M18" s="994"/>
    </row>
    <row r="19" spans="1:13" ht="15.75" customHeight="1">
      <c r="A19" s="1035"/>
      <c r="B19" s="1035"/>
      <c r="C19" s="1001"/>
      <c r="D19" s="1022"/>
      <c r="E19" s="1049"/>
      <c r="F19" s="1050"/>
      <c r="G19" s="1047"/>
      <c r="H19" s="1049"/>
      <c r="I19" s="1050"/>
      <c r="J19" s="1047">
        <f t="shared" si="1"/>
        <v>0</v>
      </c>
      <c r="K19" s="1048"/>
      <c r="L19" s="1048"/>
      <c r="M19" s="994"/>
    </row>
    <row r="20" spans="1:13" ht="15.75" customHeight="1">
      <c r="A20" s="1035"/>
      <c r="B20" s="1035"/>
      <c r="C20" s="1001" t="s">
        <v>90</v>
      </c>
      <c r="D20" s="1022" t="s">
        <v>91</v>
      </c>
      <c r="E20" s="1047">
        <v>29</v>
      </c>
      <c r="F20" s="1024">
        <v>14</v>
      </c>
      <c r="G20" s="1047">
        <f t="shared" si="0"/>
        <v>15</v>
      </c>
      <c r="H20" s="1047">
        <v>16</v>
      </c>
      <c r="I20" s="1024">
        <v>12</v>
      </c>
      <c r="J20" s="1047">
        <f t="shared" si="1"/>
        <v>4</v>
      </c>
      <c r="K20" s="1048"/>
      <c r="L20" s="1048"/>
      <c r="M20" s="994"/>
    </row>
    <row r="21" spans="1:13" ht="15.75" customHeight="1">
      <c r="A21" s="1035"/>
      <c r="B21" s="1035"/>
      <c r="C21" s="1001" t="s">
        <v>92</v>
      </c>
      <c r="D21" s="1022" t="s">
        <v>93</v>
      </c>
      <c r="E21" s="1047">
        <v>20</v>
      </c>
      <c r="F21" s="1024">
        <v>7</v>
      </c>
      <c r="G21" s="1047">
        <f t="shared" si="0"/>
        <v>13</v>
      </c>
      <c r="H21" s="1047">
        <v>24</v>
      </c>
      <c r="I21" s="1024">
        <v>10</v>
      </c>
      <c r="J21" s="1047">
        <f t="shared" si="1"/>
        <v>14</v>
      </c>
      <c r="K21" s="1048"/>
      <c r="L21" s="1048"/>
      <c r="M21" s="994"/>
    </row>
    <row r="22" spans="1:13" ht="15.75" customHeight="1">
      <c r="A22" s="1035"/>
      <c r="B22" s="1035"/>
      <c r="C22" s="1001" t="s">
        <v>94</v>
      </c>
      <c r="D22" s="1022" t="s">
        <v>95</v>
      </c>
      <c r="E22" s="1047">
        <v>19</v>
      </c>
      <c r="F22" s="1024">
        <v>5</v>
      </c>
      <c r="G22" s="1047">
        <f t="shared" si="0"/>
        <v>14</v>
      </c>
      <c r="H22" s="1047">
        <v>17</v>
      </c>
      <c r="I22" s="1024">
        <v>9</v>
      </c>
      <c r="J22" s="1047">
        <f t="shared" si="1"/>
        <v>8</v>
      </c>
      <c r="K22" s="1048"/>
      <c r="L22" s="1048"/>
      <c r="M22" s="994"/>
    </row>
    <row r="23" spans="1:13" ht="15.75" customHeight="1">
      <c r="A23" s="1035"/>
      <c r="B23" s="1035"/>
      <c r="C23" s="1001"/>
      <c r="D23" s="1022"/>
      <c r="E23" s="1049"/>
      <c r="F23" s="1050"/>
      <c r="G23" s="1047"/>
      <c r="H23" s="1049"/>
      <c r="I23" s="1050"/>
      <c r="J23" s="1047"/>
      <c r="K23" s="1048"/>
      <c r="L23" s="1048"/>
      <c r="M23" s="994"/>
    </row>
    <row r="24" spans="1:13" ht="15.75" customHeight="1">
      <c r="A24" s="1035"/>
      <c r="B24" s="1035"/>
      <c r="C24" s="1001" t="s">
        <v>96</v>
      </c>
      <c r="D24" s="1022" t="s">
        <v>97</v>
      </c>
      <c r="E24" s="1047">
        <v>10</v>
      </c>
      <c r="F24" s="1024">
        <v>6</v>
      </c>
      <c r="G24" s="1047">
        <f>E24-F24</f>
        <v>4</v>
      </c>
      <c r="H24" s="1047">
        <v>6</v>
      </c>
      <c r="I24" s="1024">
        <v>13</v>
      </c>
      <c r="J24" s="1047">
        <f aca="true" t="shared" si="2" ref="J24:J31">H24-I24</f>
        <v>-7</v>
      </c>
      <c r="K24" s="1048"/>
      <c r="L24" s="1048"/>
      <c r="M24" s="994"/>
    </row>
    <row r="25" spans="1:13" ht="15.75" customHeight="1">
      <c r="A25" s="1035"/>
      <c r="B25" s="1035"/>
      <c r="C25" s="1001" t="s">
        <v>98</v>
      </c>
      <c r="D25" s="1022" t="s">
        <v>99</v>
      </c>
      <c r="E25" s="1047">
        <v>25</v>
      </c>
      <c r="F25" s="1024">
        <v>15</v>
      </c>
      <c r="G25" s="1047">
        <f>E25-F25</f>
        <v>10</v>
      </c>
      <c r="H25" s="1047">
        <v>19</v>
      </c>
      <c r="I25" s="1024">
        <v>12</v>
      </c>
      <c r="J25" s="1047">
        <f t="shared" si="2"/>
        <v>7</v>
      </c>
      <c r="K25" s="1048"/>
      <c r="L25" s="1048"/>
      <c r="M25" s="994"/>
    </row>
    <row r="26" spans="1:13" ht="15.75" customHeight="1">
      <c r="A26" s="1035"/>
      <c r="B26" s="1035"/>
      <c r="C26" s="1001" t="s">
        <v>100</v>
      </c>
      <c r="D26" s="1022" t="s">
        <v>101</v>
      </c>
      <c r="E26" s="1047">
        <v>23</v>
      </c>
      <c r="F26" s="1024">
        <v>14</v>
      </c>
      <c r="G26" s="1047">
        <f>E26-F26</f>
        <v>9</v>
      </c>
      <c r="H26" s="1047">
        <v>13</v>
      </c>
      <c r="I26" s="1024">
        <v>17</v>
      </c>
      <c r="J26" s="1047">
        <f t="shared" si="2"/>
        <v>-4</v>
      </c>
      <c r="K26" s="1048"/>
      <c r="L26" s="1048"/>
      <c r="M26" s="994"/>
    </row>
    <row r="27" spans="1:13" ht="15.75" customHeight="1">
      <c r="A27" s="1035"/>
      <c r="B27" s="1035"/>
      <c r="C27" s="1001"/>
      <c r="D27" s="1022"/>
      <c r="E27" s="1049"/>
      <c r="F27" s="1050"/>
      <c r="G27" s="1047"/>
      <c r="H27" s="1049"/>
      <c r="I27" s="1050"/>
      <c r="J27" s="1047">
        <f t="shared" si="2"/>
        <v>0</v>
      </c>
      <c r="K27" s="1048"/>
      <c r="L27" s="1048"/>
      <c r="M27" s="994"/>
    </row>
    <row r="28" spans="1:13" ht="15.75" customHeight="1">
      <c r="A28" s="1035"/>
      <c r="B28" s="1035"/>
      <c r="C28" s="1001" t="s">
        <v>102</v>
      </c>
      <c r="D28" s="1022" t="s">
        <v>103</v>
      </c>
      <c r="E28" s="1047">
        <v>31</v>
      </c>
      <c r="F28" s="1024">
        <v>6</v>
      </c>
      <c r="G28" s="1047">
        <f>E28-F28</f>
        <v>25</v>
      </c>
      <c r="H28" s="1047">
        <v>24</v>
      </c>
      <c r="I28" s="1024">
        <v>10</v>
      </c>
      <c r="J28" s="1047">
        <f t="shared" si="2"/>
        <v>14</v>
      </c>
      <c r="K28" s="1048"/>
      <c r="L28" s="1048"/>
      <c r="M28" s="994"/>
    </row>
    <row r="29" spans="1:13" ht="15.75" customHeight="1">
      <c r="A29" s="1035"/>
      <c r="B29" s="1035"/>
      <c r="C29" s="1001" t="s">
        <v>104</v>
      </c>
      <c r="D29" s="1022" t="s">
        <v>105</v>
      </c>
      <c r="E29" s="1047">
        <v>11</v>
      </c>
      <c r="F29" s="1024">
        <v>7</v>
      </c>
      <c r="G29" s="1047">
        <f>E29-F29</f>
        <v>4</v>
      </c>
      <c r="H29" s="1047">
        <v>8</v>
      </c>
      <c r="I29" s="1024">
        <v>11</v>
      </c>
      <c r="J29" s="1047">
        <f t="shared" si="2"/>
        <v>-3</v>
      </c>
      <c r="K29" s="1048"/>
      <c r="L29" s="1048"/>
      <c r="M29" s="994"/>
    </row>
    <row r="30" spans="1:13" ht="15.75" customHeight="1">
      <c r="A30" s="1035"/>
      <c r="B30" s="1035"/>
      <c r="C30" s="1001" t="s">
        <v>106</v>
      </c>
      <c r="D30" s="1022" t="s">
        <v>107</v>
      </c>
      <c r="E30" s="1047">
        <v>1041</v>
      </c>
      <c r="F30" s="1024">
        <v>51</v>
      </c>
      <c r="G30" s="1047">
        <f>E30-F30</f>
        <v>990</v>
      </c>
      <c r="H30" s="1047">
        <v>1039</v>
      </c>
      <c r="I30" s="1024">
        <v>60</v>
      </c>
      <c r="J30" s="1047">
        <f t="shared" si="2"/>
        <v>979</v>
      </c>
      <c r="K30" s="1048"/>
      <c r="L30" s="1048"/>
      <c r="M30" s="994"/>
    </row>
    <row r="31" spans="1:13" ht="15.75" customHeight="1">
      <c r="A31" s="1035"/>
      <c r="B31" s="1035"/>
      <c r="C31" s="1030" t="s">
        <v>108</v>
      </c>
      <c r="D31" s="1051" t="s">
        <v>109</v>
      </c>
      <c r="E31" s="1052">
        <v>7</v>
      </c>
      <c r="F31" s="1053">
        <v>12</v>
      </c>
      <c r="G31" s="1052">
        <f>E31-F31</f>
        <v>-5</v>
      </c>
      <c r="H31" s="1052">
        <v>5</v>
      </c>
      <c r="I31" s="1053">
        <v>3</v>
      </c>
      <c r="J31" s="1052">
        <f t="shared" si="2"/>
        <v>2</v>
      </c>
      <c r="K31" s="1048"/>
      <c r="L31" s="1048"/>
      <c r="M31" s="999"/>
    </row>
    <row r="32" spans="1:13" ht="10.5" customHeight="1">
      <c r="A32" s="1035"/>
      <c r="B32" s="1035"/>
      <c r="C32" s="1006"/>
      <c r="D32" s="1006"/>
      <c r="E32" s="1006"/>
      <c r="F32" s="1054"/>
      <c r="G32" s="1055"/>
      <c r="H32" s="1006"/>
      <c r="I32" s="1035"/>
      <c r="J32" s="1012"/>
      <c r="K32" s="1048"/>
      <c r="L32" s="1048"/>
      <c r="M32" s="1012"/>
    </row>
    <row r="33" spans="1:13" ht="10.5" customHeight="1">
      <c r="A33" s="1035"/>
      <c r="B33" s="1035"/>
      <c r="C33" s="1006"/>
      <c r="D33" s="1006"/>
      <c r="E33" s="1056" t="s">
        <v>1115</v>
      </c>
      <c r="F33" s="1056"/>
      <c r="G33" s="1056"/>
      <c r="H33" s="1056"/>
      <c r="I33" s="1035"/>
      <c r="J33" s="1035"/>
      <c r="K33" s="1048"/>
      <c r="L33" s="1048"/>
      <c r="M33" s="1048"/>
    </row>
    <row r="34" spans="1:13" ht="10.5" customHeight="1">
      <c r="A34" s="1035"/>
      <c r="B34" s="1035"/>
      <c r="C34" s="1006"/>
      <c r="D34" s="1006"/>
      <c r="E34" s="1057" t="s">
        <v>1116</v>
      </c>
      <c r="F34" s="1056"/>
      <c r="G34" s="1056"/>
      <c r="H34" s="1056"/>
      <c r="I34" s="1035"/>
      <c r="J34" s="1035"/>
      <c r="K34" s="1048"/>
      <c r="L34" s="1048"/>
      <c r="M34" s="1048"/>
    </row>
    <row r="35" spans="1:13" ht="10.5" customHeight="1">
      <c r="A35" s="1035"/>
      <c r="B35" s="1035"/>
      <c r="C35" s="1006"/>
      <c r="D35" s="1006"/>
      <c r="E35" s="1057"/>
      <c r="F35" s="1057"/>
      <c r="G35" s="1057"/>
      <c r="H35" s="1057"/>
      <c r="I35" s="1035"/>
      <c r="J35" s="1035"/>
      <c r="K35" s="1048"/>
      <c r="L35" s="1048"/>
      <c r="M35" s="1048"/>
    </row>
    <row r="36" spans="1:13" ht="10.5" customHeight="1">
      <c r="A36" s="1035"/>
      <c r="B36" s="1035"/>
      <c r="C36" s="1006"/>
      <c r="D36" s="1006"/>
      <c r="E36" s="1057"/>
      <c r="F36" s="1057"/>
      <c r="G36" s="1057"/>
      <c r="H36" s="1057"/>
      <c r="I36" s="1035"/>
      <c r="J36" s="1035"/>
      <c r="K36" s="1048"/>
      <c r="L36" s="1048"/>
      <c r="M36" s="1048"/>
    </row>
    <row r="37" spans="1:13" ht="10.5" customHeight="1">
      <c r="A37" s="1048"/>
      <c r="B37" s="1048"/>
      <c r="C37" s="985"/>
      <c r="D37" s="985"/>
      <c r="E37" s="985"/>
      <c r="F37" s="985"/>
      <c r="G37" s="985"/>
      <c r="H37" s="985"/>
      <c r="I37" s="1048"/>
      <c r="J37" s="1035"/>
      <c r="K37" s="1048"/>
      <c r="L37" s="1048"/>
      <c r="M37" s="1048"/>
    </row>
    <row r="38" spans="1:13" ht="12.75">
      <c r="A38" s="1058"/>
      <c r="B38" s="1058"/>
      <c r="C38" s="1058"/>
      <c r="D38" s="1058"/>
      <c r="E38" s="1058"/>
      <c r="F38" s="1058"/>
      <c r="G38" s="1058"/>
      <c r="H38" s="1058"/>
      <c r="I38" s="1058"/>
      <c r="J38" s="1059"/>
      <c r="K38" s="1048"/>
      <c r="L38" s="1048"/>
      <c r="M38" s="1048"/>
    </row>
    <row r="39" spans="1:13" ht="12.75">
      <c r="A39" s="1048"/>
      <c r="B39" s="1048"/>
      <c r="C39" s="1048"/>
      <c r="D39" s="1048"/>
      <c r="E39" s="1048"/>
      <c r="F39" s="1048"/>
      <c r="G39" s="1048"/>
      <c r="H39" s="1048"/>
      <c r="I39" s="1048"/>
      <c r="J39" s="1035"/>
      <c r="K39" s="1058"/>
      <c r="L39" s="1058"/>
      <c r="M39" s="1048"/>
    </row>
    <row r="40" spans="1:11" ht="12.75">
      <c r="A40" s="1058"/>
      <c r="B40" s="1058"/>
      <c r="C40" s="1058"/>
      <c r="D40" s="1058"/>
      <c r="E40" s="1058"/>
      <c r="F40" s="1058"/>
      <c r="G40" s="1058"/>
      <c r="H40" s="1058"/>
      <c r="I40" s="1058"/>
      <c r="J40" s="1059"/>
      <c r="K40" s="1058"/>
    </row>
    <row r="44" spans="1:11" ht="12.75">
      <c r="A44" s="1058"/>
      <c r="B44" s="1058"/>
      <c r="C44" s="1058"/>
      <c r="D44" s="1058"/>
      <c r="E44" s="1058"/>
      <c r="F44" s="1058"/>
      <c r="G44" s="1058"/>
      <c r="H44" s="1058"/>
      <c r="I44" s="1058"/>
      <c r="J44" s="1059"/>
      <c r="K44" s="1048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14.421875" style="40" customWidth="1"/>
    <col min="2" max="2" width="13.00390625" style="2" customWidth="1"/>
    <col min="3" max="3" width="7.57421875" style="2" customWidth="1"/>
    <col min="4" max="4" width="8.00390625" style="2" customWidth="1"/>
    <col min="5" max="5" width="8.140625" style="2" customWidth="1"/>
    <col min="6" max="6" width="5.421875" style="2" customWidth="1"/>
    <col min="7" max="7" width="8.421875" style="2" customWidth="1"/>
    <col min="8" max="8" width="7.28125" style="2" customWidth="1"/>
    <col min="9" max="9" width="6.8515625" style="2" customWidth="1"/>
    <col min="10" max="10" width="6.00390625" style="2" customWidth="1"/>
    <col min="11" max="13" width="6.28125" style="2" customWidth="1"/>
    <col min="14" max="14" width="6.57421875" style="2" customWidth="1"/>
    <col min="15" max="15" width="6.00390625" style="2" customWidth="1"/>
    <col min="16" max="16" width="4.8515625" style="2" customWidth="1"/>
    <col min="17" max="17" width="6.57421875" style="2" customWidth="1"/>
    <col min="18" max="16384" width="9.140625" style="2" customWidth="1"/>
  </cols>
  <sheetData>
    <row r="1" spans="2:19" ht="10.5">
      <c r="B1" s="28" t="s">
        <v>37</v>
      </c>
      <c r="C1" s="28"/>
      <c r="D1" s="28"/>
      <c r="E1" s="28"/>
      <c r="F1" s="28"/>
      <c r="R1" s="17"/>
      <c r="S1" s="17"/>
    </row>
    <row r="2" spans="2:19" ht="10.5">
      <c r="B2" s="210" t="s">
        <v>38</v>
      </c>
      <c r="C2" s="28"/>
      <c r="D2" s="28"/>
      <c r="E2" s="28"/>
      <c r="F2" s="28"/>
      <c r="R2" s="17"/>
      <c r="S2" s="17"/>
    </row>
    <row r="3" spans="2:19" ht="10.5">
      <c r="B3" s="210"/>
      <c r="C3" s="28"/>
      <c r="D3" s="1"/>
      <c r="E3" s="28"/>
      <c r="F3" s="28"/>
      <c r="R3" s="17"/>
      <c r="S3" s="17"/>
    </row>
    <row r="4" spans="1:19" ht="9" customHeight="1">
      <c r="A4" s="211"/>
      <c r="B4" s="19"/>
      <c r="C4" s="3"/>
      <c r="D4" s="3"/>
      <c r="E4" s="3"/>
      <c r="F4" s="3"/>
      <c r="G4" s="3"/>
      <c r="H4" s="3"/>
      <c r="I4" s="3"/>
      <c r="J4" s="3"/>
      <c r="K4" s="3" t="s">
        <v>300</v>
      </c>
      <c r="L4" s="3"/>
      <c r="M4" s="19"/>
      <c r="N4" s="19"/>
      <c r="O4" s="19"/>
      <c r="P4" s="19"/>
      <c r="Q4" s="1"/>
      <c r="R4" s="17"/>
      <c r="S4" s="17"/>
    </row>
    <row r="5" spans="2:19" ht="10.5" customHeight="1">
      <c r="B5" s="7"/>
      <c r="C5" s="462" t="s">
        <v>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/>
      <c r="R5" s="17"/>
      <c r="S5" s="17"/>
    </row>
    <row r="6" spans="1:19" ht="10.5">
      <c r="A6" s="212"/>
      <c r="B6" s="5"/>
      <c r="C6" s="463"/>
      <c r="D6" s="7" t="s">
        <v>40</v>
      </c>
      <c r="E6" s="9" t="s">
        <v>41</v>
      </c>
      <c r="F6" s="9" t="s">
        <v>42</v>
      </c>
      <c r="G6" s="9" t="s">
        <v>43</v>
      </c>
      <c r="H6" s="213" t="s">
        <v>301</v>
      </c>
      <c r="I6" s="214" t="s">
        <v>302</v>
      </c>
      <c r="J6" s="9" t="s">
        <v>44</v>
      </c>
      <c r="K6" s="9" t="s">
        <v>45</v>
      </c>
      <c r="L6" s="9" t="s">
        <v>303</v>
      </c>
      <c r="M6" s="9" t="s">
        <v>0</v>
      </c>
      <c r="N6" s="29" t="s">
        <v>46</v>
      </c>
      <c r="O6" s="30" t="s">
        <v>47</v>
      </c>
      <c r="P6" s="11" t="s">
        <v>304</v>
      </c>
      <c r="Q6" s="42" t="s">
        <v>48</v>
      </c>
      <c r="R6" s="17"/>
      <c r="S6" s="17"/>
    </row>
    <row r="7" spans="1:19" ht="10.5">
      <c r="A7" s="212"/>
      <c r="B7" s="5"/>
      <c r="C7" s="463"/>
      <c r="D7" s="12" t="s">
        <v>49</v>
      </c>
      <c r="E7" s="12" t="s">
        <v>50</v>
      </c>
      <c r="F7" s="12" t="s">
        <v>51</v>
      </c>
      <c r="G7" s="31" t="s">
        <v>52</v>
      </c>
      <c r="H7" s="17" t="s">
        <v>305</v>
      </c>
      <c r="I7" s="215" t="s">
        <v>306</v>
      </c>
      <c r="J7" s="32" t="s">
        <v>53</v>
      </c>
      <c r="K7" s="33" t="s">
        <v>54</v>
      </c>
      <c r="L7" s="31" t="s">
        <v>55</v>
      </c>
      <c r="M7" s="33" t="s">
        <v>56</v>
      </c>
      <c r="N7" s="34"/>
      <c r="O7" s="35" t="s">
        <v>57</v>
      </c>
      <c r="P7" s="43" t="s">
        <v>307</v>
      </c>
      <c r="Q7" s="44" t="s">
        <v>58</v>
      </c>
      <c r="R7" s="17"/>
      <c r="S7" s="17"/>
    </row>
    <row r="8" spans="1:19" ht="10.5">
      <c r="A8" s="212"/>
      <c r="B8" s="5"/>
      <c r="C8" s="463"/>
      <c r="D8" s="5"/>
      <c r="E8" s="24" t="s">
        <v>59</v>
      </c>
      <c r="F8" s="24" t="s">
        <v>59</v>
      </c>
      <c r="G8" s="33" t="s">
        <v>60</v>
      </c>
      <c r="H8" s="21" t="s">
        <v>308</v>
      </c>
      <c r="I8" s="216" t="s">
        <v>309</v>
      </c>
      <c r="J8" s="33" t="s">
        <v>61</v>
      </c>
      <c r="K8" s="5"/>
      <c r="L8" s="5"/>
      <c r="M8" s="5"/>
      <c r="N8" s="35"/>
      <c r="O8" s="20"/>
      <c r="P8" s="45"/>
      <c r="Q8" s="4"/>
      <c r="R8" s="16"/>
      <c r="S8" s="16"/>
    </row>
    <row r="9" spans="1:19" ht="10.5">
      <c r="A9" s="212"/>
      <c r="B9" s="6"/>
      <c r="C9" s="464"/>
      <c r="D9" s="6"/>
      <c r="E9" s="6"/>
      <c r="F9" s="6"/>
      <c r="G9" s="6"/>
      <c r="H9" s="25" t="s">
        <v>310</v>
      </c>
      <c r="I9" s="217" t="s">
        <v>311</v>
      </c>
      <c r="J9" s="13" t="s">
        <v>62</v>
      </c>
      <c r="K9" s="6"/>
      <c r="L9" s="6"/>
      <c r="M9" s="6"/>
      <c r="N9" s="36"/>
      <c r="O9" s="36"/>
      <c r="P9" s="46"/>
      <c r="Q9" s="227"/>
      <c r="R9" s="16"/>
      <c r="S9" s="16"/>
    </row>
    <row r="10" spans="1:19" ht="30.75" customHeight="1">
      <c r="A10" s="218" t="s">
        <v>399</v>
      </c>
      <c r="B10" s="47" t="s">
        <v>63</v>
      </c>
      <c r="C10" s="10">
        <f>SUM(D10:Q10)</f>
        <v>46873.00000000001</v>
      </c>
      <c r="D10" s="10">
        <v>4843.7</v>
      </c>
      <c r="E10" s="10">
        <v>1045.4</v>
      </c>
      <c r="F10" s="10"/>
      <c r="G10" s="10">
        <v>459.8</v>
      </c>
      <c r="H10" s="10">
        <v>11800</v>
      </c>
      <c r="I10" s="10">
        <v>635</v>
      </c>
      <c r="J10" s="10">
        <v>600.2</v>
      </c>
      <c r="K10" s="10">
        <v>125.5</v>
      </c>
      <c r="L10" s="10">
        <v>748.2</v>
      </c>
      <c r="M10" s="10">
        <v>19608.1</v>
      </c>
      <c r="N10" s="10">
        <v>4245.8</v>
      </c>
      <c r="O10" s="10"/>
      <c r="P10" s="10"/>
      <c r="Q10" s="10">
        <v>2761.3</v>
      </c>
      <c r="R10" s="16"/>
      <c r="S10" s="16"/>
    </row>
    <row r="11" spans="1:19" ht="30.75" customHeight="1">
      <c r="A11" s="48" t="s">
        <v>400</v>
      </c>
      <c r="B11" s="47" t="s">
        <v>64</v>
      </c>
      <c r="C11" s="10">
        <f>SUM(D11:Q11)</f>
        <v>6595.700000000001</v>
      </c>
      <c r="D11" s="10">
        <v>3915.4</v>
      </c>
      <c r="E11" s="10">
        <v>2398.7</v>
      </c>
      <c r="F11" s="10"/>
      <c r="G11" s="10"/>
      <c r="H11" s="10"/>
      <c r="I11" s="10"/>
      <c r="J11" s="10"/>
      <c r="K11" s="10"/>
      <c r="L11" s="10"/>
      <c r="M11" s="10"/>
      <c r="N11" s="10">
        <v>281.6</v>
      </c>
      <c r="O11" s="10"/>
      <c r="P11" s="10"/>
      <c r="Q11" s="10"/>
      <c r="R11" s="16"/>
      <c r="S11" s="16"/>
    </row>
    <row r="12" spans="1:19" ht="30.75" customHeight="1">
      <c r="A12" s="48" t="s">
        <v>401</v>
      </c>
      <c r="B12" s="47" t="s">
        <v>65</v>
      </c>
      <c r="C12" s="10">
        <f>SUM(D12:Q12)</f>
        <v>13622.7</v>
      </c>
      <c r="D12" s="27"/>
      <c r="E12" s="27"/>
      <c r="F12" s="27"/>
      <c r="G12" s="27">
        <v>459.8</v>
      </c>
      <c r="H12" s="27">
        <v>3250</v>
      </c>
      <c r="I12" s="27"/>
      <c r="J12" s="27"/>
      <c r="K12" s="27">
        <v>49.7</v>
      </c>
      <c r="L12" s="27"/>
      <c r="M12" s="27">
        <v>8065.7</v>
      </c>
      <c r="N12" s="27">
        <v>650.3</v>
      </c>
      <c r="O12" s="27"/>
      <c r="P12" s="27"/>
      <c r="Q12" s="10">
        <v>1147.2</v>
      </c>
      <c r="R12" s="17"/>
      <c r="S12" s="16"/>
    </row>
    <row r="13" spans="1:19" ht="30.75" customHeight="1">
      <c r="A13" s="48" t="s">
        <v>402</v>
      </c>
      <c r="B13" s="47" t="s">
        <v>66</v>
      </c>
      <c r="C13" s="10">
        <f>SUM(D13:Q13)</f>
        <v>39846</v>
      </c>
      <c r="D13" s="10">
        <f>D10+D11-D12</f>
        <v>8759.1</v>
      </c>
      <c r="E13" s="10">
        <f>E10+E11-E12</f>
        <v>3444.1</v>
      </c>
      <c r="F13" s="10">
        <f aca="true" t="shared" si="0" ref="F13:Q13">F10+F11-F12</f>
        <v>0</v>
      </c>
      <c r="G13" s="10">
        <f t="shared" si="0"/>
        <v>0</v>
      </c>
      <c r="H13" s="10">
        <f t="shared" si="0"/>
        <v>8550</v>
      </c>
      <c r="I13" s="293">
        <f t="shared" si="0"/>
        <v>635</v>
      </c>
      <c r="J13" s="10">
        <f t="shared" si="0"/>
        <v>600.2</v>
      </c>
      <c r="K13" s="10">
        <f t="shared" si="0"/>
        <v>75.8</v>
      </c>
      <c r="L13" s="10">
        <f t="shared" si="0"/>
        <v>748.2</v>
      </c>
      <c r="M13" s="10">
        <f t="shared" si="0"/>
        <v>11542.399999999998</v>
      </c>
      <c r="N13" s="10">
        <f t="shared" si="0"/>
        <v>3877.1000000000004</v>
      </c>
      <c r="O13" s="10">
        <f t="shared" si="0"/>
        <v>0</v>
      </c>
      <c r="P13" s="10"/>
      <c r="Q13" s="10">
        <f t="shared" si="0"/>
        <v>1614.1000000000001</v>
      </c>
      <c r="R13" s="17"/>
      <c r="S13" s="16"/>
    </row>
    <row r="14" spans="1:19" ht="30.75" customHeight="1">
      <c r="A14" s="48" t="s">
        <v>403</v>
      </c>
      <c r="B14" s="47" t="s">
        <v>67</v>
      </c>
      <c r="C14" s="10">
        <f>D14+E14+F14+G14+H14+J14+K14+M14+Q14+I14+P14+N14+L14+O14</f>
        <v>39845.99999999999</v>
      </c>
      <c r="D14" s="10">
        <f>D13</f>
        <v>8759.1</v>
      </c>
      <c r="E14" s="10">
        <f aca="true" t="shared" si="1" ref="E14:Q14">E13</f>
        <v>3444.1</v>
      </c>
      <c r="F14" s="10">
        <f t="shared" si="1"/>
        <v>0</v>
      </c>
      <c r="G14" s="10">
        <f t="shared" si="1"/>
        <v>0</v>
      </c>
      <c r="H14" s="10">
        <f t="shared" si="1"/>
        <v>8550</v>
      </c>
      <c r="I14" s="293">
        <f t="shared" si="1"/>
        <v>635</v>
      </c>
      <c r="J14" s="10">
        <f t="shared" si="1"/>
        <v>600.2</v>
      </c>
      <c r="K14" s="10">
        <f t="shared" si="1"/>
        <v>75.8</v>
      </c>
      <c r="L14" s="10">
        <f t="shared" si="1"/>
        <v>748.2</v>
      </c>
      <c r="M14" s="10">
        <f t="shared" si="1"/>
        <v>11542.399999999998</v>
      </c>
      <c r="N14" s="10">
        <f t="shared" si="1"/>
        <v>3877.1000000000004</v>
      </c>
      <c r="O14" s="10">
        <f t="shared" si="1"/>
        <v>0</v>
      </c>
      <c r="P14" s="10">
        <f t="shared" si="1"/>
        <v>0</v>
      </c>
      <c r="Q14" s="10">
        <f t="shared" si="1"/>
        <v>1614.1000000000001</v>
      </c>
      <c r="R14" s="17"/>
      <c r="S14" s="16"/>
    </row>
    <row r="15" spans="1:19" ht="0.75" customHeight="1">
      <c r="A15" s="49" t="s">
        <v>68</v>
      </c>
      <c r="B15" s="50" t="s">
        <v>69</v>
      </c>
      <c r="C15" s="15">
        <f>D15+E15+F15+G15+H15+J15+K15+M15+Q15+I15+P15+N15+L15+O15</f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26"/>
    </row>
    <row r="16" spans="1:19" ht="1.5" customHeight="1">
      <c r="A16" s="48"/>
      <c r="B16" s="4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7"/>
      <c r="S16" s="16"/>
    </row>
    <row r="17" spans="1:19" ht="9" customHeight="1">
      <c r="A17" s="48"/>
      <c r="B17" s="219"/>
      <c r="C17" s="17"/>
      <c r="D17" s="37" t="s">
        <v>312</v>
      </c>
      <c r="E17" s="22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6"/>
      <c r="S17" s="17"/>
    </row>
    <row r="18" spans="1:19" ht="9" customHeight="1">
      <c r="A18" s="51"/>
      <c r="B18" s="5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3"/>
      <c r="Q18" s="53"/>
      <c r="R18" s="16"/>
      <c r="S18" s="16"/>
    </row>
    <row r="19" spans="1:19" ht="15" customHeight="1">
      <c r="A19" s="465" t="s">
        <v>404</v>
      </c>
      <c r="B19" s="466"/>
      <c r="C19" s="10">
        <f aca="true" t="shared" si="2" ref="C19:C26">SUM(D19:Q19)</f>
        <v>0</v>
      </c>
      <c r="D19" s="2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" customHeight="1">
      <c r="A20" s="465" t="s">
        <v>405</v>
      </c>
      <c r="B20" s="465"/>
      <c r="C20" s="10">
        <f t="shared" si="2"/>
        <v>23948</v>
      </c>
      <c r="D20" s="23">
        <v>8759.1</v>
      </c>
      <c r="E20" s="23">
        <v>3444.1</v>
      </c>
      <c r="F20" s="23"/>
      <c r="G20" s="23"/>
      <c r="H20" s="23">
        <v>7900</v>
      </c>
      <c r="I20" s="23"/>
      <c r="J20" s="23"/>
      <c r="K20" s="23"/>
      <c r="L20" s="23"/>
      <c r="M20" s="23"/>
      <c r="N20" s="23">
        <v>2600.7</v>
      </c>
      <c r="O20" s="23"/>
      <c r="P20" s="23"/>
      <c r="Q20" s="23">
        <v>1244.1</v>
      </c>
      <c r="R20" s="16"/>
      <c r="S20" s="16"/>
    </row>
    <row r="21" spans="1:19" ht="15" customHeight="1">
      <c r="A21" s="465" t="s">
        <v>406</v>
      </c>
      <c r="B21" s="465"/>
      <c r="C21" s="10">
        <f t="shared" si="2"/>
        <v>0</v>
      </c>
      <c r="D21" s="22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5" customHeight="1">
      <c r="A22" s="461" t="s">
        <v>407</v>
      </c>
      <c r="B22" s="461"/>
      <c r="C22" s="10">
        <f t="shared" si="2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7"/>
      <c r="S22" s="17"/>
    </row>
    <row r="23" spans="1:19" ht="15" customHeight="1">
      <c r="A23" s="461" t="s">
        <v>408</v>
      </c>
      <c r="B23" s="461"/>
      <c r="C23" s="10">
        <f t="shared" si="2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7"/>
      <c r="S23" s="17"/>
    </row>
    <row r="24" spans="1:19" ht="15" customHeight="1">
      <c r="A24" s="461" t="s">
        <v>409</v>
      </c>
      <c r="B24" s="461"/>
      <c r="C24" s="10">
        <f t="shared" si="2"/>
        <v>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7"/>
      <c r="S24" s="17"/>
    </row>
    <row r="25" spans="1:19" ht="15" customHeight="1">
      <c r="A25" s="461" t="s">
        <v>410</v>
      </c>
      <c r="B25" s="461"/>
      <c r="C25" s="10">
        <f t="shared" si="2"/>
        <v>15897.999999999998</v>
      </c>
      <c r="D25" s="23"/>
      <c r="E25" s="23"/>
      <c r="F25" s="23"/>
      <c r="G25" s="23"/>
      <c r="H25" s="23">
        <v>650</v>
      </c>
      <c r="I25" s="23">
        <v>635</v>
      </c>
      <c r="J25" s="23">
        <v>600.2</v>
      </c>
      <c r="K25" s="23">
        <v>75.8</v>
      </c>
      <c r="L25" s="23">
        <v>748.2</v>
      </c>
      <c r="M25" s="23">
        <v>11542.4</v>
      </c>
      <c r="N25" s="23">
        <v>1276.4</v>
      </c>
      <c r="O25" s="23"/>
      <c r="P25" s="23"/>
      <c r="Q25" s="23">
        <v>370</v>
      </c>
      <c r="R25" s="17"/>
      <c r="S25" s="17"/>
    </row>
    <row r="26" spans="1:19" ht="15" customHeight="1">
      <c r="A26" s="461" t="s">
        <v>411</v>
      </c>
      <c r="B26" s="461"/>
      <c r="C26" s="10">
        <f t="shared" si="2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7"/>
      <c r="S26" s="17"/>
    </row>
    <row r="27" spans="1:19" ht="15" customHeight="1">
      <c r="A27" s="223" t="s">
        <v>412</v>
      </c>
      <c r="B27" s="224"/>
      <c r="C27" s="15">
        <f aca="true" t="shared" si="3" ref="C27:Q27">SUM(C19:C26)</f>
        <v>39846</v>
      </c>
      <c r="D27" s="15">
        <f t="shared" si="3"/>
        <v>8759.1</v>
      </c>
      <c r="E27" s="15">
        <f t="shared" si="3"/>
        <v>3444.1</v>
      </c>
      <c r="F27" s="15">
        <f t="shared" si="3"/>
        <v>0</v>
      </c>
      <c r="G27" s="15">
        <f t="shared" si="3"/>
        <v>0</v>
      </c>
      <c r="H27" s="15">
        <f t="shared" si="3"/>
        <v>8550</v>
      </c>
      <c r="I27" s="15">
        <f t="shared" si="3"/>
        <v>635</v>
      </c>
      <c r="J27" s="15">
        <f t="shared" si="3"/>
        <v>600.2</v>
      </c>
      <c r="K27" s="15">
        <f t="shared" si="3"/>
        <v>75.8</v>
      </c>
      <c r="L27" s="15">
        <f t="shared" si="3"/>
        <v>748.2</v>
      </c>
      <c r="M27" s="15">
        <f t="shared" si="3"/>
        <v>11542.4</v>
      </c>
      <c r="N27" s="15">
        <f t="shared" si="3"/>
        <v>3877.1</v>
      </c>
      <c r="O27" s="15">
        <f t="shared" si="3"/>
        <v>0</v>
      </c>
      <c r="P27" s="15">
        <f t="shared" si="3"/>
        <v>0</v>
      </c>
      <c r="Q27" s="15">
        <f t="shared" si="3"/>
        <v>1614.1</v>
      </c>
      <c r="R27" s="17"/>
      <c r="S27" s="17"/>
    </row>
    <row r="28" spans="1:19" ht="10.5" customHeight="1" hidden="1">
      <c r="A28" s="55"/>
      <c r="B28" s="54"/>
      <c r="C28" s="10"/>
      <c r="D28" s="37" t="s">
        <v>71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0.5" customHeight="1" hidden="1">
      <c r="A29" s="56"/>
      <c r="B29" s="5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6"/>
      <c r="S29" s="16"/>
    </row>
    <row r="30" spans="1:19" ht="10.5" customHeight="1" hidden="1">
      <c r="A30" s="55" t="s">
        <v>72</v>
      </c>
      <c r="B30" s="54" t="s">
        <v>73</v>
      </c>
      <c r="C30" s="10">
        <f aca="true" t="shared" si="4" ref="C30:C38">D30+E30+F30+G30+H30+X37+J30+K30+M30+Q30+I30+P30+N30+L30+O30</f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1</v>
      </c>
      <c r="S30" s="17"/>
    </row>
    <row r="31" spans="1:19" ht="10.5" customHeight="1" hidden="1">
      <c r="A31" s="55" t="s">
        <v>74</v>
      </c>
      <c r="B31" s="54" t="s">
        <v>75</v>
      </c>
      <c r="C31" s="10">
        <f t="shared" si="4"/>
        <v>1784.8</v>
      </c>
      <c r="D31" s="17"/>
      <c r="E31" s="17"/>
      <c r="F31" s="17"/>
      <c r="G31" s="17"/>
      <c r="H31" s="17">
        <v>1238</v>
      </c>
      <c r="I31" s="17"/>
      <c r="J31" s="17"/>
      <c r="K31" s="17"/>
      <c r="L31" s="17">
        <v>389.7</v>
      </c>
      <c r="M31" s="17"/>
      <c r="N31" s="17"/>
      <c r="O31" s="17"/>
      <c r="P31" s="17"/>
      <c r="Q31" s="17">
        <v>157.1</v>
      </c>
      <c r="R31" s="17">
        <f>R30+1</f>
        <v>2</v>
      </c>
      <c r="S31" s="17"/>
    </row>
    <row r="32" spans="1:19" ht="10.5" customHeight="1" hidden="1">
      <c r="A32" s="55" t="s">
        <v>76</v>
      </c>
      <c r="B32" s="54" t="s">
        <v>77</v>
      </c>
      <c r="C32" s="10">
        <f t="shared" si="4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f aca="true" t="shared" si="5" ref="R32:R53">R31+1</f>
        <v>3</v>
      </c>
      <c r="S32" s="17"/>
    </row>
    <row r="33" spans="1:19" ht="10.5" customHeight="1" hidden="1">
      <c r="A33" s="55" t="s">
        <v>78</v>
      </c>
      <c r="B33" s="54" t="s">
        <v>79</v>
      </c>
      <c r="C33" s="10">
        <f t="shared" si="4"/>
        <v>629.7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>
        <v>629.7</v>
      </c>
      <c r="O33" s="17"/>
      <c r="P33" s="17"/>
      <c r="Q33" s="17"/>
      <c r="R33" s="17">
        <f t="shared" si="5"/>
        <v>4</v>
      </c>
      <c r="S33" s="17"/>
    </row>
    <row r="34" spans="1:19" ht="10.5" customHeight="1" hidden="1">
      <c r="A34" s="55"/>
      <c r="B34" s="54"/>
      <c r="C34" s="1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5"/>
        <v>5</v>
      </c>
      <c r="S34" s="17"/>
    </row>
    <row r="35" spans="1:19" ht="10.5" customHeight="1" hidden="1">
      <c r="A35" s="55" t="s">
        <v>80</v>
      </c>
      <c r="B35" s="54" t="s">
        <v>81</v>
      </c>
      <c r="C35" s="10">
        <f t="shared" si="4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f t="shared" si="5"/>
        <v>6</v>
      </c>
      <c r="S35" s="17"/>
    </row>
    <row r="36" spans="1:19" ht="10.5" customHeight="1" hidden="1">
      <c r="A36" s="55" t="s">
        <v>82</v>
      </c>
      <c r="B36" s="54" t="s">
        <v>83</v>
      </c>
      <c r="C36" s="10">
        <f t="shared" si="4"/>
        <v>0</v>
      </c>
      <c r="D36" s="17"/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>
        <f t="shared" si="5"/>
        <v>7</v>
      </c>
      <c r="S36" s="17"/>
    </row>
    <row r="37" spans="1:19" ht="10.5" customHeight="1" hidden="1">
      <c r="A37" s="55" t="s">
        <v>84</v>
      </c>
      <c r="B37" s="54" t="s">
        <v>85</v>
      </c>
      <c r="C37" s="10">
        <f t="shared" si="4"/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f t="shared" si="5"/>
        <v>8</v>
      </c>
      <c r="S37" s="17"/>
    </row>
    <row r="38" spans="1:19" ht="10.5" customHeight="1" hidden="1">
      <c r="A38" s="55" t="s">
        <v>86</v>
      </c>
      <c r="B38" s="54" t="s">
        <v>87</v>
      </c>
      <c r="C38" s="10">
        <f t="shared" si="4"/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>
        <f t="shared" si="5"/>
        <v>9</v>
      </c>
      <c r="S38" s="17"/>
    </row>
    <row r="39" spans="1:19" ht="10.5" customHeight="1" hidden="1">
      <c r="A39" s="55"/>
      <c r="B39" s="54"/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f t="shared" si="5"/>
        <v>10</v>
      </c>
      <c r="S39" s="17"/>
    </row>
    <row r="40" spans="1:19" ht="10.5" customHeight="1" hidden="1">
      <c r="A40" s="48" t="s">
        <v>88</v>
      </c>
      <c r="B40" s="58" t="s">
        <v>89</v>
      </c>
      <c r="C40" s="10">
        <f>D40+E40+F40+G40+H40+X46+J40+K40+M40+Q40+I40+P40+N40+L40</f>
        <v>1688</v>
      </c>
      <c r="D40" s="10"/>
      <c r="E40" s="10"/>
      <c r="F40" s="10"/>
      <c r="G40" s="10">
        <v>458</v>
      </c>
      <c r="H40" s="10">
        <v>1230</v>
      </c>
      <c r="I40" s="10"/>
      <c r="J40" s="10"/>
      <c r="K40" s="10"/>
      <c r="L40" s="10"/>
      <c r="M40" s="10"/>
      <c r="N40" s="23"/>
      <c r="O40" s="10"/>
      <c r="P40" s="10"/>
      <c r="Q40" s="10"/>
      <c r="R40" s="17">
        <f t="shared" si="5"/>
        <v>11</v>
      </c>
      <c r="S40" s="17"/>
    </row>
    <row r="41" spans="1:19" ht="10.5" customHeight="1" hidden="1">
      <c r="A41" s="55" t="s">
        <v>90</v>
      </c>
      <c r="B41" s="54" t="s">
        <v>91</v>
      </c>
      <c r="C41" s="10">
        <f>D41+E41+F41+G41+H41+X47+J41+K41+M41+Q41+I41+P41+N41+L41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7">
        <f t="shared" si="5"/>
        <v>12</v>
      </c>
      <c r="S41" s="17"/>
    </row>
    <row r="42" spans="1:19" ht="10.5" customHeight="1" hidden="1">
      <c r="A42" s="55" t="s">
        <v>92</v>
      </c>
      <c r="B42" s="54" t="s">
        <v>93</v>
      </c>
      <c r="C42" s="10">
        <f>D42+E42+F42+G42+H42+X48+J42+K42+M42+Q42+I42+P42+N42+L42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7">
        <f t="shared" si="5"/>
        <v>13</v>
      </c>
      <c r="S42" s="17"/>
    </row>
    <row r="43" spans="1:19" ht="10.5" customHeight="1" hidden="1">
      <c r="A43" s="55" t="s">
        <v>94</v>
      </c>
      <c r="B43" s="54" t="s">
        <v>95</v>
      </c>
      <c r="C43" s="10">
        <f>D43+E43+F43+G43+H43+X49+J43+K43+M43+Q43+I43+P43+N43+L43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7">
        <f t="shared" si="5"/>
        <v>14</v>
      </c>
      <c r="S43" s="17"/>
    </row>
    <row r="44" spans="1:19" ht="10.5" customHeight="1" hidden="1">
      <c r="A44" s="55"/>
      <c r="B44" s="5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7">
        <f t="shared" si="5"/>
        <v>15</v>
      </c>
      <c r="S44" s="17"/>
    </row>
    <row r="45" spans="1:19" ht="10.5" customHeight="1" hidden="1">
      <c r="A45" s="55" t="s">
        <v>96</v>
      </c>
      <c r="B45" s="54" t="s">
        <v>97</v>
      </c>
      <c r="C45" s="10">
        <f>D45+E45+F45+G45+H45+X51+J45+K45+M45+Q45+I45+P45+N45+L45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>
        <f t="shared" si="5"/>
        <v>16</v>
      </c>
      <c r="S45" s="17"/>
    </row>
    <row r="46" spans="1:19" ht="10.5" customHeight="1" hidden="1">
      <c r="A46" s="55" t="s">
        <v>98</v>
      </c>
      <c r="B46" s="54" t="s">
        <v>99</v>
      </c>
      <c r="C46" s="10">
        <f>D46+E46+F46+G46+H46+X52+J46+K46+M46+Q46+I46+P46+N46+L46</f>
        <v>1500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1500</v>
      </c>
      <c r="O46" s="10"/>
      <c r="P46" s="10"/>
      <c r="Q46" s="10"/>
      <c r="R46" s="17">
        <f t="shared" si="5"/>
        <v>17</v>
      </c>
      <c r="S46" s="17"/>
    </row>
    <row r="47" spans="1:19" ht="10.5" customHeight="1" hidden="1">
      <c r="A47" s="55" t="s">
        <v>100</v>
      </c>
      <c r="B47" s="54" t="s">
        <v>101</v>
      </c>
      <c r="C47" s="10">
        <f>D47+E47+F47+G47+H47+X53+J47+K47+M47+Q47+I47+P47+N47+L47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7">
        <f t="shared" si="5"/>
        <v>18</v>
      </c>
      <c r="S47" s="17"/>
    </row>
    <row r="48" spans="1:19" ht="10.5" customHeight="1" hidden="1">
      <c r="A48" s="55" t="s">
        <v>102</v>
      </c>
      <c r="B48" s="54" t="s">
        <v>103</v>
      </c>
      <c r="C48" s="10">
        <f>D48+E48+F48+G48+H48+X54+J48+K48+M48+Q48+I48+P48+N48+L48</f>
        <v>1172</v>
      </c>
      <c r="D48" s="10">
        <v>0</v>
      </c>
      <c r="E48" s="10">
        <v>0</v>
      </c>
      <c r="F48" s="10"/>
      <c r="G48" s="10"/>
      <c r="H48" s="10"/>
      <c r="I48" s="10"/>
      <c r="J48" s="10"/>
      <c r="K48" s="10"/>
      <c r="L48" s="10">
        <v>622</v>
      </c>
      <c r="M48" s="10"/>
      <c r="N48" s="10">
        <v>550</v>
      </c>
      <c r="O48" s="10"/>
      <c r="P48" s="10"/>
      <c r="Q48" s="10"/>
      <c r="R48" s="17">
        <f t="shared" si="5"/>
        <v>19</v>
      </c>
      <c r="S48" s="17"/>
    </row>
    <row r="49" spans="1:19" ht="10.5" customHeight="1" hidden="1">
      <c r="A49" s="55"/>
      <c r="B49" s="54"/>
      <c r="C49" s="10" t="e">
        <f>D49+E49+F49+G49+H49+#REF!+J49+K49+M49+Q49+I49+P49+N49+L49</f>
        <v>#REF!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>
        <f t="shared" si="5"/>
        <v>20</v>
      </c>
      <c r="S49" s="17"/>
    </row>
    <row r="50" spans="1:19" ht="10.5" customHeight="1" hidden="1">
      <c r="A50" s="55" t="s">
        <v>104</v>
      </c>
      <c r="B50" s="54" t="s">
        <v>105</v>
      </c>
      <c r="C50" s="10" t="e">
        <f>D50+E50+F50+G50+H50+#REF!+J50+K50+M50+Q50+I50+P50+N50+L50</f>
        <v>#REF!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7">
        <f t="shared" si="5"/>
        <v>21</v>
      </c>
      <c r="S50" s="17"/>
    </row>
    <row r="51" spans="1:19" ht="10.5" customHeight="1" hidden="1">
      <c r="A51" s="55" t="s">
        <v>106</v>
      </c>
      <c r="B51" s="54" t="s">
        <v>107</v>
      </c>
      <c r="C51" s="10" t="e">
        <f>D51+E51+F51+G51+H51+#REF!+J51+K51+M51+Q51+I51+P51+N51+L51</f>
        <v>#REF!</v>
      </c>
      <c r="D51" s="10">
        <v>0</v>
      </c>
      <c r="E51" s="10">
        <v>0</v>
      </c>
      <c r="F51" s="10"/>
      <c r="G51" s="10">
        <v>0</v>
      </c>
      <c r="H51" s="10">
        <v>0</v>
      </c>
      <c r="I51" s="10">
        <v>0</v>
      </c>
      <c r="J51" s="10"/>
      <c r="K51" s="10"/>
      <c r="L51" s="10"/>
      <c r="M51" s="10"/>
      <c r="N51" s="10">
        <v>3108</v>
      </c>
      <c r="O51" s="10"/>
      <c r="P51" s="10"/>
      <c r="Q51" s="10">
        <v>1500</v>
      </c>
      <c r="R51" s="17">
        <f t="shared" si="5"/>
        <v>22</v>
      </c>
      <c r="S51" s="17"/>
    </row>
    <row r="52" spans="1:19" ht="10.5" customHeight="1" hidden="1">
      <c r="A52" s="55" t="s">
        <v>108</v>
      </c>
      <c r="B52" s="54" t="s">
        <v>109</v>
      </c>
      <c r="C52" s="10" t="e">
        <f>D52+E52+F52+G52+H52+#REF!+J52+K52+M52+Q52+I52+P52+N52+L52</f>
        <v>#REF!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7">
        <f t="shared" si="5"/>
        <v>23</v>
      </c>
      <c r="S52" s="17"/>
    </row>
    <row r="53" spans="1:19" ht="10.5" customHeight="1" hidden="1">
      <c r="A53" s="47" t="s">
        <v>110</v>
      </c>
      <c r="B53" s="59" t="s">
        <v>110</v>
      </c>
      <c r="C53" s="10">
        <f>SUM(D53:Q53)</f>
        <v>32561.5</v>
      </c>
      <c r="D53" s="10"/>
      <c r="E53" s="10">
        <v>1968.2</v>
      </c>
      <c r="F53" s="10"/>
      <c r="G53" s="10">
        <v>600</v>
      </c>
      <c r="H53" s="10">
        <v>18513.3</v>
      </c>
      <c r="I53" s="10">
        <v>500</v>
      </c>
      <c r="J53" s="10">
        <v>2000</v>
      </c>
      <c r="K53" s="10"/>
      <c r="L53" s="10">
        <v>3000</v>
      </c>
      <c r="M53" s="10"/>
      <c r="N53" s="10">
        <v>1000</v>
      </c>
      <c r="O53" s="10">
        <v>1800</v>
      </c>
      <c r="P53" s="10"/>
      <c r="Q53" s="10">
        <v>3180</v>
      </c>
      <c r="R53" s="17">
        <f t="shared" si="5"/>
        <v>24</v>
      </c>
      <c r="S53" s="17"/>
    </row>
    <row r="54" spans="1:19" ht="10.5" customHeight="1" hidden="1">
      <c r="A54" s="49" t="s">
        <v>70</v>
      </c>
      <c r="B54" s="60" t="s">
        <v>2</v>
      </c>
      <c r="C54" s="14">
        <f>SUM(D54:Q54)</f>
        <v>43944</v>
      </c>
      <c r="D54" s="39">
        <f aca="true" t="shared" si="6" ref="D54:Q54">SUM(D30:D53)</f>
        <v>0</v>
      </c>
      <c r="E54" s="39">
        <f t="shared" si="6"/>
        <v>1968.2</v>
      </c>
      <c r="F54" s="39">
        <f t="shared" si="6"/>
        <v>0</v>
      </c>
      <c r="G54" s="39">
        <f t="shared" si="6"/>
        <v>1058</v>
      </c>
      <c r="H54" s="39">
        <f t="shared" si="6"/>
        <v>20981.3</v>
      </c>
      <c r="I54" s="39">
        <f t="shared" si="6"/>
        <v>500</v>
      </c>
      <c r="J54" s="39">
        <f t="shared" si="6"/>
        <v>2000</v>
      </c>
      <c r="K54" s="39">
        <f t="shared" si="6"/>
        <v>0</v>
      </c>
      <c r="L54" s="39">
        <f t="shared" si="6"/>
        <v>4011.7</v>
      </c>
      <c r="M54" s="39">
        <f t="shared" si="6"/>
        <v>0</v>
      </c>
      <c r="N54" s="39">
        <f t="shared" si="6"/>
        <v>6787.7</v>
      </c>
      <c r="O54" s="39">
        <f t="shared" si="6"/>
        <v>1800</v>
      </c>
      <c r="P54" s="39">
        <f t="shared" si="6"/>
        <v>0</v>
      </c>
      <c r="Q54" s="39">
        <f t="shared" si="6"/>
        <v>4837.1</v>
      </c>
      <c r="R54" s="17"/>
      <c r="S54" s="17"/>
    </row>
    <row r="55" spans="1:19" ht="10.5" customHeight="1" hidden="1">
      <c r="A55" s="48"/>
      <c r="B55" s="5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7"/>
      <c r="S55" s="17"/>
    </row>
    <row r="56" spans="1:19" ht="10.5" customHeight="1" hidden="1">
      <c r="A56" s="48"/>
      <c r="B56" s="59"/>
      <c r="C56" s="1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7"/>
      <c r="S56" s="17"/>
    </row>
    <row r="57" spans="1:19" ht="10.5" customHeight="1" hidden="1">
      <c r="A57" s="48"/>
      <c r="B57" s="59"/>
      <c r="C57" s="1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7"/>
      <c r="S57" s="17"/>
    </row>
    <row r="58" spans="1:19" ht="10.5" customHeight="1" hidden="1">
      <c r="A58" s="48"/>
      <c r="B58" s="59"/>
      <c r="C58" s="1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7"/>
      <c r="S58" s="17"/>
    </row>
    <row r="59" spans="1:19" ht="10.5" customHeight="1" hidden="1">
      <c r="A59" s="48"/>
      <c r="B59" s="59"/>
      <c r="C59" s="1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7"/>
      <c r="S59" s="17"/>
    </row>
    <row r="60" spans="1:19" ht="10.5" customHeight="1" hidden="1">
      <c r="A60" s="48"/>
      <c r="B60" s="59"/>
      <c r="C60" s="1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7"/>
      <c r="S60" s="17"/>
    </row>
    <row r="61" spans="1:19" ht="10.5" customHeight="1" hidden="1">
      <c r="A61" s="48"/>
      <c r="B61" s="59"/>
      <c r="C61" s="1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7"/>
      <c r="S61" s="17"/>
    </row>
    <row r="62" spans="1:19" ht="10.5" customHeight="1" hidden="1">
      <c r="A62" s="48"/>
      <c r="B62" s="59"/>
      <c r="C62" s="1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7"/>
      <c r="S62" s="17"/>
    </row>
    <row r="63" spans="1:19" ht="10.5" customHeight="1" hidden="1">
      <c r="A63" s="48"/>
      <c r="B63" s="59"/>
      <c r="C63" s="1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7"/>
      <c r="S63" s="17"/>
    </row>
    <row r="64" spans="1:19" ht="10.5" customHeight="1" hidden="1">
      <c r="A64" s="48"/>
      <c r="B64" s="59"/>
      <c r="C64" s="1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7"/>
      <c r="S64" s="17"/>
    </row>
    <row r="65" spans="1:19" ht="10.5" customHeight="1" hidden="1">
      <c r="A65" s="48"/>
      <c r="B65" s="59"/>
      <c r="C65" s="1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7"/>
      <c r="S65" s="17"/>
    </row>
    <row r="66" spans="1:19" ht="10.5" customHeight="1" hidden="1">
      <c r="A66" s="48"/>
      <c r="B66" s="59"/>
      <c r="C66" s="1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7"/>
      <c r="S66" s="17"/>
    </row>
    <row r="67" spans="1:19" ht="10.5" customHeight="1" hidden="1">
      <c r="A67" s="48"/>
      <c r="B67" s="59"/>
      <c r="C67" s="1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7"/>
      <c r="S67" s="17"/>
    </row>
    <row r="68" spans="1:19" ht="10.5" customHeight="1" hidden="1">
      <c r="A68" s="48"/>
      <c r="B68" s="59"/>
      <c r="C68" s="1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7"/>
      <c r="S68" s="17"/>
    </row>
    <row r="69" spans="1:19" ht="10.5" customHeight="1" hidden="1">
      <c r="A69" s="48"/>
      <c r="B69" s="59"/>
      <c r="C69" s="14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7"/>
      <c r="S69" s="17"/>
    </row>
    <row r="70" spans="1:19" ht="11.25" customHeight="1" hidden="1">
      <c r="A70" s="48"/>
      <c r="B70" s="59"/>
      <c r="C70" s="14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7"/>
      <c r="S70" s="17"/>
    </row>
    <row r="71" spans="1:19" ht="10.5" customHeight="1" hidden="1">
      <c r="A71" s="48"/>
      <c r="B71" s="59"/>
      <c r="C71" s="14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7"/>
      <c r="S71" s="17"/>
    </row>
    <row r="72" spans="1:19" ht="10.5" customHeight="1" hidden="1">
      <c r="A72" s="48"/>
      <c r="B72" s="59"/>
      <c r="C72" s="14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7"/>
      <c r="S72" s="17"/>
    </row>
    <row r="73" spans="1:19" ht="10.5" customHeight="1" hidden="1">
      <c r="A73" s="48"/>
      <c r="B73" s="59"/>
      <c r="C73" s="14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7"/>
      <c r="S73" s="17"/>
    </row>
    <row r="74" spans="1:19" ht="10.5" customHeight="1" hidden="1">
      <c r="A74" s="48"/>
      <c r="B74" s="59"/>
      <c r="C74" s="14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7"/>
      <c r="S74" s="17"/>
    </row>
    <row r="75" spans="1:19" ht="10.5" customHeight="1" hidden="1">
      <c r="A75" s="48"/>
      <c r="B75" s="59"/>
      <c r="C75" s="14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7"/>
      <c r="S75" s="17"/>
    </row>
    <row r="76" spans="1:19" ht="10.5" customHeight="1" hidden="1">
      <c r="A76" s="48"/>
      <c r="B76" s="59"/>
      <c r="C76" s="14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7"/>
      <c r="S76" s="17"/>
    </row>
    <row r="77" spans="1:19" ht="12.75" customHeight="1" hidden="1">
      <c r="A77" s="48"/>
      <c r="B77" s="59"/>
      <c r="C77" s="14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7"/>
      <c r="S77" s="17"/>
    </row>
    <row r="78" spans="1:19" ht="12.75" customHeight="1" hidden="1">
      <c r="A78" s="48"/>
      <c r="B78" s="59"/>
      <c r="C78" s="14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7"/>
      <c r="S78" s="17"/>
    </row>
    <row r="79" spans="1:19" ht="10.5" customHeight="1" hidden="1">
      <c r="A79" s="48"/>
      <c r="B79" s="59"/>
      <c r="C79" s="14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7"/>
      <c r="S79" s="17"/>
    </row>
    <row r="80" spans="1:19" ht="16.5" customHeight="1">
      <c r="A80" s="48"/>
      <c r="B80" s="5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7"/>
      <c r="S80" s="17"/>
    </row>
    <row r="81" spans="1:19" ht="10.5">
      <c r="A81" s="61"/>
      <c r="B81" s="6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7"/>
      <c r="S81" s="17"/>
    </row>
    <row r="82" spans="1:19" ht="10.5">
      <c r="A82" s="61"/>
      <c r="B82" s="6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P82" s="17"/>
      <c r="Q82" s="17"/>
      <c r="R82" s="17"/>
      <c r="S82" s="17"/>
    </row>
    <row r="83" spans="1:19" ht="10.5">
      <c r="A83" s="61"/>
      <c r="B83" s="6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P83" s="17"/>
      <c r="Q83" s="17"/>
      <c r="R83" s="17"/>
      <c r="S83" s="17"/>
    </row>
    <row r="84" spans="1:19" ht="10.5">
      <c r="A84" s="61"/>
      <c r="B84" s="6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0.5">
      <c r="A85" s="4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0.5">
      <c r="A86" s="4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0.5">
      <c r="A87" s="4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0.5">
      <c r="A88" s="4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0.5">
      <c r="A89" s="4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r:id="rId1"/>
  <headerFooter>
    <oddHeader>&amp;L&amp;"Arial Mon,Regular"&amp;8&amp;USection 8.Budget</oddHeader>
    <oddFooter>&amp;L&amp;"Arial Mon,Regular"&amp;18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23.140625" style="0" customWidth="1"/>
    <col min="4" max="4" width="15.7109375" style="0" customWidth="1"/>
    <col min="5" max="5" width="13.8515625" style="108" customWidth="1"/>
    <col min="6" max="6" width="12.140625" style="108" customWidth="1"/>
    <col min="7" max="7" width="13.8515625" style="108" customWidth="1"/>
    <col min="8" max="8" width="10.7109375" style="0" customWidth="1"/>
    <col min="9" max="9" width="9.28125" style="0" customWidth="1"/>
    <col min="10" max="11" width="10.00390625" style="0" bestFit="1" customWidth="1"/>
    <col min="17" max="17" width="10.28125" style="0" customWidth="1"/>
  </cols>
  <sheetData>
    <row r="1" spans="1:18" ht="12.75">
      <c r="A1" s="2"/>
      <c r="B1" s="2"/>
      <c r="C1" s="2"/>
      <c r="D1" s="2"/>
      <c r="E1" s="101"/>
      <c r="F1" s="101"/>
      <c r="G1" s="10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101"/>
      <c r="F2" s="101"/>
      <c r="G2" s="10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101"/>
      <c r="F3" s="101"/>
      <c r="G3" s="10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7"/>
      <c r="B4" s="2"/>
      <c r="C4" s="67" t="s">
        <v>243</v>
      </c>
      <c r="D4" s="2"/>
      <c r="E4" s="103"/>
      <c r="F4" s="103"/>
      <c r="G4" s="103"/>
      <c r="H4" s="18"/>
      <c r="I4" s="18"/>
      <c r="J4" s="17"/>
      <c r="K4" s="16"/>
      <c r="L4" s="16"/>
      <c r="M4" s="17"/>
      <c r="N4" s="17"/>
      <c r="O4" s="17"/>
      <c r="P4" s="2"/>
      <c r="Q4" s="2"/>
      <c r="R4" s="2"/>
    </row>
    <row r="5" spans="1:18" ht="12.75">
      <c r="A5" s="17"/>
      <c r="B5" s="68"/>
      <c r="C5" s="18" t="s">
        <v>244</v>
      </c>
      <c r="D5" s="2"/>
      <c r="E5" s="103"/>
      <c r="F5" s="103"/>
      <c r="G5" s="103"/>
      <c r="H5" s="18"/>
      <c r="I5" s="18"/>
      <c r="J5" s="16"/>
      <c r="K5" s="18"/>
      <c r="L5" s="16"/>
      <c r="M5" s="17"/>
      <c r="N5" s="17"/>
      <c r="O5" s="17"/>
      <c r="P5" s="2"/>
      <c r="Q5" s="2"/>
      <c r="R5" s="2"/>
    </row>
    <row r="6" spans="1:18" ht="12.75">
      <c r="A6" s="17"/>
      <c r="B6" s="68"/>
      <c r="C6" s="18"/>
      <c r="D6" s="18"/>
      <c r="E6" s="103"/>
      <c r="F6" s="103"/>
      <c r="G6" s="103"/>
      <c r="H6" s="18"/>
      <c r="I6" s="18"/>
      <c r="J6" s="16"/>
      <c r="K6" s="16"/>
      <c r="L6" s="16"/>
      <c r="M6" s="17"/>
      <c r="N6" s="17"/>
      <c r="O6" s="17"/>
      <c r="P6" s="2"/>
      <c r="Q6" s="2"/>
      <c r="R6" s="2"/>
    </row>
    <row r="7" spans="1:18" ht="12.75">
      <c r="A7" s="17"/>
      <c r="B7" s="17" t="s">
        <v>245</v>
      </c>
      <c r="C7" s="17"/>
      <c r="D7" s="17"/>
      <c r="E7" s="104"/>
      <c r="F7" s="104"/>
      <c r="G7" s="104"/>
      <c r="H7" s="16"/>
      <c r="I7" s="16"/>
      <c r="J7" s="17"/>
      <c r="K7" s="17"/>
      <c r="L7" s="17"/>
      <c r="M7" s="17"/>
      <c r="N7" s="17"/>
      <c r="O7" s="17"/>
      <c r="P7" s="2"/>
      <c r="Q7" s="2"/>
      <c r="R7" s="2"/>
    </row>
    <row r="8" spans="1:18" ht="12.75">
      <c r="A8" s="17"/>
      <c r="B8" s="17"/>
      <c r="C8" s="17"/>
      <c r="D8" s="17"/>
      <c r="E8" s="104"/>
      <c r="F8" s="104"/>
      <c r="G8" s="104"/>
      <c r="H8" s="16"/>
      <c r="I8" s="16"/>
      <c r="J8" s="17"/>
      <c r="K8" s="17"/>
      <c r="L8" s="17"/>
      <c r="M8" s="17"/>
      <c r="N8" s="17"/>
      <c r="O8" s="17"/>
      <c r="P8" s="2"/>
      <c r="Q8" s="2"/>
      <c r="R8" s="2"/>
    </row>
    <row r="9" spans="1:18" ht="12.75">
      <c r="A9" s="17"/>
      <c r="B9" s="69" t="s">
        <v>246</v>
      </c>
      <c r="C9" s="16"/>
      <c r="D9" s="16"/>
      <c r="E9" s="104" t="s">
        <v>1</v>
      </c>
      <c r="F9" s="104"/>
      <c r="G9" s="104"/>
      <c r="H9" s="16"/>
      <c r="I9" s="16"/>
      <c r="J9" s="2"/>
      <c r="K9" s="2"/>
      <c r="L9" s="2"/>
      <c r="M9" s="2"/>
      <c r="N9" s="2"/>
      <c r="O9" s="17"/>
      <c r="P9" s="2"/>
      <c r="Q9" s="2"/>
      <c r="R9" s="2"/>
    </row>
    <row r="10" spans="1:18" ht="12.75">
      <c r="A10" s="17"/>
      <c r="B10" s="17"/>
      <c r="C10" s="19"/>
      <c r="D10" s="19" t="s">
        <v>247</v>
      </c>
      <c r="E10" s="104"/>
      <c r="F10" s="104"/>
      <c r="G10" s="104"/>
      <c r="H10" s="16"/>
      <c r="I10" s="16"/>
      <c r="J10" s="16"/>
      <c r="K10" s="16"/>
      <c r="L10" s="16"/>
      <c r="M10" s="16"/>
      <c r="N10" s="16"/>
      <c r="O10" s="17"/>
      <c r="P10" s="2"/>
      <c r="Q10" s="2"/>
      <c r="R10" s="2"/>
    </row>
    <row r="11" spans="1:17" ht="24">
      <c r="A11" s="70"/>
      <c r="B11" s="70"/>
      <c r="C11" s="71"/>
      <c r="D11" s="72"/>
      <c r="E11" s="470" t="s">
        <v>248</v>
      </c>
      <c r="F11" s="471"/>
      <c r="G11" s="471"/>
      <c r="H11" s="474"/>
      <c r="I11" s="474"/>
      <c r="J11" s="72"/>
      <c r="K11" s="73"/>
      <c r="L11" s="73"/>
      <c r="M11" s="73"/>
      <c r="N11" s="74"/>
      <c r="O11" s="2"/>
      <c r="P11" s="2"/>
      <c r="Q11" s="2"/>
    </row>
    <row r="12" spans="1:17" ht="12.75">
      <c r="A12" s="75"/>
      <c r="B12" s="75"/>
      <c r="C12" s="16"/>
      <c r="D12" s="76"/>
      <c r="E12" s="472"/>
      <c r="F12" s="473"/>
      <c r="G12" s="473"/>
      <c r="H12" s="475"/>
      <c r="I12" s="475"/>
      <c r="J12" s="77"/>
      <c r="K12" s="78"/>
      <c r="L12" s="79"/>
      <c r="M12" s="80"/>
      <c r="N12" s="81"/>
      <c r="O12" s="2"/>
      <c r="P12" s="2"/>
      <c r="Q12" s="2"/>
    </row>
    <row r="13" spans="1:17" ht="12.75">
      <c r="A13" s="82"/>
      <c r="B13" s="82"/>
      <c r="C13" s="19"/>
      <c r="D13" s="83"/>
      <c r="E13" s="105" t="s">
        <v>417</v>
      </c>
      <c r="F13" s="105" t="s">
        <v>418</v>
      </c>
      <c r="G13" s="398" t="s">
        <v>419</v>
      </c>
      <c r="H13" s="476"/>
      <c r="I13" s="476"/>
      <c r="J13" s="84"/>
      <c r="K13" s="85"/>
      <c r="L13" s="86"/>
      <c r="M13" s="86"/>
      <c r="N13" s="97"/>
      <c r="O13" s="2"/>
      <c r="P13" s="2"/>
      <c r="Q13" s="2"/>
    </row>
    <row r="14" spans="1:17" ht="15" customHeight="1">
      <c r="A14" s="20" t="s">
        <v>249</v>
      </c>
      <c r="B14" s="70" t="s">
        <v>250</v>
      </c>
      <c r="C14" s="21" t="s">
        <v>251</v>
      </c>
      <c r="D14" s="16"/>
      <c r="E14" s="106">
        <v>19585900</v>
      </c>
      <c r="F14" s="106">
        <v>18997000</v>
      </c>
      <c r="G14" s="106">
        <v>17200000</v>
      </c>
      <c r="H14" s="87">
        <f>G14/E14*100</f>
        <v>87.81827743427671</v>
      </c>
      <c r="I14" s="87">
        <f>G14/F14*100</f>
        <v>90.54061167552771</v>
      </c>
      <c r="J14" s="22"/>
      <c r="K14" s="88"/>
      <c r="L14" s="23"/>
      <c r="M14" s="88"/>
      <c r="N14" s="98"/>
      <c r="O14" s="2"/>
      <c r="P14" s="27"/>
      <c r="Q14" s="2"/>
    </row>
    <row r="15" spans="1:17" ht="15" customHeight="1">
      <c r="A15" s="225" t="s">
        <v>252</v>
      </c>
      <c r="B15" s="225" t="s">
        <v>253</v>
      </c>
      <c r="C15" s="226" t="s">
        <v>254</v>
      </c>
      <c r="D15" s="83"/>
      <c r="E15" s="107">
        <v>20657344</v>
      </c>
      <c r="F15" s="107">
        <v>22915376</v>
      </c>
      <c r="G15" s="107">
        <v>21056619</v>
      </c>
      <c r="H15" s="87">
        <f aca="true" t="shared" si="0" ref="H15:H25">G15/E15*100</f>
        <v>101.93284770781761</v>
      </c>
      <c r="I15" s="87">
        <f aca="true" t="shared" si="1" ref="I15:I25">G15/F15*100</f>
        <v>91.88860352978716</v>
      </c>
      <c r="J15" s="22"/>
      <c r="K15" s="22"/>
      <c r="L15" s="17"/>
      <c r="M15" s="22"/>
      <c r="N15" s="98"/>
      <c r="O15" s="2"/>
      <c r="P15" s="27"/>
      <c r="Q15" s="2"/>
    </row>
    <row r="16" spans="1:17" ht="15" customHeight="1">
      <c r="A16" s="75" t="s">
        <v>255</v>
      </c>
      <c r="B16" s="1"/>
      <c r="C16" s="21" t="s">
        <v>256</v>
      </c>
      <c r="D16" s="16"/>
      <c r="E16" s="107">
        <v>72536242.6</v>
      </c>
      <c r="F16" s="107">
        <v>94476796.3</v>
      </c>
      <c r="G16" s="107">
        <v>95854034</v>
      </c>
      <c r="H16" s="87">
        <f t="shared" si="0"/>
        <v>132.146400977213</v>
      </c>
      <c r="I16" s="87">
        <f t="shared" si="1"/>
        <v>101.45775233066408</v>
      </c>
      <c r="J16" s="89"/>
      <c r="K16" s="16"/>
      <c r="L16" s="17"/>
      <c r="M16" s="22"/>
      <c r="N16" s="98"/>
      <c r="O16" s="2"/>
      <c r="P16" s="27"/>
      <c r="Q16" s="27"/>
    </row>
    <row r="17" spans="1:17" ht="15" customHeight="1">
      <c r="A17" s="4" t="s">
        <v>257</v>
      </c>
      <c r="B17" s="1"/>
      <c r="C17" s="90" t="s">
        <v>258</v>
      </c>
      <c r="D17" s="26"/>
      <c r="E17" s="107">
        <v>546520.2</v>
      </c>
      <c r="F17" s="107">
        <v>518084</v>
      </c>
      <c r="G17" s="107">
        <v>654482.9</v>
      </c>
      <c r="H17" s="87">
        <f t="shared" si="0"/>
        <v>119.75456716878902</v>
      </c>
      <c r="I17" s="87">
        <f t="shared" si="1"/>
        <v>126.32756464202717</v>
      </c>
      <c r="J17" s="22"/>
      <c r="K17" s="16"/>
      <c r="L17" s="17"/>
      <c r="M17" s="22"/>
      <c r="N17" s="98"/>
      <c r="O17" s="2"/>
      <c r="P17" s="27"/>
      <c r="Q17" s="2"/>
    </row>
    <row r="18" spans="1:17" ht="15" customHeight="1">
      <c r="A18" s="4" t="s">
        <v>259</v>
      </c>
      <c r="B18" s="1"/>
      <c r="C18" s="90"/>
      <c r="D18" s="26"/>
      <c r="E18" s="107">
        <v>219160.5</v>
      </c>
      <c r="F18" s="107">
        <v>175587.6</v>
      </c>
      <c r="G18" s="107">
        <v>595918.3</v>
      </c>
      <c r="H18" s="87">
        <f t="shared" si="0"/>
        <v>271.9095366181406</v>
      </c>
      <c r="I18" s="87">
        <f t="shared" si="1"/>
        <v>339.3851843752065</v>
      </c>
      <c r="J18" s="22"/>
      <c r="K18" s="16"/>
      <c r="L18" s="17"/>
      <c r="M18" s="22"/>
      <c r="N18" s="98"/>
      <c r="O18" s="2"/>
      <c r="P18" s="27"/>
      <c r="Q18" s="2"/>
    </row>
    <row r="19" spans="1:17" ht="15" customHeight="1">
      <c r="A19" s="75" t="s">
        <v>260</v>
      </c>
      <c r="B19" s="1"/>
      <c r="C19" s="91" t="s">
        <v>261</v>
      </c>
      <c r="D19" s="26"/>
      <c r="E19" s="107">
        <v>37415471.4</v>
      </c>
      <c r="F19" s="107">
        <v>45720619</v>
      </c>
      <c r="G19" s="107">
        <v>53072450.5</v>
      </c>
      <c r="H19" s="87">
        <f t="shared" si="0"/>
        <v>141.84626977598364</v>
      </c>
      <c r="I19" s="87">
        <f t="shared" si="1"/>
        <v>116.07990368634336</v>
      </c>
      <c r="J19" s="22"/>
      <c r="K19" s="16"/>
      <c r="L19" s="17"/>
      <c r="M19" s="22"/>
      <c r="N19" s="98"/>
      <c r="O19" s="2"/>
      <c r="P19" s="27"/>
      <c r="Q19" s="2"/>
    </row>
    <row r="20" spans="1:17" ht="15" customHeight="1">
      <c r="A20" s="75" t="s">
        <v>262</v>
      </c>
      <c r="B20" s="1"/>
      <c r="C20" s="91" t="s">
        <v>263</v>
      </c>
      <c r="D20" s="16"/>
      <c r="E20" s="107">
        <v>67099472.1</v>
      </c>
      <c r="F20" s="107">
        <v>72391720.5</v>
      </c>
      <c r="G20" s="107">
        <v>75986878.7</v>
      </c>
      <c r="H20" s="87">
        <f t="shared" si="0"/>
        <v>113.24512149179785</v>
      </c>
      <c r="I20" s="87">
        <f t="shared" si="1"/>
        <v>104.96625605133947</v>
      </c>
      <c r="J20" s="22"/>
      <c r="K20" s="16"/>
      <c r="L20" s="17"/>
      <c r="M20" s="22"/>
      <c r="N20" s="98"/>
      <c r="O20" s="2"/>
      <c r="P20" s="27"/>
      <c r="Q20" s="2"/>
    </row>
    <row r="21" spans="1:17" ht="15" customHeight="1">
      <c r="A21" s="75" t="s">
        <v>264</v>
      </c>
      <c r="B21" s="1"/>
      <c r="C21" s="91" t="s">
        <v>265</v>
      </c>
      <c r="D21" s="16"/>
      <c r="E21" s="107">
        <v>4416114.2</v>
      </c>
      <c r="F21" s="107">
        <v>5181159.4</v>
      </c>
      <c r="G21" s="107">
        <v>6018780.4</v>
      </c>
      <c r="H21" s="87">
        <f t="shared" si="0"/>
        <v>136.29132145178673</v>
      </c>
      <c r="I21" s="87">
        <f t="shared" si="1"/>
        <v>116.16667111226108</v>
      </c>
      <c r="J21" s="22"/>
      <c r="K21" s="16"/>
      <c r="L21" s="17"/>
      <c r="M21" s="22"/>
      <c r="N21" s="98"/>
      <c r="O21" s="2"/>
      <c r="P21" s="27"/>
      <c r="Q21" s="2"/>
    </row>
    <row r="22" spans="1:17" ht="15" customHeight="1">
      <c r="A22" s="75" t="s">
        <v>266</v>
      </c>
      <c r="B22" s="1"/>
      <c r="C22" s="91" t="s">
        <v>267</v>
      </c>
      <c r="D22" s="16"/>
      <c r="E22" s="107"/>
      <c r="F22" s="107"/>
      <c r="G22" s="107"/>
      <c r="H22" s="87"/>
      <c r="I22" s="87"/>
      <c r="J22" s="22"/>
      <c r="K22" s="22"/>
      <c r="L22" s="22"/>
      <c r="M22" s="22"/>
      <c r="N22" s="98"/>
      <c r="O22" s="22"/>
      <c r="P22" s="27"/>
      <c r="Q22" s="2"/>
    </row>
    <row r="23" spans="1:17" ht="15" customHeight="1">
      <c r="A23" s="75" t="s">
        <v>268</v>
      </c>
      <c r="B23" s="1"/>
      <c r="C23" s="91" t="s">
        <v>269</v>
      </c>
      <c r="D23" s="16"/>
      <c r="E23" s="109">
        <v>34912</v>
      </c>
      <c r="F23" s="109">
        <v>43274</v>
      </c>
      <c r="G23" s="109">
        <v>48278</v>
      </c>
      <c r="H23" s="87">
        <f t="shared" si="0"/>
        <v>138.28483043079743</v>
      </c>
      <c r="I23" s="87">
        <f t="shared" si="1"/>
        <v>111.56352544252901</v>
      </c>
      <c r="J23" s="92"/>
      <c r="K23" s="16"/>
      <c r="L23" s="17"/>
      <c r="M23" s="92"/>
      <c r="N23" s="99"/>
      <c r="O23" s="2"/>
      <c r="P23" s="27"/>
      <c r="Q23" s="2"/>
    </row>
    <row r="24" spans="1:17" ht="15" customHeight="1">
      <c r="A24" s="75" t="s">
        <v>270</v>
      </c>
      <c r="B24" s="1"/>
      <c r="C24" s="91" t="s">
        <v>265</v>
      </c>
      <c r="D24" s="16"/>
      <c r="E24" s="109">
        <v>120</v>
      </c>
      <c r="F24" s="109">
        <v>131</v>
      </c>
      <c r="G24" s="109">
        <v>120</v>
      </c>
      <c r="H24" s="87">
        <f t="shared" si="0"/>
        <v>100</v>
      </c>
      <c r="I24" s="87">
        <f t="shared" si="1"/>
        <v>91.6030534351145</v>
      </c>
      <c r="J24" s="92"/>
      <c r="K24" s="16"/>
      <c r="L24" s="16"/>
      <c r="M24" s="92"/>
      <c r="N24" s="99"/>
      <c r="O24" s="2"/>
      <c r="P24" s="27"/>
      <c r="Q24" s="2"/>
    </row>
    <row r="25" spans="1:17" ht="15" customHeight="1">
      <c r="A25" s="82" t="s">
        <v>271</v>
      </c>
      <c r="B25" s="3"/>
      <c r="C25" s="93"/>
      <c r="D25" s="19"/>
      <c r="E25" s="110">
        <v>47019141.1</v>
      </c>
      <c r="F25" s="110">
        <v>52416592</v>
      </c>
      <c r="G25" s="110">
        <v>73327156.2</v>
      </c>
      <c r="H25" s="208">
        <f t="shared" si="0"/>
        <v>155.95171346079735</v>
      </c>
      <c r="I25" s="94">
        <f t="shared" si="1"/>
        <v>139.89302509403893</v>
      </c>
      <c r="J25" s="95"/>
      <c r="K25" s="95"/>
      <c r="L25" s="19"/>
      <c r="M25" s="95"/>
      <c r="N25" s="100"/>
      <c r="O25" s="2"/>
      <c r="P25" s="27"/>
      <c r="Q25" s="2"/>
    </row>
    <row r="26" spans="1:18" ht="12.75">
      <c r="A26" s="17"/>
      <c r="B26" s="2"/>
      <c r="C26" s="17"/>
      <c r="D26" s="17"/>
      <c r="E26" s="111"/>
      <c r="F26" s="111"/>
      <c r="G26" s="101"/>
      <c r="H26" s="2"/>
      <c r="I26" s="2"/>
      <c r="J26" s="16"/>
      <c r="K26" s="16"/>
      <c r="L26" s="16"/>
      <c r="M26" s="17"/>
      <c r="N26" s="17"/>
      <c r="O26" s="17"/>
      <c r="P26" s="2"/>
      <c r="Q26" s="2"/>
      <c r="R26" s="2"/>
    </row>
    <row r="27" spans="1:18" ht="12.75">
      <c r="A27" s="17"/>
      <c r="B27" s="16"/>
      <c r="C27" s="16"/>
      <c r="D27" s="16"/>
      <c r="E27" s="104"/>
      <c r="F27" s="104"/>
      <c r="G27" s="104"/>
      <c r="H27" s="16"/>
      <c r="I27" s="16"/>
      <c r="J27" s="16"/>
      <c r="K27" s="16"/>
      <c r="L27" s="16"/>
      <c r="M27" s="16"/>
      <c r="N27" s="16"/>
      <c r="O27" s="16"/>
      <c r="P27" s="2"/>
      <c r="Q27" s="2"/>
      <c r="R27" s="2"/>
    </row>
    <row r="28" spans="1:18" ht="12.75">
      <c r="A28" s="2"/>
      <c r="B28" s="2"/>
      <c r="C28" s="2"/>
      <c r="D28" s="2"/>
      <c r="E28" s="101"/>
      <c r="F28" s="101"/>
      <c r="G28" s="10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101"/>
      <c r="F29" s="101"/>
      <c r="G29" s="10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17" t="s">
        <v>272</v>
      </c>
      <c r="D30" s="2"/>
      <c r="E30" s="101"/>
      <c r="F30" s="101"/>
      <c r="G30" s="10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101"/>
      <c r="F31" s="101"/>
      <c r="G31" s="10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17" t="s">
        <v>273</v>
      </c>
      <c r="D32" s="2"/>
      <c r="E32" s="101"/>
      <c r="F32" s="101"/>
      <c r="G32" s="10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101"/>
      <c r="F33" s="101"/>
      <c r="G33" s="10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101"/>
      <c r="F34" s="101"/>
      <c r="G34" s="10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101"/>
      <c r="F35" s="101"/>
      <c r="G35" s="10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101"/>
      <c r="F36" s="101"/>
      <c r="G36" s="10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/>
      <c r="B37" s="2"/>
      <c r="C37" s="2"/>
      <c r="D37" s="96"/>
      <c r="E37" s="101"/>
      <c r="F37" s="101"/>
      <c r="G37" s="10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2"/>
      <c r="D38" s="2"/>
      <c r="E38" s="101"/>
      <c r="F38" s="101"/>
      <c r="G38" s="10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horizontalDpi="600" verticalDpi="600" orientation="landscape" r:id="rId2"/>
  <headerFooter>
    <oddHeader>&amp;R&amp;"Arial Mon,Regular"&amp;8&amp;UБүлэг 6.Мөнгө,зээл, хадгаламж</oddHeader>
    <oddFooter xml:space="preserve">&amp;R&amp;18 32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T29"/>
    </sheetView>
  </sheetViews>
  <sheetFormatPr defaultColWidth="9.140625" defaultRowHeight="12.75"/>
  <cols>
    <col min="1" max="1" width="6.140625" style="0" customWidth="1"/>
    <col min="2" max="2" width="5.140625" style="0" customWidth="1"/>
    <col min="3" max="4" width="6.28125" style="0" customWidth="1"/>
    <col min="7" max="7" width="7.00390625" style="0" customWidth="1"/>
    <col min="8" max="8" width="5.7109375" style="0" customWidth="1"/>
    <col min="9" max="9" width="5.8515625" style="0" customWidth="1"/>
    <col min="10" max="10" width="7.00390625" style="0" customWidth="1"/>
    <col min="11" max="11" width="6.00390625" style="0" customWidth="1"/>
    <col min="12" max="12" width="7.00390625" style="0" customWidth="1"/>
    <col min="13" max="13" width="7.57421875" style="0" customWidth="1"/>
    <col min="14" max="14" width="6.8515625" style="0" customWidth="1"/>
    <col min="15" max="15" width="6.7109375" style="0" customWidth="1"/>
    <col min="16" max="16" width="6.140625" style="0" customWidth="1"/>
    <col min="17" max="17" width="7.8515625" style="0" customWidth="1"/>
    <col min="18" max="18" width="6.28125" style="0" customWidth="1"/>
    <col min="19" max="19" width="7.8515625" style="0" customWidth="1"/>
    <col min="20" max="20" width="6.140625" style="0" customWidth="1"/>
    <col min="21" max="21" width="5.421875" style="0" customWidth="1"/>
    <col min="22" max="22" width="5.57421875" style="0" customWidth="1"/>
    <col min="23" max="23" width="7.7109375" style="0" customWidth="1"/>
    <col min="24" max="24" width="6.140625" style="0" customWidth="1"/>
    <col min="25" max="25" width="6.7109375" style="0" customWidth="1"/>
  </cols>
  <sheetData>
    <row r="1" spans="1:25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ht="12.75">
      <c r="A2" s="2" t="s">
        <v>1</v>
      </c>
      <c r="B2" s="2"/>
      <c r="C2" s="2"/>
      <c r="D2" s="587" t="s">
        <v>499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5"/>
      <c r="V2" s="45"/>
      <c r="W2" s="45"/>
      <c r="X2" s="45"/>
      <c r="Y2" s="45"/>
    </row>
    <row r="3" spans="1:25" ht="12.75">
      <c r="A3" s="2"/>
      <c r="B3" s="2"/>
      <c r="C3" s="2"/>
      <c r="D3" s="587" t="s">
        <v>500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2"/>
      <c r="C4" s="2"/>
      <c r="D4" s="58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501</v>
      </c>
      <c r="S4" s="2"/>
      <c r="T4" s="2"/>
      <c r="U4" s="2"/>
      <c r="V4" s="2"/>
      <c r="W4" s="2"/>
      <c r="Y4" s="2"/>
    </row>
    <row r="5" spans="1:21" ht="12.75">
      <c r="A5" s="589" t="s">
        <v>144</v>
      </c>
      <c r="B5" s="590" t="s">
        <v>7</v>
      </c>
      <c r="C5" s="591" t="s">
        <v>502</v>
      </c>
      <c r="D5" s="592"/>
      <c r="E5" s="593"/>
      <c r="F5" s="593"/>
      <c r="G5" s="594"/>
      <c r="H5" s="595"/>
      <c r="I5" s="8" t="s">
        <v>503</v>
      </c>
      <c r="J5" s="596"/>
      <c r="K5" s="596"/>
      <c r="L5" s="596"/>
      <c r="M5" s="597" t="s">
        <v>504</v>
      </c>
      <c r="N5" s="598"/>
      <c r="O5" s="598"/>
      <c r="P5" s="599"/>
      <c r="Q5" s="599"/>
      <c r="R5" s="599"/>
      <c r="S5" s="599"/>
      <c r="T5" s="599"/>
      <c r="U5" s="560"/>
    </row>
    <row r="6" spans="1:21" ht="12.75">
      <c r="A6" s="600"/>
      <c r="B6" s="601"/>
      <c r="C6" s="602">
        <v>2013</v>
      </c>
      <c r="D6" s="602">
        <v>2014</v>
      </c>
      <c r="E6" s="603">
        <v>2015</v>
      </c>
      <c r="F6" s="604"/>
      <c r="G6" s="605"/>
      <c r="H6" s="602">
        <v>2013</v>
      </c>
      <c r="I6" s="602">
        <v>2014</v>
      </c>
      <c r="J6" s="603">
        <v>2015</v>
      </c>
      <c r="K6" s="604"/>
      <c r="L6" s="605"/>
      <c r="M6" s="606" t="s">
        <v>505</v>
      </c>
      <c r="N6" s="606"/>
      <c r="O6" s="606"/>
      <c r="P6" s="607"/>
      <c r="Q6" s="608" t="s">
        <v>506</v>
      </c>
      <c r="R6" s="606"/>
      <c r="S6" s="606"/>
      <c r="T6" s="606"/>
      <c r="U6" s="560"/>
    </row>
    <row r="7" spans="1:21" ht="12.75" customHeight="1">
      <c r="A7" s="600"/>
      <c r="B7" s="601"/>
      <c r="C7" s="609"/>
      <c r="D7" s="609"/>
      <c r="E7" s="610"/>
      <c r="F7" s="611"/>
      <c r="G7" s="612"/>
      <c r="H7" s="609"/>
      <c r="I7" s="609"/>
      <c r="J7" s="610"/>
      <c r="K7" s="611"/>
      <c r="L7" s="612"/>
      <c r="M7" s="606" t="s">
        <v>507</v>
      </c>
      <c r="N7" s="607"/>
      <c r="O7" s="613" t="s">
        <v>508</v>
      </c>
      <c r="P7" s="614"/>
      <c r="Q7" s="606" t="s">
        <v>507</v>
      </c>
      <c r="R7" s="607"/>
      <c r="S7" s="613" t="s">
        <v>508</v>
      </c>
      <c r="T7" s="615"/>
      <c r="U7" s="560"/>
    </row>
    <row r="8" spans="1:25" ht="42">
      <c r="A8" s="616"/>
      <c r="B8" s="617"/>
      <c r="C8" s="618"/>
      <c r="D8" s="618"/>
      <c r="E8" s="619" t="s">
        <v>509</v>
      </c>
      <c r="F8" s="285" t="s">
        <v>510</v>
      </c>
      <c r="G8" s="620" t="s">
        <v>511</v>
      </c>
      <c r="H8" s="618"/>
      <c r="I8" s="618"/>
      <c r="J8" s="621" t="s">
        <v>509</v>
      </c>
      <c r="K8" s="285" t="s">
        <v>512</v>
      </c>
      <c r="L8" s="620" t="s">
        <v>511</v>
      </c>
      <c r="M8" s="619" t="s">
        <v>509</v>
      </c>
      <c r="N8" s="622" t="s">
        <v>512</v>
      </c>
      <c r="O8" s="621" t="s">
        <v>509</v>
      </c>
      <c r="P8" s="622" t="s">
        <v>510</v>
      </c>
      <c r="Q8" s="619" t="s">
        <v>509</v>
      </c>
      <c r="R8" s="622" t="s">
        <v>512</v>
      </c>
      <c r="S8" s="619" t="s">
        <v>509</v>
      </c>
      <c r="T8" s="620" t="s">
        <v>512</v>
      </c>
      <c r="U8" s="560"/>
      <c r="W8" s="560"/>
      <c r="X8" s="560"/>
      <c r="Y8" s="560"/>
    </row>
    <row r="9" spans="1:25" ht="16.5" customHeight="1">
      <c r="A9" s="565" t="s">
        <v>475</v>
      </c>
      <c r="B9" s="623" t="s">
        <v>513</v>
      </c>
      <c r="C9" s="624">
        <v>5500</v>
      </c>
      <c r="D9" s="624">
        <v>5116</v>
      </c>
      <c r="E9" s="625">
        <v>5100</v>
      </c>
      <c r="F9" s="566">
        <v>1960</v>
      </c>
      <c r="G9" s="626">
        <f>F9/E9*100</f>
        <v>38.43137254901961</v>
      </c>
      <c r="H9" s="625">
        <v>69</v>
      </c>
      <c r="I9" s="625">
        <v>61</v>
      </c>
      <c r="J9" s="625">
        <v>80</v>
      </c>
      <c r="K9" s="566"/>
      <c r="L9" s="626">
        <f>K9/J9*100</f>
        <v>0</v>
      </c>
      <c r="M9" s="627">
        <v>100</v>
      </c>
      <c r="N9" s="272">
        <v>7</v>
      </c>
      <c r="O9" s="628">
        <v>30</v>
      </c>
      <c r="P9" s="272"/>
      <c r="Q9" s="272"/>
      <c r="R9" s="272"/>
      <c r="S9" s="272"/>
      <c r="T9" s="272"/>
      <c r="U9" s="351"/>
      <c r="V9" s="351"/>
      <c r="W9" s="628"/>
      <c r="X9" s="351"/>
      <c r="Y9" s="272"/>
    </row>
    <row r="10" spans="1:25" ht="16.5" customHeight="1">
      <c r="A10" s="565" t="s">
        <v>476</v>
      </c>
      <c r="B10" s="623" t="s">
        <v>186</v>
      </c>
      <c r="C10" s="624">
        <v>6120</v>
      </c>
      <c r="D10" s="629">
        <v>5800</v>
      </c>
      <c r="E10" s="630">
        <v>5600</v>
      </c>
      <c r="F10" s="566">
        <v>4535</v>
      </c>
      <c r="G10" s="631">
        <f aca="true" t="shared" si="0" ref="G10:G28">F10/E10*100</f>
        <v>80.98214285714286</v>
      </c>
      <c r="H10" s="630">
        <v>75</v>
      </c>
      <c r="I10" s="630">
        <v>75</v>
      </c>
      <c r="J10" s="630">
        <v>110</v>
      </c>
      <c r="K10" s="566">
        <v>48</v>
      </c>
      <c r="L10" s="631">
        <f aca="true" t="shared" si="1" ref="L10:L28">K10/J10*100</f>
        <v>43.63636363636363</v>
      </c>
      <c r="M10" s="628">
        <v>100</v>
      </c>
      <c r="N10" s="272"/>
      <c r="O10" s="628">
        <v>30</v>
      </c>
      <c r="P10" s="272"/>
      <c r="Q10" s="272"/>
      <c r="R10" s="272"/>
      <c r="S10" s="272"/>
      <c r="T10" s="272"/>
      <c r="U10" s="351"/>
      <c r="V10" s="351"/>
      <c r="W10" s="628"/>
      <c r="X10" s="351"/>
      <c r="Y10" s="272"/>
    </row>
    <row r="11" spans="1:25" ht="16.5" customHeight="1">
      <c r="A11" s="565" t="s">
        <v>477</v>
      </c>
      <c r="B11" s="623" t="s">
        <v>514</v>
      </c>
      <c r="C11" s="629">
        <v>3325</v>
      </c>
      <c r="D11" s="629">
        <v>2803</v>
      </c>
      <c r="E11" s="630">
        <v>3600</v>
      </c>
      <c r="F11" s="566">
        <v>1500</v>
      </c>
      <c r="G11" s="631">
        <f t="shared" si="0"/>
        <v>41.66666666666667</v>
      </c>
      <c r="H11" s="630">
        <v>60</v>
      </c>
      <c r="I11" s="630">
        <v>90</v>
      </c>
      <c r="J11" s="630">
        <v>70</v>
      </c>
      <c r="K11" s="566">
        <v>12</v>
      </c>
      <c r="L11" s="631">
        <f t="shared" si="1"/>
        <v>17.142857142857142</v>
      </c>
      <c r="M11" s="628">
        <v>100</v>
      </c>
      <c r="N11" s="272"/>
      <c r="O11" s="628">
        <v>30</v>
      </c>
      <c r="P11" s="272"/>
      <c r="Q11" s="272"/>
      <c r="R11" s="272"/>
      <c r="S11" s="272"/>
      <c r="T11" s="272"/>
      <c r="U11" s="351"/>
      <c r="V11" s="351"/>
      <c r="W11" s="628"/>
      <c r="X11" s="351"/>
      <c r="Y11" s="272"/>
    </row>
    <row r="12" spans="1:25" ht="16.5" customHeight="1">
      <c r="A12" s="565" t="s">
        <v>478</v>
      </c>
      <c r="B12" s="623" t="s">
        <v>180</v>
      </c>
      <c r="C12" s="624">
        <v>6357</v>
      </c>
      <c r="D12" s="624">
        <v>5219</v>
      </c>
      <c r="E12" s="630">
        <v>4600</v>
      </c>
      <c r="F12" s="566">
        <v>2153</v>
      </c>
      <c r="G12" s="631">
        <f t="shared" si="0"/>
        <v>46.80434782608695</v>
      </c>
      <c r="H12" s="630">
        <v>86</v>
      </c>
      <c r="I12" s="630">
        <v>72</v>
      </c>
      <c r="J12" s="630">
        <v>100</v>
      </c>
      <c r="K12" s="566">
        <v>33</v>
      </c>
      <c r="L12" s="631">
        <f t="shared" si="1"/>
        <v>33</v>
      </c>
      <c r="M12" s="628">
        <v>100</v>
      </c>
      <c r="N12" s="628"/>
      <c r="O12" s="628">
        <v>30</v>
      </c>
      <c r="P12" s="272"/>
      <c r="Q12" s="272"/>
      <c r="R12" s="272"/>
      <c r="S12" s="272"/>
      <c r="T12" s="272"/>
      <c r="U12" s="351"/>
      <c r="V12" s="351"/>
      <c r="W12" s="628"/>
      <c r="X12" s="351"/>
      <c r="Y12" s="272"/>
    </row>
    <row r="13" spans="1:25" ht="16.5" customHeight="1">
      <c r="A13" s="565" t="s">
        <v>479</v>
      </c>
      <c r="B13" s="623" t="s">
        <v>169</v>
      </c>
      <c r="C13" s="624">
        <v>5000</v>
      </c>
      <c r="D13" s="624">
        <v>5000</v>
      </c>
      <c r="E13" s="629">
        <v>5100</v>
      </c>
      <c r="F13" s="566">
        <v>2500</v>
      </c>
      <c r="G13" s="631">
        <f t="shared" si="0"/>
        <v>49.01960784313725</v>
      </c>
      <c r="H13" s="630">
        <v>62</v>
      </c>
      <c r="I13" s="630">
        <v>65</v>
      </c>
      <c r="J13" s="630">
        <v>110</v>
      </c>
      <c r="K13" s="566">
        <v>15</v>
      </c>
      <c r="L13" s="631">
        <f t="shared" si="1"/>
        <v>13.636363636363635</v>
      </c>
      <c r="M13" s="632">
        <v>100</v>
      </c>
      <c r="N13" s="272"/>
      <c r="O13" s="628">
        <v>30</v>
      </c>
      <c r="P13" s="272"/>
      <c r="Q13" s="272"/>
      <c r="R13" s="272"/>
      <c r="S13" s="272"/>
      <c r="T13" s="272"/>
      <c r="U13" s="633"/>
      <c r="V13" s="633"/>
      <c r="W13" s="632"/>
      <c r="X13" s="633"/>
      <c r="Y13" s="272"/>
    </row>
    <row r="14" spans="1:25" ht="16.5" customHeight="1">
      <c r="A14" s="565" t="s">
        <v>480</v>
      </c>
      <c r="B14" s="623" t="s">
        <v>190</v>
      </c>
      <c r="C14" s="624">
        <v>3500</v>
      </c>
      <c r="D14" s="624">
        <v>3515.8</v>
      </c>
      <c r="E14" s="630">
        <v>3600</v>
      </c>
      <c r="F14" s="566">
        <v>957</v>
      </c>
      <c r="G14" s="631">
        <f t="shared" si="0"/>
        <v>26.583333333333332</v>
      </c>
      <c r="H14" s="631">
        <v>58.3</v>
      </c>
      <c r="I14" s="630">
        <v>51</v>
      </c>
      <c r="J14" s="630">
        <v>100</v>
      </c>
      <c r="K14" s="566">
        <v>22.1</v>
      </c>
      <c r="L14" s="631">
        <f t="shared" si="1"/>
        <v>22.1</v>
      </c>
      <c r="M14" s="628">
        <v>100</v>
      </c>
      <c r="N14" s="272"/>
      <c r="O14" s="628">
        <v>30</v>
      </c>
      <c r="P14" s="272"/>
      <c r="Q14" s="272"/>
      <c r="R14" s="272"/>
      <c r="S14" s="272"/>
      <c r="T14" s="272"/>
      <c r="U14" s="351"/>
      <c r="V14" s="351"/>
      <c r="W14" s="628"/>
      <c r="X14" s="351"/>
      <c r="Y14" s="272"/>
    </row>
    <row r="15" spans="1:25" ht="16.5" customHeight="1">
      <c r="A15" s="565" t="s">
        <v>481</v>
      </c>
      <c r="B15" s="623" t="s">
        <v>188</v>
      </c>
      <c r="C15" s="624">
        <v>2410</v>
      </c>
      <c r="D15" s="624">
        <v>4000</v>
      </c>
      <c r="E15" s="630">
        <v>4100</v>
      </c>
      <c r="F15" s="566">
        <v>560</v>
      </c>
      <c r="G15" s="631">
        <f t="shared" si="0"/>
        <v>13.658536585365855</v>
      </c>
      <c r="H15" s="630">
        <v>181</v>
      </c>
      <c r="I15" s="630">
        <v>115</v>
      </c>
      <c r="J15" s="630">
        <v>100</v>
      </c>
      <c r="K15" s="566">
        <v>115</v>
      </c>
      <c r="L15" s="631">
        <f t="shared" si="1"/>
        <v>114.99999999999999</v>
      </c>
      <c r="M15" s="628">
        <v>100</v>
      </c>
      <c r="N15" s="628"/>
      <c r="O15" s="628">
        <v>30</v>
      </c>
      <c r="P15" s="272"/>
      <c r="Q15" s="272"/>
      <c r="R15" s="272"/>
      <c r="S15" s="272"/>
      <c r="T15" s="272"/>
      <c r="U15" s="351"/>
      <c r="V15" s="351"/>
      <c r="W15" s="628"/>
      <c r="X15" s="351"/>
      <c r="Y15" s="272"/>
    </row>
    <row r="16" spans="1:25" ht="16.5" customHeight="1">
      <c r="A16" s="565" t="s">
        <v>482</v>
      </c>
      <c r="B16" s="623" t="s">
        <v>177</v>
      </c>
      <c r="C16" s="624">
        <v>8000</v>
      </c>
      <c r="D16" s="624">
        <v>6250</v>
      </c>
      <c r="E16" s="630">
        <v>6100</v>
      </c>
      <c r="F16" s="566">
        <v>1800</v>
      </c>
      <c r="G16" s="631">
        <f t="shared" si="0"/>
        <v>29.508196721311474</v>
      </c>
      <c r="H16" s="630">
        <v>100</v>
      </c>
      <c r="I16" s="630">
        <v>80</v>
      </c>
      <c r="J16" s="630">
        <v>110</v>
      </c>
      <c r="K16" s="566">
        <v>24</v>
      </c>
      <c r="L16" s="631">
        <f t="shared" si="1"/>
        <v>21.818181818181817</v>
      </c>
      <c r="M16" s="628">
        <v>100</v>
      </c>
      <c r="N16" s="272"/>
      <c r="O16" s="628">
        <v>30</v>
      </c>
      <c r="P16" s="272"/>
      <c r="Q16" s="272"/>
      <c r="R16" s="272"/>
      <c r="S16" s="272"/>
      <c r="T16" s="272"/>
      <c r="U16" s="351"/>
      <c r="V16" s="351"/>
      <c r="W16" s="628"/>
      <c r="X16" s="351"/>
      <c r="Y16" s="272"/>
    </row>
    <row r="17" spans="1:25" ht="16.5" customHeight="1">
      <c r="A17" s="565" t="s">
        <v>483</v>
      </c>
      <c r="B17" s="623" t="s">
        <v>175</v>
      </c>
      <c r="C17" s="624">
        <v>2900</v>
      </c>
      <c r="D17" s="624">
        <v>3650</v>
      </c>
      <c r="E17" s="630">
        <v>4100</v>
      </c>
      <c r="F17" s="566">
        <v>20</v>
      </c>
      <c r="G17" s="631">
        <f t="shared" si="0"/>
        <v>0.4878048780487805</v>
      </c>
      <c r="H17" s="631">
        <v>47.1</v>
      </c>
      <c r="I17" s="630">
        <v>70</v>
      </c>
      <c r="J17" s="630">
        <v>110</v>
      </c>
      <c r="K17" s="566"/>
      <c r="L17" s="631">
        <f t="shared" si="1"/>
        <v>0</v>
      </c>
      <c r="M17" s="628">
        <v>100</v>
      </c>
      <c r="N17" s="272"/>
      <c r="O17" s="628">
        <v>30</v>
      </c>
      <c r="P17" s="272"/>
      <c r="Q17" s="272"/>
      <c r="R17" s="272"/>
      <c r="S17" s="272"/>
      <c r="T17" s="272"/>
      <c r="U17" s="351"/>
      <c r="V17" s="351"/>
      <c r="W17" s="628"/>
      <c r="X17" s="351"/>
      <c r="Y17" s="272"/>
    </row>
    <row r="18" spans="1:25" ht="16.5" customHeight="1">
      <c r="A18" s="565" t="s">
        <v>484</v>
      </c>
      <c r="B18" s="623" t="s">
        <v>198</v>
      </c>
      <c r="C18" s="624">
        <v>5000</v>
      </c>
      <c r="D18" s="624">
        <v>4500</v>
      </c>
      <c r="E18" s="629">
        <v>4600</v>
      </c>
      <c r="F18" s="566">
        <v>2300</v>
      </c>
      <c r="G18" s="631">
        <f t="shared" si="0"/>
        <v>50</v>
      </c>
      <c r="H18" s="630">
        <v>70</v>
      </c>
      <c r="I18" s="630">
        <v>40</v>
      </c>
      <c r="J18" s="630">
        <v>70</v>
      </c>
      <c r="K18" s="566">
        <v>23</v>
      </c>
      <c r="L18" s="631">
        <f t="shared" si="1"/>
        <v>32.857142857142854</v>
      </c>
      <c r="M18" s="632">
        <v>100</v>
      </c>
      <c r="N18" s="272"/>
      <c r="O18" s="628">
        <v>30</v>
      </c>
      <c r="P18" s="272"/>
      <c r="Q18" s="272"/>
      <c r="R18" s="272"/>
      <c r="S18" s="272"/>
      <c r="T18" s="272"/>
      <c r="U18" s="633"/>
      <c r="V18" s="633"/>
      <c r="W18" s="632"/>
      <c r="X18" s="633"/>
      <c r="Y18" s="272"/>
    </row>
    <row r="19" spans="1:25" ht="16.5" customHeight="1">
      <c r="A19" s="565" t="s">
        <v>485</v>
      </c>
      <c r="B19" s="623" t="s">
        <v>184</v>
      </c>
      <c r="C19" s="629">
        <v>3600</v>
      </c>
      <c r="D19" s="629">
        <v>4625</v>
      </c>
      <c r="E19" s="630">
        <v>4600</v>
      </c>
      <c r="F19" s="566">
        <v>2500</v>
      </c>
      <c r="G19" s="631">
        <f t="shared" si="0"/>
        <v>54.347826086956516</v>
      </c>
      <c r="H19" s="631">
        <v>61.1</v>
      </c>
      <c r="I19" s="630">
        <v>80</v>
      </c>
      <c r="J19" s="630">
        <v>110</v>
      </c>
      <c r="K19" s="566">
        <v>80</v>
      </c>
      <c r="L19" s="631">
        <f t="shared" si="1"/>
        <v>72.72727272727273</v>
      </c>
      <c r="M19" s="628">
        <v>100</v>
      </c>
      <c r="N19" s="272"/>
      <c r="O19" s="628">
        <v>30</v>
      </c>
      <c r="P19" s="272"/>
      <c r="Q19" s="272"/>
      <c r="R19" s="272"/>
      <c r="S19" s="272"/>
      <c r="T19" s="272"/>
      <c r="U19" s="351"/>
      <c r="V19" s="351"/>
      <c r="W19" s="628"/>
      <c r="X19" s="351"/>
      <c r="Y19" s="272"/>
    </row>
    <row r="20" spans="1:25" ht="16.5" customHeight="1">
      <c r="A20" s="565" t="s">
        <v>486</v>
      </c>
      <c r="B20" s="623" t="s">
        <v>173</v>
      </c>
      <c r="C20" s="624">
        <v>324.4</v>
      </c>
      <c r="D20" s="624">
        <v>2550</v>
      </c>
      <c r="E20" s="630">
        <v>3600</v>
      </c>
      <c r="F20" s="566">
        <v>74</v>
      </c>
      <c r="G20" s="631">
        <f t="shared" si="0"/>
        <v>2.055555555555556</v>
      </c>
      <c r="H20" s="630">
        <v>40</v>
      </c>
      <c r="I20" s="630">
        <v>65</v>
      </c>
      <c r="J20" s="630">
        <v>90</v>
      </c>
      <c r="K20" s="566"/>
      <c r="L20" s="631">
        <f t="shared" si="1"/>
        <v>0</v>
      </c>
      <c r="M20" s="628">
        <v>100</v>
      </c>
      <c r="N20" s="272"/>
      <c r="O20" s="628">
        <v>30</v>
      </c>
      <c r="P20" s="272"/>
      <c r="Q20" s="272"/>
      <c r="R20" s="272"/>
      <c r="S20" s="272"/>
      <c r="T20" s="272"/>
      <c r="U20" s="351"/>
      <c r="V20" s="351"/>
      <c r="W20" s="628"/>
      <c r="X20" s="351"/>
      <c r="Y20" s="272"/>
    </row>
    <row r="21" spans="1:25" ht="16.5" customHeight="1">
      <c r="A21" s="565" t="s">
        <v>487</v>
      </c>
      <c r="B21" s="623" t="s">
        <v>192</v>
      </c>
      <c r="C21" s="624">
        <v>3116</v>
      </c>
      <c r="D21" s="634">
        <v>2915</v>
      </c>
      <c r="E21" s="630">
        <v>3600</v>
      </c>
      <c r="F21" s="566">
        <v>390</v>
      </c>
      <c r="G21" s="631">
        <f t="shared" si="0"/>
        <v>10.833333333333334</v>
      </c>
      <c r="H21" s="630">
        <v>234</v>
      </c>
      <c r="I21" s="631">
        <v>116.2</v>
      </c>
      <c r="J21" s="630">
        <v>100</v>
      </c>
      <c r="K21" s="566">
        <v>6.7</v>
      </c>
      <c r="L21" s="631">
        <f t="shared" si="1"/>
        <v>6.7</v>
      </c>
      <c r="M21" s="628">
        <v>100</v>
      </c>
      <c r="N21" s="272"/>
      <c r="O21" s="628">
        <v>30</v>
      </c>
      <c r="P21" s="628"/>
      <c r="Q21" s="272"/>
      <c r="R21" s="272"/>
      <c r="S21" s="272"/>
      <c r="T21" s="272"/>
      <c r="U21" s="351"/>
      <c r="V21" s="351"/>
      <c r="W21" s="628"/>
      <c r="X21" s="351"/>
      <c r="Y21" s="272"/>
    </row>
    <row r="22" spans="1:25" ht="16.5" customHeight="1">
      <c r="A22" s="565" t="s">
        <v>488</v>
      </c>
      <c r="B22" s="623" t="s">
        <v>194</v>
      </c>
      <c r="C22" s="624">
        <v>5114</v>
      </c>
      <c r="D22" s="624">
        <v>5200</v>
      </c>
      <c r="E22" s="630">
        <v>5600</v>
      </c>
      <c r="F22" s="566">
        <v>1870</v>
      </c>
      <c r="G22" s="631">
        <f t="shared" si="0"/>
        <v>33.39285714285714</v>
      </c>
      <c r="H22" s="630">
        <v>110</v>
      </c>
      <c r="I22" s="630">
        <v>120</v>
      </c>
      <c r="J22" s="630">
        <v>100</v>
      </c>
      <c r="K22" s="566"/>
      <c r="L22" s="631">
        <f t="shared" si="1"/>
        <v>0</v>
      </c>
      <c r="M22" s="628">
        <v>100</v>
      </c>
      <c r="N22" s="272"/>
      <c r="O22" s="628">
        <v>30</v>
      </c>
      <c r="P22" s="272"/>
      <c r="Q22" s="272"/>
      <c r="R22" s="272"/>
      <c r="S22" s="272"/>
      <c r="T22" s="272"/>
      <c r="U22" s="351"/>
      <c r="V22" s="351"/>
      <c r="W22" s="628"/>
      <c r="X22" s="351"/>
      <c r="Y22" s="272"/>
    </row>
    <row r="23" spans="1:25" ht="16.5" customHeight="1">
      <c r="A23" s="565" t="s">
        <v>489</v>
      </c>
      <c r="B23" s="623" t="s">
        <v>204</v>
      </c>
      <c r="C23" s="624">
        <v>3065</v>
      </c>
      <c r="D23" s="624">
        <v>2781</v>
      </c>
      <c r="E23" s="629">
        <v>3600</v>
      </c>
      <c r="F23" s="566">
        <v>1750</v>
      </c>
      <c r="G23" s="631">
        <f t="shared" si="0"/>
        <v>48.61111111111111</v>
      </c>
      <c r="H23" s="630">
        <v>21</v>
      </c>
      <c r="I23" s="630">
        <v>45</v>
      </c>
      <c r="J23" s="630">
        <v>70</v>
      </c>
      <c r="K23" s="566">
        <v>69</v>
      </c>
      <c r="L23" s="631">
        <f t="shared" si="1"/>
        <v>98.57142857142858</v>
      </c>
      <c r="M23" s="632">
        <v>100</v>
      </c>
      <c r="N23" s="272">
        <v>48</v>
      </c>
      <c r="O23" s="628">
        <v>30</v>
      </c>
      <c r="P23" s="628">
        <v>37</v>
      </c>
      <c r="Q23" s="272"/>
      <c r="R23" s="272"/>
      <c r="S23" s="272"/>
      <c r="T23" s="272"/>
      <c r="U23" s="633"/>
      <c r="V23" s="633"/>
      <c r="W23" s="632"/>
      <c r="X23" s="633"/>
      <c r="Y23" s="272"/>
    </row>
    <row r="24" spans="1:25" ht="16.5" customHeight="1">
      <c r="A24" s="565" t="s">
        <v>490</v>
      </c>
      <c r="B24" s="623" t="s">
        <v>196</v>
      </c>
      <c r="C24" s="624">
        <v>6220</v>
      </c>
      <c r="D24" s="624">
        <v>5200</v>
      </c>
      <c r="E24" s="630">
        <v>5100</v>
      </c>
      <c r="F24" s="566">
        <v>1560</v>
      </c>
      <c r="G24" s="631">
        <f t="shared" si="0"/>
        <v>30.58823529411765</v>
      </c>
      <c r="H24" s="630">
        <v>110</v>
      </c>
      <c r="I24" s="630">
        <v>70</v>
      </c>
      <c r="J24" s="630">
        <v>100</v>
      </c>
      <c r="K24" s="566">
        <v>11</v>
      </c>
      <c r="L24" s="631">
        <f t="shared" si="1"/>
        <v>11</v>
      </c>
      <c r="M24" s="628">
        <v>100</v>
      </c>
      <c r="N24" s="272"/>
      <c r="O24" s="628">
        <v>30</v>
      </c>
      <c r="P24" s="272"/>
      <c r="Q24" s="272"/>
      <c r="R24" s="272"/>
      <c r="S24" s="272"/>
      <c r="T24" s="272"/>
      <c r="U24" s="351"/>
      <c r="V24" s="351"/>
      <c r="W24" s="628"/>
      <c r="X24" s="351"/>
      <c r="Y24" s="272"/>
    </row>
    <row r="25" spans="1:25" ht="16.5" customHeight="1">
      <c r="A25" s="565" t="s">
        <v>491</v>
      </c>
      <c r="B25" s="623" t="s">
        <v>182</v>
      </c>
      <c r="C25" s="624">
        <v>4964</v>
      </c>
      <c r="D25" s="624">
        <v>4625</v>
      </c>
      <c r="E25" s="630">
        <v>4600</v>
      </c>
      <c r="F25" s="566">
        <v>1350</v>
      </c>
      <c r="G25" s="631">
        <f t="shared" si="0"/>
        <v>29.347826086956523</v>
      </c>
      <c r="H25" s="631">
        <v>87.5</v>
      </c>
      <c r="I25" s="630">
        <v>100</v>
      </c>
      <c r="J25" s="630">
        <v>110</v>
      </c>
      <c r="K25" s="566">
        <v>25</v>
      </c>
      <c r="L25" s="631">
        <f t="shared" si="1"/>
        <v>22.727272727272727</v>
      </c>
      <c r="M25" s="628">
        <v>100</v>
      </c>
      <c r="N25" s="272">
        <v>1.8</v>
      </c>
      <c r="O25" s="628">
        <v>30</v>
      </c>
      <c r="P25" s="272"/>
      <c r="Q25" s="272"/>
      <c r="R25" s="272"/>
      <c r="S25" s="272"/>
      <c r="T25" s="272"/>
      <c r="U25" s="351"/>
      <c r="V25" s="351"/>
      <c r="W25" s="628"/>
      <c r="X25" s="351"/>
      <c r="Y25" s="272"/>
    </row>
    <row r="26" spans="1:25" ht="16.5" customHeight="1">
      <c r="A26" s="565" t="s">
        <v>492</v>
      </c>
      <c r="B26" s="623" t="s">
        <v>171</v>
      </c>
      <c r="C26" s="624">
        <v>3000</v>
      </c>
      <c r="D26" s="624">
        <v>2300</v>
      </c>
      <c r="E26" s="630">
        <v>3600</v>
      </c>
      <c r="F26" s="566">
        <v>1200</v>
      </c>
      <c r="G26" s="631">
        <f t="shared" si="0"/>
        <v>33.33333333333333</v>
      </c>
      <c r="H26" s="630">
        <v>95</v>
      </c>
      <c r="I26" s="630">
        <v>40</v>
      </c>
      <c r="J26" s="630">
        <v>110</v>
      </c>
      <c r="K26" s="566">
        <v>10</v>
      </c>
      <c r="L26" s="631">
        <f t="shared" si="1"/>
        <v>9.090909090909092</v>
      </c>
      <c r="M26" s="628">
        <v>100</v>
      </c>
      <c r="N26" s="272"/>
      <c r="O26" s="628">
        <v>30</v>
      </c>
      <c r="P26" s="272"/>
      <c r="Q26" s="272"/>
      <c r="R26" s="272"/>
      <c r="S26" s="272"/>
      <c r="T26" s="272"/>
      <c r="U26" s="351"/>
      <c r="V26" s="351"/>
      <c r="W26" s="628"/>
      <c r="X26" s="351"/>
      <c r="Y26" s="272"/>
    </row>
    <row r="27" spans="1:25" ht="16.5" customHeight="1">
      <c r="A27" s="565" t="s">
        <v>493</v>
      </c>
      <c r="B27" s="623" t="s">
        <v>178</v>
      </c>
      <c r="C27" s="624">
        <v>5010</v>
      </c>
      <c r="D27" s="624">
        <v>5250</v>
      </c>
      <c r="E27" s="630">
        <v>6100</v>
      </c>
      <c r="F27" s="566">
        <v>1590</v>
      </c>
      <c r="G27" s="631">
        <f t="shared" si="0"/>
        <v>26.065573770491802</v>
      </c>
      <c r="H27" s="630">
        <v>93</v>
      </c>
      <c r="I27" s="630">
        <v>90</v>
      </c>
      <c r="J27" s="630">
        <v>120</v>
      </c>
      <c r="K27" s="566"/>
      <c r="L27" s="631">
        <f t="shared" si="1"/>
        <v>0</v>
      </c>
      <c r="M27" s="628">
        <v>100</v>
      </c>
      <c r="N27" s="628"/>
      <c r="O27" s="628">
        <v>30</v>
      </c>
      <c r="P27" s="272"/>
      <c r="Q27" s="272"/>
      <c r="R27" s="272"/>
      <c r="S27" s="272"/>
      <c r="T27" s="272"/>
      <c r="U27" s="351"/>
      <c r="V27" s="351"/>
      <c r="W27" s="628"/>
      <c r="X27" s="351"/>
      <c r="Y27" s="272"/>
    </row>
    <row r="28" spans="1:25" ht="27" customHeight="1">
      <c r="A28" s="635" t="s">
        <v>515</v>
      </c>
      <c r="B28" s="636"/>
      <c r="C28" s="624"/>
      <c r="D28" s="624">
        <v>171</v>
      </c>
      <c r="E28" s="630">
        <v>400</v>
      </c>
      <c r="F28" s="624">
        <v>74</v>
      </c>
      <c r="G28" s="637">
        <f t="shared" si="0"/>
        <v>18.5</v>
      </c>
      <c r="H28" s="272"/>
      <c r="I28" s="272"/>
      <c r="J28" s="630">
        <v>50</v>
      </c>
      <c r="K28" s="631">
        <v>49.3</v>
      </c>
      <c r="L28" s="637">
        <f t="shared" si="1"/>
        <v>98.6</v>
      </c>
      <c r="M28" s="628"/>
      <c r="N28" s="628"/>
      <c r="O28" s="628"/>
      <c r="P28" s="272"/>
      <c r="Q28" s="272">
        <v>400</v>
      </c>
      <c r="R28" s="272">
        <v>74</v>
      </c>
      <c r="S28" s="272">
        <v>50</v>
      </c>
      <c r="T28" s="272">
        <v>49.3</v>
      </c>
      <c r="U28" s="351"/>
      <c r="V28" s="351"/>
      <c r="W28" s="628"/>
      <c r="X28" s="351"/>
      <c r="Y28" s="272"/>
    </row>
    <row r="29" spans="1:25" ht="24.75" customHeight="1">
      <c r="A29" s="638" t="s">
        <v>207</v>
      </c>
      <c r="B29" s="639" t="s">
        <v>2</v>
      </c>
      <c r="C29" s="640">
        <f aca="true" t="shared" si="2" ref="C29:T29">SUM(C9:C28)</f>
        <v>82525.4</v>
      </c>
      <c r="D29" s="640">
        <f t="shared" si="2"/>
        <v>81470.8</v>
      </c>
      <c r="E29" s="641">
        <f t="shared" si="2"/>
        <v>87300</v>
      </c>
      <c r="F29" s="641">
        <f t="shared" si="2"/>
        <v>30643</v>
      </c>
      <c r="G29" s="642">
        <f t="shared" si="2"/>
        <v>664.2176609748258</v>
      </c>
      <c r="H29" s="641">
        <f t="shared" si="2"/>
        <v>1660</v>
      </c>
      <c r="I29" s="640">
        <f t="shared" si="2"/>
        <v>1445.2</v>
      </c>
      <c r="J29" s="641">
        <f t="shared" si="2"/>
        <v>1920</v>
      </c>
      <c r="K29" s="640">
        <f t="shared" si="2"/>
        <v>543.1</v>
      </c>
      <c r="L29" s="642">
        <f t="shared" si="2"/>
        <v>618.6077922077923</v>
      </c>
      <c r="M29" s="641">
        <f t="shared" si="2"/>
        <v>1900</v>
      </c>
      <c r="N29" s="641">
        <f t="shared" si="2"/>
        <v>56.8</v>
      </c>
      <c r="O29" s="641">
        <f t="shared" si="2"/>
        <v>570</v>
      </c>
      <c r="P29" s="641">
        <f t="shared" si="2"/>
        <v>37</v>
      </c>
      <c r="Q29" s="641">
        <f t="shared" si="2"/>
        <v>400</v>
      </c>
      <c r="R29" s="641">
        <f t="shared" si="2"/>
        <v>74</v>
      </c>
      <c r="S29" s="641">
        <f t="shared" si="2"/>
        <v>50</v>
      </c>
      <c r="T29" s="640">
        <f t="shared" si="2"/>
        <v>49.3</v>
      </c>
      <c r="U29" s="643"/>
      <c r="V29" s="643"/>
      <c r="W29" s="643"/>
      <c r="X29" s="643"/>
      <c r="Y29" s="643"/>
    </row>
    <row r="30" spans="1:25" ht="12.75">
      <c r="A30" s="644"/>
      <c r="B30" s="645"/>
      <c r="C30" s="2"/>
      <c r="D30" s="2"/>
      <c r="E30" s="643"/>
      <c r="F30" s="2"/>
      <c r="G30" s="10"/>
      <c r="H30" s="10"/>
      <c r="I30" s="10"/>
      <c r="J30" s="10"/>
      <c r="K30" s="10"/>
      <c r="L30" s="10"/>
      <c r="M30" s="643"/>
      <c r="N30" s="10"/>
      <c r="O30" s="643"/>
      <c r="P30" s="10"/>
      <c r="Q30" s="10"/>
      <c r="R30" s="10"/>
      <c r="S30" s="10"/>
      <c r="T30" s="10"/>
      <c r="U30" s="646"/>
      <c r="V30" s="646"/>
      <c r="W30" s="643"/>
      <c r="X30" s="646"/>
      <c r="Y30" s="10"/>
    </row>
    <row r="31" spans="1:25" ht="12.75">
      <c r="A31" s="644"/>
      <c r="B31" s="645"/>
      <c r="C31" s="647"/>
      <c r="D31" s="27"/>
      <c r="E31" s="643"/>
      <c r="F31" s="27"/>
      <c r="G31" s="10"/>
      <c r="H31" s="10"/>
      <c r="I31" s="10"/>
      <c r="J31" s="10"/>
      <c r="K31" s="10"/>
      <c r="L31" s="10"/>
      <c r="M31" s="643"/>
      <c r="N31" s="10"/>
      <c r="O31" s="643"/>
      <c r="P31" s="10"/>
      <c r="Q31" s="643"/>
      <c r="R31" s="643"/>
      <c r="S31" s="643"/>
      <c r="T31" s="10"/>
      <c r="U31" s="646"/>
      <c r="V31" s="646"/>
      <c r="W31" s="643"/>
      <c r="X31" s="646"/>
      <c r="Y31" s="10"/>
    </row>
    <row r="32" spans="1:25" ht="12.75">
      <c r="A32" s="644"/>
      <c r="B32" s="645"/>
      <c r="C32" s="647"/>
      <c r="D32" s="647"/>
      <c r="E32" s="643"/>
      <c r="F32" s="647"/>
      <c r="G32" s="10"/>
      <c r="H32" s="10"/>
      <c r="I32" s="10"/>
      <c r="J32" s="10"/>
      <c r="K32" s="10"/>
      <c r="L32" s="10"/>
      <c r="M32" s="643"/>
      <c r="N32" s="10"/>
      <c r="O32" s="643"/>
      <c r="P32" s="10"/>
      <c r="Q32" s="10"/>
      <c r="R32" s="10"/>
      <c r="S32" s="10"/>
      <c r="T32" s="10"/>
      <c r="U32" s="646"/>
      <c r="V32" s="646"/>
      <c r="W32" s="643"/>
      <c r="X32" s="646"/>
      <c r="Y32" s="10"/>
    </row>
    <row r="33" spans="1:25" ht="12.75">
      <c r="A33" s="648"/>
      <c r="B33" s="649"/>
      <c r="C33" s="1"/>
      <c r="D33" s="1"/>
      <c r="E33" s="643"/>
      <c r="F33" s="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  <c r="V33" s="1"/>
      <c r="W33" s="1"/>
      <c r="X33" s="1"/>
      <c r="Y33" s="10"/>
    </row>
    <row r="34" spans="1:25" ht="12.75">
      <c r="A34" s="650"/>
      <c r="B34" s="651"/>
      <c r="C34" s="650"/>
      <c r="D34" s="650"/>
      <c r="E34" s="650"/>
      <c r="F34" s="650"/>
      <c r="G34" s="14"/>
      <c r="H34" s="14"/>
      <c r="I34" s="14"/>
      <c r="J34" s="14"/>
      <c r="K34" s="14"/>
      <c r="L34" s="14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10"/>
    </row>
  </sheetData>
  <sheetProtection/>
  <mergeCells count="17">
    <mergeCell ref="A28:B28"/>
    <mergeCell ref="M6:P6"/>
    <mergeCell ref="Q6:T6"/>
    <mergeCell ref="M7:N7"/>
    <mergeCell ref="O7:P7"/>
    <mergeCell ref="Q7:R7"/>
    <mergeCell ref="S7:T7"/>
    <mergeCell ref="A5:A8"/>
    <mergeCell ref="B5:B8"/>
    <mergeCell ref="C5:G5"/>
    <mergeCell ref="M5:T5"/>
    <mergeCell ref="C6:C8"/>
    <mergeCell ref="D6:D8"/>
    <mergeCell ref="E6:G7"/>
    <mergeCell ref="H6:H8"/>
    <mergeCell ref="I6:I8"/>
    <mergeCell ref="J6:L7"/>
  </mergeCells>
  <printOptions/>
  <pageMargins left="0.2" right="0.2" top="0.75" bottom="0.75" header="0.3" footer="0.3"/>
  <pageSetup horizontalDpi="600" verticalDpi="600" orientation="landscape" r:id="rId1"/>
  <headerFooter>
    <oddHeader>&amp;L&amp;"Arial Mon,Regular"&amp;8&amp;USection 9. Agriculture</oddHeader>
    <oddFooter>&amp;L&amp;"Arial Mon,Regular"&amp;18 33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62"/>
  <sheetViews>
    <sheetView zoomScalePageLayoutView="0" workbookViewId="0" topLeftCell="B1">
      <selection activeCell="L34" sqref="L34"/>
    </sheetView>
  </sheetViews>
  <sheetFormatPr defaultColWidth="8.00390625" defaultRowHeight="12.75"/>
  <cols>
    <col min="1" max="1" width="4.421875" style="497" hidden="1" customWidth="1"/>
    <col min="2" max="2" width="6.8515625" style="497" customWidth="1"/>
    <col min="3" max="3" width="5.7109375" style="497" customWidth="1"/>
    <col min="4" max="4" width="15.00390625" style="497" customWidth="1"/>
    <col min="5" max="5" width="10.421875" style="497" customWidth="1"/>
    <col min="6" max="6" width="10.28125" style="497" customWidth="1"/>
    <col min="7" max="7" width="14.28125" style="497" customWidth="1"/>
    <col min="8" max="8" width="9.7109375" style="497" customWidth="1"/>
    <col min="9" max="9" width="15.00390625" style="497" customWidth="1"/>
    <col min="10" max="10" width="10.7109375" style="497" customWidth="1"/>
    <col min="11" max="11" width="18.57421875" style="497" customWidth="1"/>
    <col min="12" max="12" width="17.8515625" style="497" customWidth="1"/>
    <col min="13" max="13" width="11.7109375" style="497" customWidth="1"/>
    <col min="14" max="16384" width="8.00390625" style="497" customWidth="1"/>
  </cols>
  <sheetData>
    <row r="1" spans="1:10" ht="12.75">
      <c r="A1" s="497" t="s">
        <v>422</v>
      </c>
      <c r="B1" s="498"/>
      <c r="C1" s="498"/>
      <c r="D1" s="498" t="s">
        <v>1</v>
      </c>
      <c r="E1" s="498"/>
      <c r="F1" s="499" t="s">
        <v>423</v>
      </c>
      <c r="G1" s="500" t="s">
        <v>424</v>
      </c>
      <c r="I1" s="498"/>
      <c r="J1" s="498"/>
    </row>
    <row r="2" spans="2:12" ht="12.75">
      <c r="B2" s="498"/>
      <c r="C2" s="498"/>
      <c r="D2" s="498"/>
      <c r="E2" s="498"/>
      <c r="F2" s="498"/>
      <c r="G2" s="500" t="s">
        <v>425</v>
      </c>
      <c r="I2" s="498"/>
      <c r="J2" s="501"/>
      <c r="K2" s="498" t="s">
        <v>1</v>
      </c>
      <c r="L2" s="502"/>
    </row>
    <row r="3" spans="2:12" ht="9.75" customHeight="1">
      <c r="B3" s="498"/>
      <c r="C3" s="498"/>
      <c r="D3" s="498"/>
      <c r="E3" s="498"/>
      <c r="F3" s="498"/>
      <c r="G3" s="498"/>
      <c r="H3" s="500"/>
      <c r="I3" s="498"/>
      <c r="J3" s="501"/>
      <c r="K3" s="498"/>
      <c r="L3" s="502"/>
    </row>
    <row r="4" spans="1:13" ht="14.25" customHeight="1">
      <c r="A4" s="498"/>
      <c r="B4" s="503"/>
      <c r="C4" s="504"/>
      <c r="D4" s="505" t="s">
        <v>426</v>
      </c>
      <c r="E4" s="506"/>
      <c r="F4" s="507"/>
      <c r="G4" s="508"/>
      <c r="H4" s="508" t="s">
        <v>427</v>
      </c>
      <c r="I4" s="508"/>
      <c r="J4" s="508"/>
      <c r="K4" s="509" t="s">
        <v>428</v>
      </c>
      <c r="L4" s="506" t="s">
        <v>429</v>
      </c>
      <c r="M4" s="505" t="s">
        <v>430</v>
      </c>
    </row>
    <row r="5" spans="1:13" ht="15.75" customHeight="1">
      <c r="A5" s="498"/>
      <c r="B5" s="498"/>
      <c r="C5" s="511"/>
      <c r="D5" s="512" t="s">
        <v>431</v>
      </c>
      <c r="E5" s="513"/>
      <c r="F5" s="514"/>
      <c r="G5" s="505" t="s">
        <v>432</v>
      </c>
      <c r="H5" s="507"/>
      <c r="I5" s="515" t="s">
        <v>433</v>
      </c>
      <c r="J5" s="516"/>
      <c r="K5" s="517" t="s">
        <v>434</v>
      </c>
      <c r="L5" s="510" t="s">
        <v>435</v>
      </c>
      <c r="M5" s="518" t="s">
        <v>436</v>
      </c>
    </row>
    <row r="6" spans="1:13" ht="15">
      <c r="A6" s="498"/>
      <c r="B6" s="519" t="s">
        <v>437</v>
      </c>
      <c r="C6" s="518" t="s">
        <v>438</v>
      </c>
      <c r="D6" s="509" t="s">
        <v>439</v>
      </c>
      <c r="E6" s="520" t="s">
        <v>165</v>
      </c>
      <c r="F6" s="521" t="s">
        <v>167</v>
      </c>
      <c r="G6" s="522" t="s">
        <v>440</v>
      </c>
      <c r="H6" s="523"/>
      <c r="I6" s="524" t="s">
        <v>441</v>
      </c>
      <c r="J6" s="525"/>
      <c r="K6" s="517" t="s">
        <v>442</v>
      </c>
      <c r="L6" s="526" t="s">
        <v>443</v>
      </c>
      <c r="M6" s="512" t="s">
        <v>444</v>
      </c>
    </row>
    <row r="7" spans="1:13" ht="12.75">
      <c r="A7" s="498"/>
      <c r="B7" s="510"/>
      <c r="C7" s="527"/>
      <c r="D7" s="528" t="s">
        <v>445</v>
      </c>
      <c r="E7" s="529" t="s">
        <v>446</v>
      </c>
      <c r="F7" s="529" t="s">
        <v>447</v>
      </c>
      <c r="G7" s="509" t="s">
        <v>439</v>
      </c>
      <c r="H7" s="510" t="s">
        <v>165</v>
      </c>
      <c r="I7" s="509" t="s">
        <v>439</v>
      </c>
      <c r="J7" s="510" t="s">
        <v>165</v>
      </c>
      <c r="K7" s="517" t="s">
        <v>448</v>
      </c>
      <c r="L7" s="513" t="s">
        <v>449</v>
      </c>
      <c r="M7" s="512" t="s">
        <v>450</v>
      </c>
    </row>
    <row r="8" spans="1:13" ht="18.75" customHeight="1">
      <c r="A8" s="498"/>
      <c r="B8" s="530"/>
      <c r="C8" s="531"/>
      <c r="D8" s="532"/>
      <c r="E8" s="533"/>
      <c r="F8" s="533"/>
      <c r="G8" s="534" t="s">
        <v>445</v>
      </c>
      <c r="H8" s="535" t="s">
        <v>167</v>
      </c>
      <c r="I8" s="534" t="s">
        <v>445</v>
      </c>
      <c r="J8" s="535" t="s">
        <v>167</v>
      </c>
      <c r="K8" s="532" t="s">
        <v>1</v>
      </c>
      <c r="L8" s="530"/>
      <c r="M8" s="531"/>
    </row>
    <row r="9" spans="1:13" ht="13.5" customHeight="1">
      <c r="A9" s="498"/>
      <c r="B9" s="286" t="s">
        <v>168</v>
      </c>
      <c r="C9" s="537" t="s">
        <v>169</v>
      </c>
      <c r="D9" s="538">
        <f aca="true" t="shared" si="0" ref="D9:D17">G9+I9</f>
        <v>15484</v>
      </c>
      <c r="E9" s="538">
        <v>3035</v>
      </c>
      <c r="F9" s="538">
        <f>H9+J9</f>
        <v>10541.9</v>
      </c>
      <c r="G9" s="538">
        <v>2451.3</v>
      </c>
      <c r="H9" s="538">
        <v>200</v>
      </c>
      <c r="I9" s="538">
        <v>13032.7</v>
      </c>
      <c r="J9" s="539">
        <v>10341.9</v>
      </c>
      <c r="K9" s="538">
        <v>14073.9</v>
      </c>
      <c r="L9" s="538"/>
      <c r="M9" s="538"/>
    </row>
    <row r="10" spans="1:13" ht="13.5" customHeight="1">
      <c r="A10" s="498"/>
      <c r="B10" s="286" t="s">
        <v>170</v>
      </c>
      <c r="C10" s="537" t="s">
        <v>171</v>
      </c>
      <c r="D10" s="538">
        <f t="shared" si="0"/>
        <v>7635</v>
      </c>
      <c r="E10" s="538">
        <v>3465</v>
      </c>
      <c r="F10" s="538">
        <f aca="true" t="shared" si="1" ref="F10:F31">H10+J10</f>
        <v>1081</v>
      </c>
      <c r="G10" s="538">
        <v>650</v>
      </c>
      <c r="H10" s="538">
        <v>23</v>
      </c>
      <c r="I10" s="538">
        <v>6985</v>
      </c>
      <c r="J10" s="539">
        <v>1058</v>
      </c>
      <c r="K10" s="538">
        <v>6431</v>
      </c>
      <c r="L10" s="538">
        <v>659.8</v>
      </c>
      <c r="M10" s="538"/>
    </row>
    <row r="11" spans="1:13" ht="13.5" customHeight="1">
      <c r="A11" s="498"/>
      <c r="B11" s="286" t="s">
        <v>172</v>
      </c>
      <c r="C11" s="537" t="s">
        <v>173</v>
      </c>
      <c r="D11" s="538">
        <f t="shared" si="0"/>
        <v>4215</v>
      </c>
      <c r="E11" s="538">
        <v>1750.4</v>
      </c>
      <c r="F11" s="538">
        <f t="shared" si="1"/>
        <v>1164.4</v>
      </c>
      <c r="G11" s="538">
        <v>500</v>
      </c>
      <c r="H11" s="538">
        <v>190.5</v>
      </c>
      <c r="I11" s="538">
        <v>3715</v>
      </c>
      <c r="J11" s="539">
        <v>973.9</v>
      </c>
      <c r="K11" s="538">
        <v>4463.5</v>
      </c>
      <c r="L11" s="538"/>
      <c r="M11" s="538"/>
    </row>
    <row r="12" spans="2:13" ht="13.5" customHeight="1">
      <c r="B12" s="286" t="s">
        <v>174</v>
      </c>
      <c r="C12" s="537" t="s">
        <v>175</v>
      </c>
      <c r="D12" s="538">
        <f t="shared" si="0"/>
        <v>14696.5</v>
      </c>
      <c r="E12" s="538">
        <v>4499.1</v>
      </c>
      <c r="F12" s="538">
        <f t="shared" si="1"/>
        <v>5685.8</v>
      </c>
      <c r="G12" s="538">
        <v>1961.5</v>
      </c>
      <c r="H12" s="538">
        <v>378.5</v>
      </c>
      <c r="I12" s="538">
        <v>12735</v>
      </c>
      <c r="J12" s="539">
        <v>5307.3</v>
      </c>
      <c r="K12" s="538">
        <v>14765.2</v>
      </c>
      <c r="L12" s="538">
        <v>131</v>
      </c>
      <c r="M12" s="538">
        <v>1920</v>
      </c>
    </row>
    <row r="13" spans="2:13" ht="12" customHeight="1">
      <c r="B13" s="286"/>
      <c r="C13" s="537"/>
      <c r="D13" s="538"/>
      <c r="E13" s="538"/>
      <c r="F13" s="538"/>
      <c r="G13" s="539"/>
      <c r="H13" s="539"/>
      <c r="I13" s="539"/>
      <c r="J13" s="539"/>
      <c r="K13" s="536"/>
      <c r="L13" s="536"/>
      <c r="M13" s="539"/>
    </row>
    <row r="14" spans="2:13" ht="13.5" customHeight="1">
      <c r="B14" s="286" t="s">
        <v>176</v>
      </c>
      <c r="C14" s="537" t="s">
        <v>177</v>
      </c>
      <c r="D14" s="538">
        <f t="shared" si="0"/>
        <v>11197</v>
      </c>
      <c r="E14" s="538">
        <v>6912.1</v>
      </c>
      <c r="F14" s="538">
        <f t="shared" si="1"/>
        <v>6251.7</v>
      </c>
      <c r="G14" s="538">
        <v>1908</v>
      </c>
      <c r="H14" s="538">
        <v>403.4</v>
      </c>
      <c r="I14" s="538">
        <v>9289</v>
      </c>
      <c r="J14" s="539">
        <v>5848.3</v>
      </c>
      <c r="K14" s="538">
        <v>18140.3</v>
      </c>
      <c r="L14" s="538"/>
      <c r="M14" s="538"/>
    </row>
    <row r="15" spans="2:13" ht="13.5" customHeight="1">
      <c r="B15" s="286" t="s">
        <v>0</v>
      </c>
      <c r="C15" s="537" t="s">
        <v>178</v>
      </c>
      <c r="D15" s="538">
        <f t="shared" si="0"/>
        <v>7665</v>
      </c>
      <c r="E15" s="538">
        <v>4880.1</v>
      </c>
      <c r="F15" s="538">
        <f t="shared" si="1"/>
        <v>4789.8</v>
      </c>
      <c r="G15" s="538">
        <v>650</v>
      </c>
      <c r="H15" s="538">
        <v>295.1</v>
      </c>
      <c r="I15" s="538">
        <v>7015</v>
      </c>
      <c r="J15" s="539">
        <v>4494.7</v>
      </c>
      <c r="K15" s="538">
        <v>13183.3</v>
      </c>
      <c r="L15" s="538">
        <v>2112</v>
      </c>
      <c r="M15" s="538">
        <v>296.2</v>
      </c>
    </row>
    <row r="16" spans="2:13" ht="13.5" customHeight="1">
      <c r="B16" s="286" t="s">
        <v>179</v>
      </c>
      <c r="C16" s="537" t="s">
        <v>180</v>
      </c>
      <c r="D16" s="538">
        <f t="shared" si="0"/>
        <v>25100.5</v>
      </c>
      <c r="E16" s="538">
        <v>5930</v>
      </c>
      <c r="F16" s="538">
        <f t="shared" si="1"/>
        <v>6174.3</v>
      </c>
      <c r="G16" s="538">
        <v>3514.8</v>
      </c>
      <c r="H16" s="538">
        <v>1221.3</v>
      </c>
      <c r="I16" s="538">
        <v>21585.7</v>
      </c>
      <c r="J16" s="539">
        <v>4953</v>
      </c>
      <c r="K16" s="538">
        <v>52933.6</v>
      </c>
      <c r="L16" s="538">
        <v>771.9</v>
      </c>
      <c r="M16" s="538"/>
    </row>
    <row r="17" spans="2:13" ht="13.5" customHeight="1">
      <c r="B17" s="286" t="s">
        <v>181</v>
      </c>
      <c r="C17" s="537" t="s">
        <v>182</v>
      </c>
      <c r="D17" s="538">
        <f t="shared" si="0"/>
        <v>6465</v>
      </c>
      <c r="E17" s="538">
        <v>4020</v>
      </c>
      <c r="F17" s="538">
        <f t="shared" si="1"/>
        <v>2967.3</v>
      </c>
      <c r="G17" s="538">
        <v>450</v>
      </c>
      <c r="H17" s="538">
        <v>123.3</v>
      </c>
      <c r="I17" s="538">
        <v>6015</v>
      </c>
      <c r="J17" s="539">
        <v>2844</v>
      </c>
      <c r="K17" s="538">
        <v>8333.5</v>
      </c>
      <c r="L17" s="538">
        <v>961</v>
      </c>
      <c r="M17" s="538"/>
    </row>
    <row r="18" spans="2:13" ht="12" customHeight="1">
      <c r="B18" s="286"/>
      <c r="C18" s="537"/>
      <c r="D18" s="538"/>
      <c r="E18" s="538"/>
      <c r="F18" s="538"/>
      <c r="G18" s="539"/>
      <c r="H18" s="539"/>
      <c r="I18" s="539"/>
      <c r="J18" s="539"/>
      <c r="K18" s="536"/>
      <c r="L18" s="536"/>
      <c r="M18" s="539"/>
    </row>
    <row r="19" spans="2:13" ht="13.5" customHeight="1">
      <c r="B19" s="286" t="s">
        <v>183</v>
      </c>
      <c r="C19" s="537" t="s">
        <v>184</v>
      </c>
      <c r="D19" s="538">
        <f>G19+I19</f>
        <v>3600</v>
      </c>
      <c r="E19" s="538">
        <v>380</v>
      </c>
      <c r="F19" s="538">
        <f t="shared" si="1"/>
        <v>1544</v>
      </c>
      <c r="G19" s="538">
        <v>600</v>
      </c>
      <c r="H19" s="538">
        <v>95</v>
      </c>
      <c r="I19" s="538">
        <v>3000</v>
      </c>
      <c r="J19" s="539">
        <v>1449</v>
      </c>
      <c r="K19" s="538">
        <v>4517.9</v>
      </c>
      <c r="L19" s="538"/>
      <c r="M19" s="538"/>
    </row>
    <row r="20" spans="2:13" ht="13.5" customHeight="1">
      <c r="B20" s="286" t="s">
        <v>185</v>
      </c>
      <c r="C20" s="537" t="s">
        <v>186</v>
      </c>
      <c r="D20" s="538">
        <f>G20+I20</f>
        <v>2765</v>
      </c>
      <c r="E20" s="538">
        <v>1366</v>
      </c>
      <c r="F20" s="538">
        <f t="shared" si="1"/>
        <v>1342</v>
      </c>
      <c r="G20" s="538">
        <v>250</v>
      </c>
      <c r="H20" s="538">
        <v>194</v>
      </c>
      <c r="I20" s="538">
        <v>2515</v>
      </c>
      <c r="J20" s="539">
        <v>1148</v>
      </c>
      <c r="K20" s="538">
        <v>5488.4</v>
      </c>
      <c r="L20" s="538"/>
      <c r="M20" s="538"/>
    </row>
    <row r="21" spans="2:13" ht="13.5" customHeight="1">
      <c r="B21" s="286" t="s">
        <v>187</v>
      </c>
      <c r="C21" s="537" t="s">
        <v>188</v>
      </c>
      <c r="D21" s="538">
        <f>G21+I21</f>
        <v>2300</v>
      </c>
      <c r="E21" s="538">
        <v>520</v>
      </c>
      <c r="F21" s="538">
        <f t="shared" si="1"/>
        <v>440</v>
      </c>
      <c r="G21" s="538">
        <v>300</v>
      </c>
      <c r="H21" s="538">
        <v>73</v>
      </c>
      <c r="I21" s="538">
        <v>2000</v>
      </c>
      <c r="J21" s="539">
        <v>367</v>
      </c>
      <c r="K21" s="538">
        <v>1704.1</v>
      </c>
      <c r="L21" s="538"/>
      <c r="M21" s="538"/>
    </row>
    <row r="22" spans="2:13" ht="13.5" customHeight="1">
      <c r="B22" s="286" t="s">
        <v>189</v>
      </c>
      <c r="C22" s="537" t="s">
        <v>190</v>
      </c>
      <c r="D22" s="538">
        <f>G22+I22</f>
        <v>0</v>
      </c>
      <c r="E22" s="538"/>
      <c r="F22" s="538"/>
      <c r="G22" s="538"/>
      <c r="H22" s="538"/>
      <c r="I22" s="538">
        <v>0</v>
      </c>
      <c r="J22" s="539"/>
      <c r="K22" s="538"/>
      <c r="L22" s="538"/>
      <c r="M22" s="538"/>
    </row>
    <row r="23" spans="2:13" ht="12" customHeight="1">
      <c r="B23" s="286"/>
      <c r="C23" s="537"/>
      <c r="D23" s="538"/>
      <c r="E23" s="538"/>
      <c r="F23" s="538"/>
      <c r="G23" s="539"/>
      <c r="H23" s="539"/>
      <c r="I23" s="539"/>
      <c r="J23" s="539"/>
      <c r="K23" s="536"/>
      <c r="L23" s="536"/>
      <c r="M23" s="539"/>
    </row>
    <row r="24" spans="2:13" ht="13.5" customHeight="1">
      <c r="B24" s="286" t="s">
        <v>191</v>
      </c>
      <c r="C24" s="537" t="s">
        <v>192</v>
      </c>
      <c r="D24" s="538"/>
      <c r="E24" s="538"/>
      <c r="F24" s="538"/>
      <c r="G24" s="538"/>
      <c r="H24" s="538"/>
      <c r="I24" s="538">
        <v>0</v>
      </c>
      <c r="J24" s="539"/>
      <c r="K24" s="540"/>
      <c r="L24" s="540"/>
      <c r="M24" s="538"/>
    </row>
    <row r="25" spans="2:13" ht="13.5" customHeight="1">
      <c r="B25" s="286" t="s">
        <v>193</v>
      </c>
      <c r="C25" s="537" t="s">
        <v>194</v>
      </c>
      <c r="D25" s="538">
        <f>G25+I25</f>
        <v>7050</v>
      </c>
      <c r="E25" s="538">
        <v>2071</v>
      </c>
      <c r="F25" s="538">
        <f t="shared" si="1"/>
        <v>2046.2</v>
      </c>
      <c r="G25" s="538">
        <v>550</v>
      </c>
      <c r="H25" s="538">
        <v>30</v>
      </c>
      <c r="I25" s="538">
        <v>6500</v>
      </c>
      <c r="J25" s="539">
        <v>2016.2</v>
      </c>
      <c r="K25" s="538">
        <v>5319.5</v>
      </c>
      <c r="L25" s="538">
        <v>960</v>
      </c>
      <c r="M25" s="538">
        <v>107.1</v>
      </c>
    </row>
    <row r="26" spans="2:13" ht="13.5" customHeight="1">
      <c r="B26" s="286" t="s">
        <v>195</v>
      </c>
      <c r="C26" s="537" t="s">
        <v>196</v>
      </c>
      <c r="D26" s="538">
        <f>G26+I26</f>
        <v>13584.7</v>
      </c>
      <c r="E26" s="538">
        <v>1400</v>
      </c>
      <c r="F26" s="538">
        <f t="shared" si="1"/>
        <v>4376</v>
      </c>
      <c r="G26" s="538">
        <v>1767.6</v>
      </c>
      <c r="H26" s="538">
        <v>600</v>
      </c>
      <c r="I26" s="538">
        <v>11817.1</v>
      </c>
      <c r="J26" s="539">
        <v>3776</v>
      </c>
      <c r="K26" s="538">
        <v>15350</v>
      </c>
      <c r="L26" s="538">
        <v>4856</v>
      </c>
      <c r="M26" s="538"/>
    </row>
    <row r="27" spans="2:13" ht="13.5" customHeight="1">
      <c r="B27" s="286" t="s">
        <v>197</v>
      </c>
      <c r="C27" s="537" t="s">
        <v>198</v>
      </c>
      <c r="D27" s="538">
        <f>G27+I27</f>
        <v>4185</v>
      </c>
      <c r="E27" s="538">
        <v>1645</v>
      </c>
      <c r="F27" s="538">
        <f t="shared" si="1"/>
        <v>1245</v>
      </c>
      <c r="G27" s="538">
        <v>1000</v>
      </c>
      <c r="H27" s="538">
        <v>294</v>
      </c>
      <c r="I27" s="538">
        <v>3185</v>
      </c>
      <c r="J27" s="539">
        <v>951</v>
      </c>
      <c r="K27" s="538">
        <v>108840.3</v>
      </c>
      <c r="L27" s="538">
        <v>6</v>
      </c>
      <c r="M27" s="538">
        <v>552.9</v>
      </c>
    </row>
    <row r="28" spans="2:13" ht="11.25" customHeight="1">
      <c r="B28" s="286"/>
      <c r="C28" s="537"/>
      <c r="D28" s="538"/>
      <c r="E28" s="538"/>
      <c r="F28" s="538"/>
      <c r="G28" s="539"/>
      <c r="H28" s="539"/>
      <c r="I28" s="539"/>
      <c r="J28" s="539"/>
      <c r="K28" s="536"/>
      <c r="L28" s="536"/>
      <c r="M28" s="539"/>
    </row>
    <row r="29" spans="2:13" ht="13.5" customHeight="1">
      <c r="B29" s="286" t="s">
        <v>199</v>
      </c>
      <c r="C29" s="537" t="s">
        <v>200</v>
      </c>
      <c r="D29" s="538">
        <f>G29+I29</f>
        <v>16117.8</v>
      </c>
      <c r="E29" s="538">
        <v>3863</v>
      </c>
      <c r="F29" s="538">
        <f t="shared" si="1"/>
        <v>5482</v>
      </c>
      <c r="G29" s="538">
        <v>3317.7</v>
      </c>
      <c r="H29" s="538">
        <v>82</v>
      </c>
      <c r="I29" s="538">
        <v>12800.1</v>
      </c>
      <c r="J29" s="539">
        <v>5400</v>
      </c>
      <c r="K29" s="538">
        <v>13454.4</v>
      </c>
      <c r="L29" s="538">
        <v>0</v>
      </c>
      <c r="M29" s="538"/>
    </row>
    <row r="30" spans="2:13" ht="13.5" customHeight="1">
      <c r="B30" s="286" t="s">
        <v>201</v>
      </c>
      <c r="C30" s="537" t="s">
        <v>202</v>
      </c>
      <c r="D30" s="538">
        <f>G30+I30</f>
        <v>0</v>
      </c>
      <c r="E30" s="538"/>
      <c r="F30" s="538"/>
      <c r="G30" s="538"/>
      <c r="H30" s="538"/>
      <c r="I30" s="538">
        <v>0</v>
      </c>
      <c r="J30" s="539"/>
      <c r="K30" s="538"/>
      <c r="L30" s="538"/>
      <c r="M30" s="538"/>
    </row>
    <row r="31" spans="2:13" ht="13.5" customHeight="1">
      <c r="B31" s="286" t="s">
        <v>203</v>
      </c>
      <c r="C31" s="537" t="s">
        <v>204</v>
      </c>
      <c r="D31" s="538">
        <f>G31+I31</f>
        <v>2000</v>
      </c>
      <c r="E31" s="538">
        <v>940.7</v>
      </c>
      <c r="F31" s="538">
        <f t="shared" si="1"/>
        <v>1464.8</v>
      </c>
      <c r="G31" s="538">
        <v>200</v>
      </c>
      <c r="H31" s="538"/>
      <c r="I31" s="538">
        <v>1800</v>
      </c>
      <c r="J31" s="539">
        <v>1464.8</v>
      </c>
      <c r="K31" s="538">
        <v>3462</v>
      </c>
      <c r="L31" s="540">
        <v>192</v>
      </c>
      <c r="M31" s="538"/>
    </row>
    <row r="32" spans="2:13" ht="12" customHeight="1">
      <c r="B32" s="541" t="s">
        <v>1</v>
      </c>
      <c r="C32" s="541"/>
      <c r="D32" s="538"/>
      <c r="E32" s="542"/>
      <c r="F32" s="542"/>
      <c r="G32" s="542"/>
      <c r="H32" s="542"/>
      <c r="I32" s="542"/>
      <c r="J32" s="542"/>
      <c r="K32" s="542"/>
      <c r="L32" s="543"/>
      <c r="M32" s="543"/>
    </row>
    <row r="33" spans="2:13" ht="21" customHeight="1">
      <c r="B33" s="544" t="s">
        <v>207</v>
      </c>
      <c r="C33" s="545" t="s">
        <v>2</v>
      </c>
      <c r="D33" s="546">
        <f>G33+I33</f>
        <v>144060.5</v>
      </c>
      <c r="E33" s="547">
        <f>SUM(E9:E32)</f>
        <v>46677.399999999994</v>
      </c>
      <c r="F33" s="547">
        <f>SUM(F9:F32)</f>
        <v>56596.200000000004</v>
      </c>
      <c r="G33" s="547">
        <f aca="true" t="shared" si="2" ref="G33:M33">SUM(G9:G32)</f>
        <v>20070.9</v>
      </c>
      <c r="H33" s="547">
        <f t="shared" si="2"/>
        <v>4203.1</v>
      </c>
      <c r="I33" s="547">
        <f>SUM(I9:I32)</f>
        <v>123989.6</v>
      </c>
      <c r="J33" s="547">
        <f t="shared" si="2"/>
        <v>52393.1</v>
      </c>
      <c r="K33" s="547">
        <f t="shared" si="2"/>
        <v>290460.9</v>
      </c>
      <c r="L33" s="547">
        <f t="shared" si="2"/>
        <v>10649.7</v>
      </c>
      <c r="M33" s="548">
        <f t="shared" si="2"/>
        <v>2876.2</v>
      </c>
    </row>
    <row r="34" spans="2:13" ht="23.25" customHeight="1">
      <c r="B34" s="549" t="s">
        <v>208</v>
      </c>
      <c r="C34" s="550" t="s">
        <v>209</v>
      </c>
      <c r="D34" s="551">
        <v>98961</v>
      </c>
      <c r="E34" s="551"/>
      <c r="F34" s="551"/>
      <c r="G34" s="551">
        <v>12773</v>
      </c>
      <c r="H34" s="551">
        <v>5731</v>
      </c>
      <c r="I34" s="551">
        <v>86188</v>
      </c>
      <c r="J34" s="551">
        <v>40946.4</v>
      </c>
      <c r="K34" s="551">
        <v>161279.9</v>
      </c>
      <c r="L34" s="551">
        <v>13017.3</v>
      </c>
      <c r="M34" s="552">
        <v>6269.6</v>
      </c>
    </row>
    <row r="462" ht="10.5">
      <c r="B462" s="497" t="s">
        <v>452</v>
      </c>
    </row>
  </sheetData>
  <sheetProtection/>
  <mergeCells count="5">
    <mergeCell ref="G6:H6"/>
    <mergeCell ref="I6:J6"/>
    <mergeCell ref="E7:E8"/>
    <mergeCell ref="F7:F8"/>
    <mergeCell ref="I5:J5"/>
  </mergeCells>
  <printOptions horizontalCentered="1" verticalCentered="1"/>
  <pageMargins left="0.25" right="0.01" top="0.66" bottom="0.92" header="0.49" footer="0.37"/>
  <pageSetup horizontalDpi="600" verticalDpi="600" orientation="landscape" paperSize="9" r:id="rId1"/>
  <headerFooter alignWithMargins="0">
    <oddHeader>&amp;R&amp;8&amp;UБүлэг 9. Хөдөө аж ахуй</oddHeader>
    <oddFooter>&amp;R&amp;"Arial Mon,Regular"&amp;18 34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AK109"/>
  <sheetViews>
    <sheetView zoomScalePageLayoutView="0" workbookViewId="0" topLeftCell="A1">
      <selection activeCell="G74" sqref="G74"/>
    </sheetView>
  </sheetViews>
  <sheetFormatPr defaultColWidth="9.140625" defaultRowHeight="12.75"/>
  <cols>
    <col min="1" max="1" width="4.421875" style="985" customWidth="1"/>
    <col min="2" max="2" width="10.28125" style="985" customWidth="1"/>
    <col min="3" max="3" width="9.28125" style="985" customWidth="1"/>
    <col min="4" max="4" width="14.7109375" style="985" customWidth="1"/>
    <col min="5" max="5" width="10.00390625" style="985" customWidth="1"/>
    <col min="6" max="6" width="12.28125" style="985" customWidth="1"/>
    <col min="7" max="7" width="10.421875" style="985" customWidth="1"/>
    <col min="8" max="8" width="15.140625" style="985" customWidth="1"/>
    <col min="9" max="9" width="10.140625" style="985" customWidth="1"/>
    <col min="10" max="10" width="9.421875" style="985" customWidth="1"/>
    <col min="11" max="11" width="10.00390625" style="985" customWidth="1"/>
    <col min="12" max="12" width="9.28125" style="985" customWidth="1"/>
    <col min="13" max="13" width="9.140625" style="985" customWidth="1"/>
    <col min="14" max="32" width="9.140625" style="1048" customWidth="1"/>
    <col min="33" max="33" width="33.28125" style="1048" customWidth="1"/>
    <col min="34" max="16384" width="9.140625" style="1048" customWidth="1"/>
  </cols>
  <sheetData>
    <row r="1" ht="23.25" customHeight="1"/>
    <row r="2" spans="6:37" ht="12.75">
      <c r="F2" s="1037" t="s">
        <v>1155</v>
      </c>
      <c r="G2" s="1036"/>
      <c r="H2" s="984"/>
      <c r="I2" s="984"/>
      <c r="J2" s="984"/>
      <c r="AG2" s="1067" t="s">
        <v>1156</v>
      </c>
      <c r="AH2" s="1068"/>
      <c r="AI2" s="1068"/>
      <c r="AJ2" s="1068"/>
      <c r="AK2" s="1068"/>
    </row>
    <row r="3" spans="6:37" ht="12.75">
      <c r="F3" s="1069" t="s">
        <v>1157</v>
      </c>
      <c r="G3" s="1036"/>
      <c r="H3" s="984"/>
      <c r="I3" s="984"/>
      <c r="J3" s="984"/>
      <c r="AG3" s="1070" t="s">
        <v>1158</v>
      </c>
      <c r="AH3" s="1071"/>
      <c r="AI3" s="1071"/>
      <c r="AJ3" s="1071"/>
      <c r="AK3" s="1071"/>
    </row>
    <row r="4" spans="6:37" ht="15" customHeight="1">
      <c r="F4" s="1069"/>
      <c r="G4" s="1036"/>
      <c r="H4" s="984"/>
      <c r="I4" s="984"/>
      <c r="J4" s="984"/>
      <c r="AG4" s="1072"/>
      <c r="AH4" s="1073"/>
      <c r="AI4" s="1073"/>
      <c r="AJ4" s="1073"/>
      <c r="AK4" s="1073"/>
    </row>
    <row r="5" spans="3:37" ht="15.75" customHeight="1">
      <c r="C5" s="983" t="s">
        <v>1159</v>
      </c>
      <c r="D5" s="1023"/>
      <c r="E5" s="984"/>
      <c r="F5" s="984"/>
      <c r="G5" s="984"/>
      <c r="H5" s="984"/>
      <c r="I5" s="984"/>
      <c r="J5" s="984"/>
      <c r="K5" s="984"/>
      <c r="L5" s="984"/>
      <c r="AG5" s="1074"/>
      <c r="AH5" s="1075" t="s">
        <v>975</v>
      </c>
      <c r="AI5" s="1076"/>
      <c r="AJ5" s="1074" t="s">
        <v>1160</v>
      </c>
      <c r="AK5" s="1074"/>
    </row>
    <row r="6" spans="3:37" ht="13.5" customHeight="1">
      <c r="C6" s="986" t="s">
        <v>1161</v>
      </c>
      <c r="D6" s="983"/>
      <c r="E6" s="984"/>
      <c r="F6" s="984"/>
      <c r="G6" s="984"/>
      <c r="H6" s="984"/>
      <c r="I6" s="984"/>
      <c r="J6" s="984"/>
      <c r="K6" s="984"/>
      <c r="L6" s="984"/>
      <c r="AG6" s="1077"/>
      <c r="AH6" s="1078" t="s">
        <v>1162</v>
      </c>
      <c r="AI6" s="1078" t="s">
        <v>1163</v>
      </c>
      <c r="AJ6" s="1079" t="s">
        <v>979</v>
      </c>
      <c r="AK6" s="1077"/>
    </row>
    <row r="7" spans="3:37" ht="12" customHeight="1">
      <c r="C7" s="986"/>
      <c r="D7" s="983"/>
      <c r="E7" s="984"/>
      <c r="F7" s="984"/>
      <c r="G7" s="984"/>
      <c r="H7" s="984"/>
      <c r="I7" s="984"/>
      <c r="J7" s="984"/>
      <c r="K7" s="984"/>
      <c r="L7" s="984"/>
      <c r="AG7" s="1080"/>
      <c r="AH7" s="1081"/>
      <c r="AI7" s="1081"/>
      <c r="AJ7" s="1081"/>
      <c r="AK7" s="1080"/>
    </row>
    <row r="8" spans="2:37" ht="44.25" customHeight="1">
      <c r="B8" s="1082" t="s">
        <v>1164</v>
      </c>
      <c r="C8" s="1083" t="s">
        <v>1165</v>
      </c>
      <c r="D8" s="1084" t="s">
        <v>1166</v>
      </c>
      <c r="E8" s="1084" t="s">
        <v>1167</v>
      </c>
      <c r="F8" s="1084" t="s">
        <v>1168</v>
      </c>
      <c r="G8" s="1084" t="s">
        <v>1169</v>
      </c>
      <c r="H8" s="1084" t="s">
        <v>1170</v>
      </c>
      <c r="I8" s="1084" t="s">
        <v>1171</v>
      </c>
      <c r="J8" s="1084" t="s">
        <v>1172</v>
      </c>
      <c r="K8" s="1085" t="s">
        <v>1173</v>
      </c>
      <c r="L8" s="1082" t="s">
        <v>1174</v>
      </c>
      <c r="AG8" s="1048" t="s">
        <v>1175</v>
      </c>
      <c r="AH8" s="1086">
        <v>212139.6</v>
      </c>
      <c r="AI8" s="1086" t="e">
        <f>SUM(#REF!)</f>
        <v>#REF!</v>
      </c>
      <c r="AJ8" s="1086" t="e">
        <f>AI8/AH8*100</f>
        <v>#REF!</v>
      </c>
      <c r="AK8" s="1048" t="s">
        <v>1176</v>
      </c>
    </row>
    <row r="9" spans="2:12" ht="9.75" customHeight="1">
      <c r="B9" s="987" t="s">
        <v>1117</v>
      </c>
      <c r="C9" s="1062">
        <f>SUM(D9+E9+F9+G9+H9+J9+K9+L9+I9)</f>
        <v>954.6000000000001</v>
      </c>
      <c r="D9" s="1062">
        <v>409.1</v>
      </c>
      <c r="E9" s="987">
        <v>14.5</v>
      </c>
      <c r="F9" s="987">
        <v>385.6</v>
      </c>
      <c r="G9" s="987"/>
      <c r="H9" s="1062">
        <v>66.2</v>
      </c>
      <c r="I9" s="1062">
        <v>10.4</v>
      </c>
      <c r="J9" s="987"/>
      <c r="K9" s="1062">
        <v>66.2</v>
      </c>
      <c r="L9" s="987">
        <v>2.6</v>
      </c>
    </row>
    <row r="10" spans="2:19" ht="9.75" customHeight="1">
      <c r="B10" s="987" t="s">
        <v>1118</v>
      </c>
      <c r="C10" s="1062">
        <f>SUM(D10+E10+F10+G10+H10+J10+K10+L10+I10)</f>
        <v>767.8000000000001</v>
      </c>
      <c r="D10" s="1062">
        <v>253.7</v>
      </c>
      <c r="E10" s="987">
        <v>14.4</v>
      </c>
      <c r="F10" s="987">
        <v>356.6</v>
      </c>
      <c r="G10" s="987"/>
      <c r="H10" s="1062">
        <v>83.5</v>
      </c>
      <c r="I10" s="987">
        <v>6.4</v>
      </c>
      <c r="J10" s="987">
        <v>10.3</v>
      </c>
      <c r="K10" s="987">
        <v>30.2</v>
      </c>
      <c r="L10" s="987">
        <v>12.7</v>
      </c>
      <c r="M10" s="987"/>
      <c r="N10" s="1080"/>
      <c r="O10" s="1080"/>
      <c r="P10" s="1080"/>
      <c r="Q10" s="1080"/>
      <c r="R10" s="1080"/>
      <c r="S10" s="1080"/>
    </row>
    <row r="11" spans="2:19" ht="9.75" customHeight="1">
      <c r="B11" s="987" t="s">
        <v>1119</v>
      </c>
      <c r="C11" s="1062">
        <v>744.6</v>
      </c>
      <c r="D11" s="987">
        <v>146.7</v>
      </c>
      <c r="E11" s="1062">
        <v>13.2</v>
      </c>
      <c r="F11" s="1062">
        <v>337.9</v>
      </c>
      <c r="G11" s="987">
        <v>93.2</v>
      </c>
      <c r="H11" s="987">
        <v>83.7</v>
      </c>
      <c r="I11" s="987">
        <v>34.9</v>
      </c>
      <c r="J11" s="987">
        <v>3.1</v>
      </c>
      <c r="K11" s="987">
        <v>26.1</v>
      </c>
      <c r="L11" s="987">
        <v>5.8</v>
      </c>
      <c r="M11" s="987"/>
      <c r="N11" s="1080"/>
      <c r="O11" s="1080"/>
      <c r="P11" s="1080"/>
      <c r="Q11" s="1080"/>
      <c r="R11" s="1080"/>
      <c r="S11" s="1080"/>
    </row>
    <row r="12" spans="2:36" ht="9.75" customHeight="1">
      <c r="B12" s="987" t="s">
        <v>1120</v>
      </c>
      <c r="C12" s="1062">
        <f>SUM(D12:L12)</f>
        <v>790.2</v>
      </c>
      <c r="D12" s="987">
        <v>81.8</v>
      </c>
      <c r="E12" s="1062">
        <v>18</v>
      </c>
      <c r="F12" s="1062">
        <v>457.5</v>
      </c>
      <c r="G12" s="987">
        <v>105.1</v>
      </c>
      <c r="H12" s="987">
        <v>78.7</v>
      </c>
      <c r="I12" s="987">
        <v>29.3</v>
      </c>
      <c r="J12" s="987"/>
      <c r="K12" s="987">
        <v>17.1</v>
      </c>
      <c r="L12" s="987">
        <v>2.7</v>
      </c>
      <c r="M12" s="987"/>
      <c r="AH12" s="1086"/>
      <c r="AI12" s="1086"/>
      <c r="AJ12" s="1086"/>
    </row>
    <row r="13" spans="1:36" s="1080" customFormat="1" ht="9.75" customHeight="1">
      <c r="A13" s="987"/>
      <c r="B13" s="987" t="s">
        <v>1121</v>
      </c>
      <c r="C13" s="1062">
        <v>744.6</v>
      </c>
      <c r="D13" s="987">
        <v>137.4</v>
      </c>
      <c r="E13" s="1062">
        <v>13.9</v>
      </c>
      <c r="F13" s="1062">
        <v>519.9</v>
      </c>
      <c r="G13" s="987">
        <v>143</v>
      </c>
      <c r="H13" s="987">
        <v>99.5</v>
      </c>
      <c r="I13" s="987"/>
      <c r="J13" s="987"/>
      <c r="K13" s="987">
        <v>30.8</v>
      </c>
      <c r="L13" s="987">
        <v>3.7</v>
      </c>
      <c r="M13" s="987"/>
      <c r="AH13" s="1087"/>
      <c r="AI13" s="1087"/>
      <c r="AJ13" s="1087"/>
    </row>
    <row r="14" spans="2:36" ht="9.75" customHeight="1">
      <c r="B14" s="987" t="s">
        <v>1122</v>
      </c>
      <c r="C14" s="1062">
        <v>1717.1</v>
      </c>
      <c r="D14" s="987">
        <v>805.8</v>
      </c>
      <c r="E14" s="1062">
        <v>16</v>
      </c>
      <c r="F14" s="1062">
        <v>607.7</v>
      </c>
      <c r="G14" s="987">
        <v>149.3</v>
      </c>
      <c r="H14" s="987">
        <v>100.9</v>
      </c>
      <c r="I14" s="987"/>
      <c r="J14" s="987"/>
      <c r="K14" s="987">
        <v>36.8</v>
      </c>
      <c r="L14" s="987">
        <v>0.6</v>
      </c>
      <c r="M14" s="987"/>
      <c r="AH14" s="1086"/>
      <c r="AI14" s="1086"/>
      <c r="AJ14" s="1086"/>
    </row>
    <row r="15" spans="2:36" ht="9.75" customHeight="1">
      <c r="B15" s="987" t="s">
        <v>1123</v>
      </c>
      <c r="C15" s="1062">
        <v>3319.4</v>
      </c>
      <c r="D15" s="1062">
        <v>1971.5</v>
      </c>
      <c r="E15" s="1062">
        <v>18.6</v>
      </c>
      <c r="F15" s="1062">
        <v>882.9</v>
      </c>
      <c r="G15" s="987">
        <v>247.6</v>
      </c>
      <c r="H15" s="1062">
        <v>128.8</v>
      </c>
      <c r="I15" s="987"/>
      <c r="J15" s="987"/>
      <c r="K15" s="1062">
        <v>63.5</v>
      </c>
      <c r="L15" s="987">
        <v>6.5</v>
      </c>
      <c r="M15" s="987"/>
      <c r="AH15" s="1086"/>
      <c r="AI15" s="1086"/>
      <c r="AJ15" s="1086"/>
    </row>
    <row r="16" spans="2:36" ht="9.75" customHeight="1">
      <c r="B16" s="987" t="s">
        <v>1124</v>
      </c>
      <c r="C16" s="1062">
        <v>4027.0000000000005</v>
      </c>
      <c r="D16" s="1062">
        <v>2257.2000000000003</v>
      </c>
      <c r="E16" s="1062">
        <v>15.1</v>
      </c>
      <c r="F16" s="1062">
        <v>1195.6</v>
      </c>
      <c r="G16" s="987">
        <v>370.8</v>
      </c>
      <c r="H16" s="1062">
        <v>115.5</v>
      </c>
      <c r="I16" s="987"/>
      <c r="J16" s="987"/>
      <c r="K16" s="1062">
        <v>56.4</v>
      </c>
      <c r="L16" s="987">
        <v>16.4</v>
      </c>
      <c r="M16" s="987"/>
      <c r="AH16" s="1086"/>
      <c r="AI16" s="1086"/>
      <c r="AJ16" s="1086"/>
    </row>
    <row r="17" spans="2:36" ht="9.75" customHeight="1">
      <c r="B17" s="987" t="s">
        <v>1125</v>
      </c>
      <c r="C17" s="1062">
        <v>4282.5</v>
      </c>
      <c r="D17" s="1062">
        <v>2151.8</v>
      </c>
      <c r="E17" s="1062">
        <v>17.6</v>
      </c>
      <c r="F17" s="1062">
        <v>1478</v>
      </c>
      <c r="G17" s="987">
        <v>450.5</v>
      </c>
      <c r="H17" s="1062">
        <v>119</v>
      </c>
      <c r="I17" s="987"/>
      <c r="J17" s="987"/>
      <c r="K17" s="1062">
        <v>61.7</v>
      </c>
      <c r="L17" s="987">
        <v>3.9</v>
      </c>
      <c r="M17" s="987"/>
      <c r="AH17" s="1086"/>
      <c r="AI17" s="1086"/>
      <c r="AJ17" s="1086"/>
    </row>
    <row r="18" spans="2:12" ht="4.5" customHeight="1" hidden="1">
      <c r="B18" s="987" t="s">
        <v>1126</v>
      </c>
      <c r="C18" s="1062">
        <v>4282.5</v>
      </c>
      <c r="D18" s="1062">
        <v>2151.8</v>
      </c>
      <c r="E18" s="1062">
        <v>17.6</v>
      </c>
      <c r="F18" s="1062">
        <v>1478</v>
      </c>
      <c r="G18" s="987">
        <v>450.5</v>
      </c>
      <c r="H18" s="1062">
        <v>119</v>
      </c>
      <c r="I18" s="987"/>
      <c r="J18" s="987"/>
      <c r="K18" s="1062">
        <v>61.7</v>
      </c>
      <c r="L18" s="987">
        <v>3.9</v>
      </c>
    </row>
    <row r="19" spans="2:12" ht="4.5" customHeight="1" hidden="1">
      <c r="B19" s="987" t="s">
        <v>1127</v>
      </c>
      <c r="C19" s="1062">
        <v>4282.5</v>
      </c>
      <c r="D19" s="1062">
        <v>2151.8</v>
      </c>
      <c r="E19" s="1062">
        <v>17.6</v>
      </c>
      <c r="F19" s="1062">
        <v>1478</v>
      </c>
      <c r="G19" s="987">
        <v>450.5</v>
      </c>
      <c r="H19" s="1062">
        <v>119</v>
      </c>
      <c r="I19" s="987"/>
      <c r="J19" s="987"/>
      <c r="K19" s="1062">
        <v>61.7</v>
      </c>
      <c r="L19" s="987">
        <v>3.9</v>
      </c>
    </row>
    <row r="20" spans="2:12" ht="4.5" customHeight="1" hidden="1">
      <c r="B20" s="987" t="s">
        <v>1128</v>
      </c>
      <c r="C20" s="1062">
        <v>4282.5</v>
      </c>
      <c r="D20" s="1062">
        <v>2151.8</v>
      </c>
      <c r="E20" s="1062">
        <v>17.6</v>
      </c>
      <c r="F20" s="1062">
        <v>1478</v>
      </c>
      <c r="G20" s="987">
        <v>450.5</v>
      </c>
      <c r="H20" s="1062">
        <v>119</v>
      </c>
      <c r="I20" s="987"/>
      <c r="J20" s="987"/>
      <c r="K20" s="1062">
        <v>61.7</v>
      </c>
      <c r="L20" s="987">
        <v>3.9</v>
      </c>
    </row>
    <row r="21" spans="2:12" ht="4.5" customHeight="1" hidden="1">
      <c r="B21" s="987" t="s">
        <v>1129</v>
      </c>
      <c r="C21" s="1062">
        <v>4282.5</v>
      </c>
      <c r="D21" s="1062">
        <v>2151.8</v>
      </c>
      <c r="E21" s="1062">
        <v>17.6</v>
      </c>
      <c r="F21" s="1062">
        <v>1478</v>
      </c>
      <c r="G21" s="987">
        <v>450.5</v>
      </c>
      <c r="H21" s="1062">
        <v>119</v>
      </c>
      <c r="I21" s="987"/>
      <c r="J21" s="987"/>
      <c r="K21" s="1062">
        <v>61.7</v>
      </c>
      <c r="L21" s="987">
        <v>3.9</v>
      </c>
    </row>
    <row r="22" spans="2:12" ht="4.5" customHeight="1" hidden="1">
      <c r="B22" s="987" t="s">
        <v>1130</v>
      </c>
      <c r="C22" s="1062">
        <v>4282.5</v>
      </c>
      <c r="D22" s="1062">
        <v>2151.8</v>
      </c>
      <c r="E22" s="1062">
        <v>17.6</v>
      </c>
      <c r="F22" s="1062">
        <v>1478</v>
      </c>
      <c r="G22" s="987">
        <v>450.5</v>
      </c>
      <c r="H22" s="1062">
        <v>119</v>
      </c>
      <c r="I22" s="987"/>
      <c r="J22" s="987"/>
      <c r="K22" s="1062">
        <v>61.7</v>
      </c>
      <c r="L22" s="987">
        <v>3.9</v>
      </c>
    </row>
    <row r="23" spans="2:12" ht="4.5" customHeight="1" hidden="1">
      <c r="B23" s="987" t="s">
        <v>1131</v>
      </c>
      <c r="C23" s="1062">
        <v>4282.5</v>
      </c>
      <c r="D23" s="1062">
        <v>2151.8</v>
      </c>
      <c r="E23" s="1062">
        <v>17.6</v>
      </c>
      <c r="F23" s="1062">
        <v>1478</v>
      </c>
      <c r="G23" s="987">
        <v>450.5</v>
      </c>
      <c r="H23" s="1062">
        <v>119</v>
      </c>
      <c r="I23" s="987"/>
      <c r="J23" s="987"/>
      <c r="K23" s="1062">
        <v>61.7</v>
      </c>
      <c r="L23" s="987">
        <v>3.9</v>
      </c>
    </row>
    <row r="24" spans="2:12" ht="4.5" customHeight="1" hidden="1">
      <c r="B24" s="987" t="s">
        <v>1132</v>
      </c>
      <c r="C24" s="1062">
        <v>4282.5</v>
      </c>
      <c r="D24" s="1062">
        <v>2151.8</v>
      </c>
      <c r="E24" s="1062">
        <v>17.6</v>
      </c>
      <c r="F24" s="1062">
        <v>1478</v>
      </c>
      <c r="G24" s="987">
        <v>450.5</v>
      </c>
      <c r="H24" s="1062">
        <v>119</v>
      </c>
      <c r="I24" s="987"/>
      <c r="J24" s="987"/>
      <c r="K24" s="1062">
        <v>61.7</v>
      </c>
      <c r="L24" s="987">
        <v>3.9</v>
      </c>
    </row>
    <row r="25" spans="1:13" s="1080" customFormat="1" ht="4.5" customHeight="1" hidden="1">
      <c r="A25" s="987"/>
      <c r="B25" s="987" t="s">
        <v>1133</v>
      </c>
      <c r="C25" s="1062">
        <v>4282.5</v>
      </c>
      <c r="D25" s="1062">
        <v>2151.8</v>
      </c>
      <c r="E25" s="1062">
        <v>17.6</v>
      </c>
      <c r="F25" s="1062">
        <v>1478</v>
      </c>
      <c r="G25" s="987">
        <v>450.5</v>
      </c>
      <c r="H25" s="1062">
        <v>119</v>
      </c>
      <c r="I25" s="987"/>
      <c r="J25" s="987"/>
      <c r="K25" s="1062">
        <v>61.7</v>
      </c>
      <c r="L25" s="987">
        <v>3.9</v>
      </c>
      <c r="M25" s="987"/>
    </row>
    <row r="26" spans="2:12" ht="4.5" customHeight="1" hidden="1">
      <c r="B26" s="987" t="s">
        <v>1134</v>
      </c>
      <c r="C26" s="1062">
        <v>4282.5</v>
      </c>
      <c r="D26" s="1062">
        <v>2151.8</v>
      </c>
      <c r="E26" s="1062">
        <v>17.6</v>
      </c>
      <c r="F26" s="1062">
        <v>1478</v>
      </c>
      <c r="G26" s="987">
        <v>450.5</v>
      </c>
      <c r="H26" s="1062">
        <v>119</v>
      </c>
      <c r="I26" s="987"/>
      <c r="J26" s="987"/>
      <c r="K26" s="1062">
        <v>61.7</v>
      </c>
      <c r="L26" s="987">
        <v>3.9</v>
      </c>
    </row>
    <row r="27" spans="2:12" ht="4.5" customHeight="1" hidden="1">
      <c r="B27" s="987" t="s">
        <v>1135</v>
      </c>
      <c r="C27" s="1062">
        <v>4282.5</v>
      </c>
      <c r="D27" s="1062">
        <v>2151.8</v>
      </c>
      <c r="E27" s="1062">
        <v>17.6</v>
      </c>
      <c r="F27" s="1062">
        <v>1478</v>
      </c>
      <c r="G27" s="987">
        <v>450.5</v>
      </c>
      <c r="H27" s="1062">
        <v>119</v>
      </c>
      <c r="I27" s="987"/>
      <c r="J27" s="987"/>
      <c r="K27" s="1062">
        <v>61.7</v>
      </c>
      <c r="L27" s="987">
        <v>3.9</v>
      </c>
    </row>
    <row r="28" spans="2:12" ht="4.5" customHeight="1" hidden="1">
      <c r="B28" s="987" t="s">
        <v>1136</v>
      </c>
      <c r="C28" s="1062">
        <v>4282.5</v>
      </c>
      <c r="D28" s="1062">
        <v>2151.8</v>
      </c>
      <c r="E28" s="1062">
        <v>17.6</v>
      </c>
      <c r="F28" s="1062">
        <v>1478</v>
      </c>
      <c r="G28" s="987">
        <v>450.5</v>
      </c>
      <c r="H28" s="1062">
        <v>119</v>
      </c>
      <c r="I28" s="987"/>
      <c r="J28" s="987"/>
      <c r="K28" s="1062">
        <v>61.7</v>
      </c>
      <c r="L28" s="987">
        <v>3.9</v>
      </c>
    </row>
    <row r="29" spans="2:12" ht="9.75" customHeight="1">
      <c r="B29" s="987" t="s">
        <v>1126</v>
      </c>
      <c r="C29" s="1062">
        <v>4610.6</v>
      </c>
      <c r="D29" s="1062">
        <v>2343.3</v>
      </c>
      <c r="E29" s="1062">
        <v>28.5</v>
      </c>
      <c r="F29" s="1062">
        <v>1583.1</v>
      </c>
      <c r="G29" s="987">
        <v>453.1</v>
      </c>
      <c r="H29" s="1062">
        <v>95.3</v>
      </c>
      <c r="I29" s="987"/>
      <c r="J29" s="987">
        <v>27.4</v>
      </c>
      <c r="K29" s="1062">
        <v>73.1</v>
      </c>
      <c r="L29" s="987">
        <v>6.8</v>
      </c>
    </row>
    <row r="30" spans="2:12" ht="9.75" customHeight="1">
      <c r="B30" s="987" t="s">
        <v>1127</v>
      </c>
      <c r="C30" s="1062">
        <v>5111.6</v>
      </c>
      <c r="D30" s="1062">
        <v>1941.6</v>
      </c>
      <c r="E30" s="1062">
        <v>42.4</v>
      </c>
      <c r="F30" s="1062">
        <v>2449.8</v>
      </c>
      <c r="G30" s="987">
        <v>466.6</v>
      </c>
      <c r="H30" s="1062">
        <v>106.6</v>
      </c>
      <c r="I30" s="987"/>
      <c r="J30" s="987">
        <v>22.3</v>
      </c>
      <c r="K30" s="1062">
        <v>77.3</v>
      </c>
      <c r="L30" s="1062">
        <v>5</v>
      </c>
    </row>
    <row r="31" spans="2:12" ht="9.75" customHeight="1">
      <c r="B31" s="987" t="s">
        <v>1128</v>
      </c>
      <c r="C31" s="1062">
        <v>5054.3</v>
      </c>
      <c r="D31" s="1062">
        <v>1542</v>
      </c>
      <c r="E31" s="1062">
        <v>40.1</v>
      </c>
      <c r="F31" s="1062">
        <v>2665.8</v>
      </c>
      <c r="G31" s="987">
        <v>563.1</v>
      </c>
      <c r="H31" s="1062">
        <v>65.3</v>
      </c>
      <c r="I31" s="987">
        <v>51.6</v>
      </c>
      <c r="J31" s="987">
        <v>26.4</v>
      </c>
      <c r="K31" s="1062">
        <v>96.2</v>
      </c>
      <c r="L31" s="1062">
        <v>3.8</v>
      </c>
    </row>
    <row r="32" spans="2:12" ht="9" customHeight="1">
      <c r="B32" s="997" t="s">
        <v>1129</v>
      </c>
      <c r="C32" s="1065">
        <v>5181.3</v>
      </c>
      <c r="D32" s="1065">
        <v>1196.1</v>
      </c>
      <c r="E32" s="1065">
        <v>48.3</v>
      </c>
      <c r="F32" s="1065">
        <v>2737.9</v>
      </c>
      <c r="G32" s="997">
        <v>639.9</v>
      </c>
      <c r="H32" s="1065">
        <v>158.2</v>
      </c>
      <c r="I32" s="997">
        <v>25.3</v>
      </c>
      <c r="J32" s="997">
        <v>205.2</v>
      </c>
      <c r="K32" s="1065">
        <v>166</v>
      </c>
      <c r="L32" s="1065">
        <v>4.4</v>
      </c>
    </row>
    <row r="33" spans="2:12" ht="11.25" customHeight="1">
      <c r="B33" s="987" t="s">
        <v>1137</v>
      </c>
      <c r="C33" s="1062">
        <v>401.4000000000001</v>
      </c>
      <c r="D33" s="1062">
        <v>26.799999999999997</v>
      </c>
      <c r="E33" s="1062">
        <v>0</v>
      </c>
      <c r="F33" s="1062">
        <v>302.8</v>
      </c>
      <c r="G33" s="987">
        <v>41.6</v>
      </c>
      <c r="H33" s="1062">
        <v>6.1</v>
      </c>
      <c r="I33" s="987"/>
      <c r="J33" s="987"/>
      <c r="K33" s="1062">
        <v>23.6</v>
      </c>
      <c r="L33" s="987">
        <v>0.5</v>
      </c>
    </row>
    <row r="34" spans="2:12" ht="11.25" customHeight="1">
      <c r="B34" s="987" t="s">
        <v>1138</v>
      </c>
      <c r="C34" s="1062">
        <v>856.3</v>
      </c>
      <c r="D34" s="987">
        <v>64.2</v>
      </c>
      <c r="E34" s="987">
        <v>3.2</v>
      </c>
      <c r="F34" s="987">
        <v>654.2</v>
      </c>
      <c r="G34" s="987">
        <v>83.1</v>
      </c>
      <c r="H34" s="987">
        <v>13.5</v>
      </c>
      <c r="I34" s="1033"/>
      <c r="J34" s="1033"/>
      <c r="K34" s="987">
        <v>37.6</v>
      </c>
      <c r="L34" s="987">
        <v>0.5</v>
      </c>
    </row>
    <row r="35" spans="2:13" ht="11.25" customHeight="1">
      <c r="B35" s="987" t="s">
        <v>1139</v>
      </c>
      <c r="C35" s="1062">
        <v>1339.7</v>
      </c>
      <c r="D35" s="1062">
        <v>102.30000000000001</v>
      </c>
      <c r="E35" s="1062">
        <v>8</v>
      </c>
      <c r="F35" s="1062">
        <v>1023</v>
      </c>
      <c r="G35" s="987">
        <v>138</v>
      </c>
      <c r="H35" s="1062">
        <v>22</v>
      </c>
      <c r="I35" s="987"/>
      <c r="J35" s="987"/>
      <c r="K35" s="1062">
        <v>45.2</v>
      </c>
      <c r="L35" s="987">
        <v>1.2</v>
      </c>
      <c r="M35" s="987"/>
    </row>
    <row r="36" spans="2:13" ht="11.25" customHeight="1">
      <c r="B36" s="987" t="s">
        <v>1140</v>
      </c>
      <c r="C36" s="1062">
        <v>1864.3000000000002</v>
      </c>
      <c r="D36" s="1062">
        <v>180.70000000000002</v>
      </c>
      <c r="E36" s="1062">
        <v>10.4</v>
      </c>
      <c r="F36" s="1062">
        <v>1391.9</v>
      </c>
      <c r="G36" s="987">
        <v>192.9</v>
      </c>
      <c r="H36" s="1062">
        <v>34.9</v>
      </c>
      <c r="I36" s="987"/>
      <c r="J36" s="987"/>
      <c r="K36" s="1062">
        <v>52</v>
      </c>
      <c r="L36" s="987">
        <v>1.5</v>
      </c>
      <c r="M36" s="987"/>
    </row>
    <row r="37" spans="2:13" ht="11.25" customHeight="1">
      <c r="B37" s="987" t="s">
        <v>1141</v>
      </c>
      <c r="C37" s="1062">
        <v>2064.5000000000005</v>
      </c>
      <c r="D37" s="1062">
        <v>223</v>
      </c>
      <c r="E37" s="1062">
        <v>14.9</v>
      </c>
      <c r="F37" s="1062">
        <v>1472.7</v>
      </c>
      <c r="G37" s="987">
        <v>234.5</v>
      </c>
      <c r="H37" s="1062">
        <v>42.7</v>
      </c>
      <c r="I37" s="987"/>
      <c r="J37" s="987">
        <v>9.5</v>
      </c>
      <c r="K37" s="1062">
        <v>65.3</v>
      </c>
      <c r="L37" s="987">
        <v>1.9</v>
      </c>
      <c r="M37" s="987"/>
    </row>
    <row r="38" spans="2:13" ht="11.25" customHeight="1">
      <c r="B38" s="987" t="s">
        <v>1142</v>
      </c>
      <c r="C38" s="1062">
        <v>2178.6000000000004</v>
      </c>
      <c r="D38" s="1062">
        <v>253.8</v>
      </c>
      <c r="E38" s="1062">
        <v>21.1</v>
      </c>
      <c r="F38" s="1062">
        <v>1472.7</v>
      </c>
      <c r="G38" s="987">
        <v>281.2</v>
      </c>
      <c r="H38" s="1062">
        <v>46</v>
      </c>
      <c r="I38" s="987"/>
      <c r="J38" s="987">
        <v>14.3</v>
      </c>
      <c r="K38" s="1062">
        <v>86.8</v>
      </c>
      <c r="L38" s="987">
        <v>2.7</v>
      </c>
      <c r="M38" s="987"/>
    </row>
    <row r="39" spans="2:13" ht="11.25" customHeight="1">
      <c r="B39" s="987" t="s">
        <v>1143</v>
      </c>
      <c r="C39" s="1062">
        <v>2333.7000000000003</v>
      </c>
      <c r="D39" s="1062">
        <v>328.9</v>
      </c>
      <c r="E39" s="1062">
        <v>21.1</v>
      </c>
      <c r="F39" s="1062">
        <v>1472.7</v>
      </c>
      <c r="G39" s="987">
        <v>327.9</v>
      </c>
      <c r="H39" s="1062">
        <v>51.3</v>
      </c>
      <c r="I39" s="987"/>
      <c r="J39" s="987">
        <v>14.3</v>
      </c>
      <c r="K39" s="1062">
        <v>113.5</v>
      </c>
      <c r="L39" s="1062">
        <v>4</v>
      </c>
      <c r="M39" s="987"/>
    </row>
    <row r="40" spans="2:13" ht="11.25" customHeight="1">
      <c r="B40" s="997" t="s">
        <v>1144</v>
      </c>
      <c r="C40" s="1065">
        <v>2513.3000000000006</v>
      </c>
      <c r="D40" s="1065">
        <v>439.7</v>
      </c>
      <c r="E40" s="1065">
        <v>21.1</v>
      </c>
      <c r="F40" s="1065">
        <v>1472.7</v>
      </c>
      <c r="G40" s="997">
        <v>362.8</v>
      </c>
      <c r="H40" s="1065">
        <v>61.3</v>
      </c>
      <c r="I40" s="997"/>
      <c r="J40" s="997">
        <v>24.3</v>
      </c>
      <c r="K40" s="1065">
        <v>126.4</v>
      </c>
      <c r="L40" s="1065">
        <v>5</v>
      </c>
      <c r="M40" s="987"/>
    </row>
    <row r="41" spans="2:13" ht="11.25" customHeight="1">
      <c r="B41" s="987" t="s">
        <v>1145</v>
      </c>
      <c r="C41" s="1062">
        <f aca="true" t="shared" si="0" ref="C41:C46">SUM(D41:L41)</f>
        <v>487.7</v>
      </c>
      <c r="D41" s="1062">
        <f>'[2]Gross'!I55+'[2]Gross'!K55+'[2]Gross'!M55+'[2]Gross'!O55+'[2]Gross'!W55</f>
        <v>37.300000000000004</v>
      </c>
      <c r="E41" s="1062">
        <f>'[2]Gross'!E55+'[2]Gross'!F55</f>
        <v>0</v>
      </c>
      <c r="F41" s="1062">
        <f>'[2]Gross'!H55</f>
        <v>358.9</v>
      </c>
      <c r="G41" s="987">
        <f>'[2]Gross'!Q55</f>
        <v>59.6</v>
      </c>
      <c r="H41" s="1062">
        <f>'[2]Gross'!Y55+'[2]Gross'!T55</f>
        <v>4.2</v>
      </c>
      <c r="I41" s="987"/>
      <c r="J41" s="987"/>
      <c r="K41" s="1062">
        <f>'[2]Gross'!X55</f>
        <v>27.4</v>
      </c>
      <c r="L41" s="987">
        <f>'[2]Gross'!Z55</f>
        <v>0.3</v>
      </c>
      <c r="M41" s="987"/>
    </row>
    <row r="42" spans="2:13" ht="11.25" customHeight="1">
      <c r="B42" s="987" t="s">
        <v>1146</v>
      </c>
      <c r="C42" s="1062">
        <f t="shared" si="0"/>
        <v>1043.1</v>
      </c>
      <c r="D42" s="1062">
        <f>'[2]Gross'!I56+'[2]Gross'!K56+'[2]Gross'!M56+'[2]Gross'!O56+'[2]Gross'!W56</f>
        <v>70.8</v>
      </c>
      <c r="E42" s="1062">
        <f>'[2]Gross'!E56+'[2]Gross'!F56</f>
        <v>7</v>
      </c>
      <c r="F42" s="1062">
        <f>'[2]Gross'!H56</f>
        <v>774.1</v>
      </c>
      <c r="G42" s="987">
        <f>'[2]Gross'!Q56</f>
        <v>138.9</v>
      </c>
      <c r="H42" s="1062">
        <f>'[2]Gross'!Y56+'[2]Gross'!T56</f>
        <v>10.2</v>
      </c>
      <c r="I42" s="987"/>
      <c r="J42" s="987"/>
      <c r="K42" s="1062">
        <f>'[2]Gross'!X56</f>
        <v>41</v>
      </c>
      <c r="L42" s="987">
        <f>'[2]Gross'!Z56</f>
        <v>1.1</v>
      </c>
      <c r="M42" s="987"/>
    </row>
    <row r="43" spans="2:12" ht="11.25" customHeight="1">
      <c r="B43" s="987" t="s">
        <v>1147</v>
      </c>
      <c r="C43" s="1062">
        <f t="shared" si="0"/>
        <v>1609.6</v>
      </c>
      <c r="D43" s="1062">
        <f>'[2]Gross'!I57+'[2]Gross'!K57+'[2]Gross'!M57+'[2]Gross'!O57+'[2]Gross'!W57</f>
        <v>122.89999999999999</v>
      </c>
      <c r="E43" s="1062">
        <f>'[2]Gross'!E57+'[2]Gross'!F57</f>
        <v>15.5</v>
      </c>
      <c r="F43" s="1062">
        <f>'[2]Gross'!H57</f>
        <v>1189.3</v>
      </c>
      <c r="G43" s="987">
        <f>'[2]Gross'!Q57</f>
        <v>215.9</v>
      </c>
      <c r="H43" s="1062">
        <f>'[2]Gross'!Y57+'[2]Gross'!T57</f>
        <v>11.7</v>
      </c>
      <c r="I43" s="987"/>
      <c r="J43" s="987"/>
      <c r="K43" s="1062">
        <f>'[2]Gross'!X57</f>
        <v>52.8</v>
      </c>
      <c r="L43" s="987">
        <f>'[2]Gross'!Z57</f>
        <v>1.5</v>
      </c>
    </row>
    <row r="44" spans="2:12" ht="11.25" customHeight="1">
      <c r="B44" s="987" t="s">
        <v>1148</v>
      </c>
      <c r="C44" s="1062">
        <f t="shared" si="0"/>
        <v>2175.4</v>
      </c>
      <c r="D44" s="1062">
        <f>'[2]Gross'!I58+'[2]Gross'!K58+'[2]Gross'!M58+'[2]Gross'!O58+'[2]Gross'!W58</f>
        <v>153.6</v>
      </c>
      <c r="E44" s="1062">
        <f>'[2]Gross'!E58+'[2]Gross'!F58</f>
        <v>24.7</v>
      </c>
      <c r="F44" s="1062">
        <f>'[2]Gross'!H58</f>
        <v>1604.4</v>
      </c>
      <c r="G44" s="987">
        <f>'[2]Gross'!Q58</f>
        <v>292</v>
      </c>
      <c r="H44" s="1062">
        <f>'[2]Gross'!Y58+'[2]Gross'!T58</f>
        <v>37.4</v>
      </c>
      <c r="I44" s="987"/>
      <c r="J44" s="987"/>
      <c r="K44" s="1062">
        <f>'[2]Gross'!X58</f>
        <v>61.5</v>
      </c>
      <c r="L44" s="987">
        <f>'[2]Gross'!Z58</f>
        <v>1.8</v>
      </c>
    </row>
    <row r="45" spans="2:12" ht="11.25" customHeight="1">
      <c r="B45" s="987" t="s">
        <v>1149</v>
      </c>
      <c r="C45" s="1062">
        <f t="shared" si="0"/>
        <v>2506.9999999999995</v>
      </c>
      <c r="D45" s="1062">
        <f>'[2]Gross'!I59+'[2]Gross'!K59+'[2]Gross'!M59+'[2]Gross'!O59+'[2]Gross'!W59</f>
        <v>179.7</v>
      </c>
      <c r="E45" s="1062">
        <f>'[2]Gross'!E59+'[2]Gross'!F59</f>
        <v>29.3</v>
      </c>
      <c r="F45" s="1062">
        <f>'[2]Gross'!H59</f>
        <v>1812</v>
      </c>
      <c r="G45" s="987">
        <f>'[2]Gross'!Q59</f>
        <v>368.2</v>
      </c>
      <c r="H45" s="1062">
        <f>'[2]Gross'!Y59+'[2]Gross'!T59</f>
        <v>40.6</v>
      </c>
      <c r="I45" s="987"/>
      <c r="J45" s="987"/>
      <c r="K45" s="1062">
        <f>'[2]Gross'!X59</f>
        <v>75</v>
      </c>
      <c r="L45" s="987">
        <f>'[2]Gross'!Z59</f>
        <v>2.2</v>
      </c>
    </row>
    <row r="46" spans="2:12" ht="11.25" customHeight="1">
      <c r="B46" s="987" t="s">
        <v>1150</v>
      </c>
      <c r="C46" s="1062">
        <f t="shared" si="0"/>
        <v>2709.2000000000003</v>
      </c>
      <c r="D46" s="1062">
        <f>'[2]Gross'!I60+'[2]Gross'!K60+'[2]Gross'!M60+'[2]Gross'!O60+'[2]Gross'!W60</f>
        <v>215</v>
      </c>
      <c r="E46" s="1062">
        <f>'[2]Gross'!E60+'[2]Gross'!F60</f>
        <v>43.3</v>
      </c>
      <c r="F46" s="1062">
        <f>'[2]Gross'!H60</f>
        <v>1812</v>
      </c>
      <c r="G46" s="987">
        <f>'[2]Gross'!Q60</f>
        <v>427.5</v>
      </c>
      <c r="H46" s="1062">
        <f>'[2]Gross'!Y60+'[2]Gross'!T60</f>
        <v>43.5</v>
      </c>
      <c r="I46" s="987"/>
      <c r="J46" s="987">
        <f>'[2]Gross'!N60+'[2]Gross'!S60</f>
        <v>70.9</v>
      </c>
      <c r="K46" s="1062">
        <f>'[2]Gross'!X60</f>
        <v>94.7</v>
      </c>
      <c r="L46" s="987">
        <f>'[2]Gross'!Z60</f>
        <v>2.3</v>
      </c>
    </row>
    <row r="47" spans="2:12" ht="11.25" customHeight="1">
      <c r="B47" s="987" t="s">
        <v>1151</v>
      </c>
      <c r="C47" s="1062">
        <f>SUM(D47:L47)</f>
        <v>2929.4</v>
      </c>
      <c r="D47" s="1062">
        <f>'[2]Gross'!I61+'[2]Gross'!K61+'[2]Gross'!M61+'[2]Gross'!O61+'[2]Gross'!W61</f>
        <v>251.5</v>
      </c>
      <c r="E47" s="1062">
        <f>'[2]Gross'!E61+'[2]Gross'!F61</f>
        <v>55.9</v>
      </c>
      <c r="F47" s="1062">
        <f>'[2]Gross'!H61</f>
        <v>1812</v>
      </c>
      <c r="G47" s="987">
        <f>'[2]Gross'!Q61</f>
        <v>470.5</v>
      </c>
      <c r="H47" s="1062">
        <f>'[2]Gross'!Y61+'[2]Gross'!T61</f>
        <v>65.5</v>
      </c>
      <c r="I47" s="987"/>
      <c r="J47" s="987">
        <f>'[2]Gross'!N61+'[2]Gross'!S61</f>
        <v>139.8</v>
      </c>
      <c r="K47" s="1062">
        <f>'[2]Gross'!X61</f>
        <v>131.2</v>
      </c>
      <c r="L47" s="1062">
        <f>'[2]Gross'!Z61</f>
        <v>3</v>
      </c>
    </row>
    <row r="48" spans="2:12" ht="11.25" customHeight="1">
      <c r="B48" s="997" t="s">
        <v>1152</v>
      </c>
      <c r="C48" s="1065">
        <f>SUM(D48:L48)</f>
        <v>3093.3</v>
      </c>
      <c r="D48" s="1065">
        <f>'[2]Gross'!I62+'[2]Gross'!K62+'[2]Gross'!M62+'[2]Gross'!O62+'[2]Gross'!W62</f>
        <v>294.7</v>
      </c>
      <c r="E48" s="1065">
        <f>'[2]Gross'!E62+'[2]Gross'!F62</f>
        <v>58.7</v>
      </c>
      <c r="F48" s="1065">
        <f>'[2]Gross'!H62</f>
        <v>1812</v>
      </c>
      <c r="G48" s="997">
        <f>'[2]Gross'!Q62</f>
        <v>513.5</v>
      </c>
      <c r="H48" s="1065">
        <f>'[2]Gross'!Y62+'[2]Gross'!T62</f>
        <v>70</v>
      </c>
      <c r="I48" s="997"/>
      <c r="J48" s="997">
        <f>'[2]Gross'!N62+'[2]Gross'!S62</f>
        <v>198.1</v>
      </c>
      <c r="K48" s="1065">
        <f>'[2]Gross'!X62</f>
        <v>142.8</v>
      </c>
      <c r="L48" s="1065">
        <f>'[2]Gross'!Z62</f>
        <v>3.5</v>
      </c>
    </row>
    <row r="49" spans="2:12" ht="11.25" customHeight="1">
      <c r="B49" s="987"/>
      <c r="C49" s="1062"/>
      <c r="D49" s="1062"/>
      <c r="E49" s="1062"/>
      <c r="F49" s="1062"/>
      <c r="G49" s="987"/>
      <c r="H49" s="1062"/>
      <c r="I49" s="987"/>
      <c r="J49" s="987"/>
      <c r="K49" s="1062"/>
      <c r="L49" s="987"/>
    </row>
    <row r="50" spans="2:12" ht="11.25" customHeight="1">
      <c r="B50" s="987"/>
      <c r="C50" s="1062"/>
      <c r="D50" s="1062"/>
      <c r="E50" s="1062"/>
      <c r="F50" s="1062"/>
      <c r="G50" s="987"/>
      <c r="H50" s="1062"/>
      <c r="I50" s="987"/>
      <c r="J50" s="987"/>
      <c r="K50" s="1062"/>
      <c r="L50" s="987"/>
    </row>
    <row r="51" spans="2:12" ht="11.25" customHeight="1">
      <c r="B51" s="987"/>
      <c r="C51" s="1062"/>
      <c r="D51" s="1062"/>
      <c r="E51" s="1062"/>
      <c r="F51" s="1062"/>
      <c r="G51" s="987"/>
      <c r="H51" s="1062"/>
      <c r="I51" s="987"/>
      <c r="J51" s="987"/>
      <c r="K51" s="1062"/>
      <c r="L51" s="987"/>
    </row>
    <row r="52" spans="2:12" ht="11.25" customHeight="1">
      <c r="B52" s="987"/>
      <c r="C52" s="1062"/>
      <c r="D52" s="1062"/>
      <c r="E52" s="1062"/>
      <c r="F52" s="1062"/>
      <c r="G52" s="987"/>
      <c r="H52" s="1062"/>
      <c r="I52" s="987"/>
      <c r="J52" s="987"/>
      <c r="K52" s="1062"/>
      <c r="L52" s="987"/>
    </row>
    <row r="53" spans="2:12" ht="11.25" customHeight="1">
      <c r="B53" s="987"/>
      <c r="C53" s="1062"/>
      <c r="D53" s="1062"/>
      <c r="E53" s="1062"/>
      <c r="F53" s="1062"/>
      <c r="G53" s="987"/>
      <c r="H53" s="1062"/>
      <c r="I53" s="987"/>
      <c r="J53" s="987"/>
      <c r="K53" s="1062"/>
      <c r="L53" s="987"/>
    </row>
    <row r="54" spans="2:12" ht="11.25" customHeight="1">
      <c r="B54" s="987"/>
      <c r="C54" s="1062"/>
      <c r="D54" s="1062"/>
      <c r="E54" s="1062"/>
      <c r="F54" s="1062"/>
      <c r="G54" s="987"/>
      <c r="H54" s="1062"/>
      <c r="I54" s="987"/>
      <c r="J54" s="987"/>
      <c r="K54" s="1062"/>
      <c r="L54" s="987"/>
    </row>
    <row r="55" spans="2:12" ht="11.25" customHeight="1">
      <c r="B55" s="987"/>
      <c r="C55" s="1062"/>
      <c r="D55" s="1062"/>
      <c r="E55" s="1062"/>
      <c r="F55" s="1062"/>
      <c r="G55" s="987"/>
      <c r="H55" s="1062"/>
      <c r="I55" s="987"/>
      <c r="J55" s="987"/>
      <c r="K55" s="1062"/>
      <c r="L55" s="987"/>
    </row>
    <row r="56" spans="2:12" ht="11.25" customHeight="1">
      <c r="B56" s="987"/>
      <c r="C56" s="1062"/>
      <c r="D56" s="1062"/>
      <c r="E56" s="1062"/>
      <c r="F56" s="1062"/>
      <c r="G56" s="987"/>
      <c r="H56" s="1062"/>
      <c r="I56" s="987"/>
      <c r="J56" s="987"/>
      <c r="K56" s="1062"/>
      <c r="L56" s="987"/>
    </row>
    <row r="57" spans="2:12" ht="11.25" customHeight="1">
      <c r="B57" s="987"/>
      <c r="C57" s="1062"/>
      <c r="D57" s="1062"/>
      <c r="E57" s="1062"/>
      <c r="F57" s="1062"/>
      <c r="G57" s="987"/>
      <c r="H57" s="1062"/>
      <c r="I57" s="987"/>
      <c r="J57" s="987"/>
      <c r="K57" s="1062"/>
      <c r="L57" s="987"/>
    </row>
    <row r="58" spans="2:12" ht="11.25" customHeight="1">
      <c r="B58" s="987"/>
      <c r="C58" s="1062"/>
      <c r="D58" s="1062"/>
      <c r="E58" s="1062"/>
      <c r="F58" s="1062"/>
      <c r="G58" s="987"/>
      <c r="H58" s="1062"/>
      <c r="I58" s="987"/>
      <c r="J58" s="987"/>
      <c r="K58" s="1062"/>
      <c r="L58" s="987"/>
    </row>
    <row r="59" spans="2:12" ht="11.25" customHeight="1">
      <c r="B59" s="987"/>
      <c r="C59" s="1062"/>
      <c r="D59" s="1062"/>
      <c r="E59" s="1062"/>
      <c r="F59" s="1062"/>
      <c r="G59" s="987"/>
      <c r="H59" s="1062"/>
      <c r="I59" s="987"/>
      <c r="J59" s="987"/>
      <c r="K59" s="1062"/>
      <c r="L59" s="987"/>
    </row>
    <row r="60" spans="2:12" ht="11.25" customHeight="1">
      <c r="B60" s="987"/>
      <c r="C60" s="1062"/>
      <c r="D60" s="1062"/>
      <c r="E60" s="1062"/>
      <c r="F60" s="1062"/>
      <c r="G60" s="987"/>
      <c r="H60" s="1062"/>
      <c r="I60" s="987"/>
      <c r="J60" s="987"/>
      <c r="K60" s="1062"/>
      <c r="L60" s="987"/>
    </row>
    <row r="61" spans="2:12" ht="11.25" customHeight="1">
      <c r="B61" s="987"/>
      <c r="C61" s="1062"/>
      <c r="D61" s="1062"/>
      <c r="E61" s="1062"/>
      <c r="F61" s="1062"/>
      <c r="G61" s="987"/>
      <c r="H61" s="1062"/>
      <c r="I61" s="987"/>
      <c r="J61" s="987"/>
      <c r="K61" s="1062"/>
      <c r="L61" s="987"/>
    </row>
    <row r="62" spans="2:12" ht="11.25" customHeight="1">
      <c r="B62" s="987"/>
      <c r="C62" s="1062"/>
      <c r="D62" s="1062"/>
      <c r="E62" s="1062"/>
      <c r="F62" s="1062"/>
      <c r="G62" s="987"/>
      <c r="H62" s="1062"/>
      <c r="I62" s="987"/>
      <c r="J62" s="987"/>
      <c r="K62" s="1062"/>
      <c r="L62" s="987"/>
    </row>
    <row r="63" spans="2:12" ht="11.25" customHeight="1">
      <c r="B63" s="987"/>
      <c r="C63" s="1062"/>
      <c r="D63" s="1062"/>
      <c r="E63" s="1062"/>
      <c r="F63" s="1062"/>
      <c r="G63" s="987"/>
      <c r="H63" s="1062"/>
      <c r="I63" s="987"/>
      <c r="J63" s="987"/>
      <c r="K63" s="1062"/>
      <c r="L63" s="987"/>
    </row>
    <row r="64" spans="2:12" ht="11.25" customHeight="1">
      <c r="B64" s="987"/>
      <c r="C64" s="1062"/>
      <c r="D64" s="1062"/>
      <c r="E64" s="1062"/>
      <c r="F64" s="1062"/>
      <c r="G64" s="987"/>
      <c r="H64" s="1062"/>
      <c r="I64" s="987"/>
      <c r="J64" s="987"/>
      <c r="K64" s="1062"/>
      <c r="L64" s="987"/>
    </row>
    <row r="65" spans="2:12" ht="11.25" customHeight="1">
      <c r="B65" s="987"/>
      <c r="C65" s="1062"/>
      <c r="D65" s="1062"/>
      <c r="E65" s="1062"/>
      <c r="F65" s="1062"/>
      <c r="G65" s="987"/>
      <c r="H65" s="1062"/>
      <c r="I65" s="987"/>
      <c r="J65" s="987"/>
      <c r="K65" s="1062"/>
      <c r="L65" s="987"/>
    </row>
    <row r="66" spans="3:12" ht="18.75" customHeight="1">
      <c r="C66" s="983" t="s">
        <v>1177</v>
      </c>
      <c r="D66" s="984"/>
      <c r="E66" s="984"/>
      <c r="F66" s="984"/>
      <c r="G66" s="984"/>
      <c r="H66" s="984"/>
      <c r="I66" s="984"/>
      <c r="J66" s="984"/>
      <c r="K66" s="984"/>
      <c r="L66" s="984"/>
    </row>
    <row r="67" spans="3:12" ht="16.5" customHeight="1">
      <c r="C67" s="986" t="s">
        <v>1178</v>
      </c>
      <c r="D67" s="984"/>
      <c r="E67" s="984"/>
      <c r="F67" s="984"/>
      <c r="G67" s="984"/>
      <c r="H67" s="984"/>
      <c r="I67" s="984"/>
      <c r="J67" s="984"/>
      <c r="K67" s="984"/>
      <c r="L67" s="984"/>
    </row>
    <row r="68" spans="3:12" ht="18.75" customHeight="1">
      <c r="C68" s="986"/>
      <c r="D68" s="984"/>
      <c r="E68" s="984"/>
      <c r="F68" s="984"/>
      <c r="G68" s="984"/>
      <c r="H68" s="984"/>
      <c r="I68" s="984"/>
      <c r="J68" s="984"/>
      <c r="K68" s="984"/>
      <c r="L68" s="984"/>
    </row>
    <row r="69" spans="2:13" ht="44.25" customHeight="1">
      <c r="B69" s="1082" t="s">
        <v>1164</v>
      </c>
      <c r="C69" s="1083" t="s">
        <v>1165</v>
      </c>
      <c r="D69" s="1084" t="s">
        <v>1166</v>
      </c>
      <c r="E69" s="1084" t="s">
        <v>1167</v>
      </c>
      <c r="F69" s="1084" t="s">
        <v>1168</v>
      </c>
      <c r="G69" s="1084" t="s">
        <v>1169</v>
      </c>
      <c r="H69" s="1084" t="s">
        <v>1170</v>
      </c>
      <c r="I69" s="1084" t="s">
        <v>1171</v>
      </c>
      <c r="J69" s="1084" t="s">
        <v>1172</v>
      </c>
      <c r="K69" s="1085" t="s">
        <v>1173</v>
      </c>
      <c r="L69" s="1082" t="s">
        <v>1174</v>
      </c>
      <c r="M69" s="984"/>
    </row>
    <row r="70" spans="2:12" ht="9.75" customHeight="1" hidden="1">
      <c r="B70" s="987" t="s">
        <v>781</v>
      </c>
      <c r="C70" s="1062">
        <f>SUM(D70+E70+F70+G70+H70+J70+K70+L70+I70)</f>
        <v>927.9</v>
      </c>
      <c r="D70" s="1062">
        <v>419.2</v>
      </c>
      <c r="E70" s="1062">
        <v>14.2</v>
      </c>
      <c r="F70" s="1062">
        <v>348.9</v>
      </c>
      <c r="G70" s="987"/>
      <c r="H70" s="1062">
        <v>66</v>
      </c>
      <c r="I70" s="987">
        <v>10.4</v>
      </c>
      <c r="J70" s="987"/>
      <c r="K70" s="1062">
        <v>66.6</v>
      </c>
      <c r="L70" s="1062">
        <v>2.6</v>
      </c>
    </row>
    <row r="71" spans="2:12" ht="9.75" customHeight="1" hidden="1">
      <c r="B71" s="987" t="s">
        <v>782</v>
      </c>
      <c r="C71" s="1062">
        <f>SUM(D71+E71+F71+G71+H71+J71+K71+L71+I71)</f>
        <v>792.2000000000002</v>
      </c>
      <c r="D71" s="1062">
        <v>252.8</v>
      </c>
      <c r="E71" s="1062">
        <v>17</v>
      </c>
      <c r="F71" s="1062">
        <v>381.3</v>
      </c>
      <c r="G71" s="987"/>
      <c r="H71" s="1062">
        <v>82.7</v>
      </c>
      <c r="I71" s="987">
        <v>6.3</v>
      </c>
      <c r="J71" s="987">
        <v>9.2</v>
      </c>
      <c r="K71" s="1062">
        <v>30.2</v>
      </c>
      <c r="L71" s="1062">
        <v>12.7</v>
      </c>
    </row>
    <row r="72" spans="2:12" ht="9.75" customHeight="1">
      <c r="B72" s="987" t="s">
        <v>783</v>
      </c>
      <c r="C72" s="1062">
        <v>745.3</v>
      </c>
      <c r="D72" s="987">
        <v>146.7</v>
      </c>
      <c r="E72" s="1062">
        <v>14</v>
      </c>
      <c r="F72" s="1062">
        <v>337.9</v>
      </c>
      <c r="G72" s="987">
        <v>93.2</v>
      </c>
      <c r="H72" s="987">
        <v>83.7</v>
      </c>
      <c r="I72" s="987">
        <v>34.9</v>
      </c>
      <c r="J72" s="987">
        <v>3.1</v>
      </c>
      <c r="K72" s="987">
        <v>26.1</v>
      </c>
      <c r="L72" s="987">
        <v>5.7</v>
      </c>
    </row>
    <row r="73" spans="2:12" ht="9.75" customHeight="1">
      <c r="B73" s="987" t="s">
        <v>784</v>
      </c>
      <c r="C73" s="1062">
        <f>SUM(D73+E73+F73+G73+H73+J73+K73+L73+I73)</f>
        <v>800.1</v>
      </c>
      <c r="D73" s="987">
        <v>81.7</v>
      </c>
      <c r="E73" s="1062">
        <v>18.1</v>
      </c>
      <c r="F73" s="987">
        <v>465.5</v>
      </c>
      <c r="G73" s="987">
        <v>105.1</v>
      </c>
      <c r="H73" s="987">
        <v>78.7</v>
      </c>
      <c r="I73" s="1062">
        <v>29.3</v>
      </c>
      <c r="J73" s="1062"/>
      <c r="K73" s="1062">
        <v>17.1</v>
      </c>
      <c r="L73" s="987">
        <v>4.6</v>
      </c>
    </row>
    <row r="74" spans="2:12" ht="9.75" customHeight="1">
      <c r="B74" s="987" t="s">
        <v>785</v>
      </c>
      <c r="C74" s="1062">
        <v>949</v>
      </c>
      <c r="D74" s="987">
        <v>137.4</v>
      </c>
      <c r="E74" s="1062">
        <v>14</v>
      </c>
      <c r="F74" s="987">
        <v>519.9</v>
      </c>
      <c r="G74" s="1062">
        <v>143</v>
      </c>
      <c r="H74" s="987">
        <v>100.1</v>
      </c>
      <c r="I74" s="1062"/>
      <c r="J74" s="1062"/>
      <c r="K74" s="1062">
        <v>30.8</v>
      </c>
      <c r="L74" s="987">
        <v>3.8</v>
      </c>
    </row>
    <row r="75" spans="2:12" ht="9.75" customHeight="1">
      <c r="B75" s="987" t="s">
        <v>786</v>
      </c>
      <c r="C75" s="1062">
        <v>1717.1</v>
      </c>
      <c r="D75" s="987">
        <v>805.8</v>
      </c>
      <c r="E75" s="1062">
        <v>16</v>
      </c>
      <c r="F75" s="1062">
        <v>607.7</v>
      </c>
      <c r="G75" s="987">
        <v>149.3</v>
      </c>
      <c r="H75" s="987">
        <v>100.9</v>
      </c>
      <c r="I75" s="987"/>
      <c r="J75" s="987"/>
      <c r="K75" s="987">
        <v>36.8</v>
      </c>
      <c r="L75" s="987">
        <v>0.6</v>
      </c>
    </row>
    <row r="76" spans="2:13" ht="9.75" customHeight="1">
      <c r="B76" s="987" t="s">
        <v>1123</v>
      </c>
      <c r="C76" s="1062">
        <v>3319.3</v>
      </c>
      <c r="D76" s="1062">
        <v>1971.5</v>
      </c>
      <c r="E76" s="1062">
        <v>18.5</v>
      </c>
      <c r="F76" s="1062">
        <v>882.9</v>
      </c>
      <c r="G76" s="987">
        <v>247.6</v>
      </c>
      <c r="H76" s="1062">
        <v>128.8</v>
      </c>
      <c r="I76" s="987"/>
      <c r="J76" s="987"/>
      <c r="K76" s="1062">
        <v>63.5</v>
      </c>
      <c r="L76" s="987">
        <v>6.5</v>
      </c>
      <c r="M76" s="987"/>
    </row>
    <row r="77" spans="2:13" ht="9.75" customHeight="1">
      <c r="B77" s="987" t="s">
        <v>1124</v>
      </c>
      <c r="C77" s="1062">
        <v>4035.5000000000005</v>
      </c>
      <c r="D77" s="1062">
        <v>2263.5</v>
      </c>
      <c r="E77" s="1062">
        <v>17.299999999999997</v>
      </c>
      <c r="F77" s="1062">
        <v>1195.6</v>
      </c>
      <c r="G77" s="987">
        <v>370.8</v>
      </c>
      <c r="H77" s="1062">
        <v>115.5</v>
      </c>
      <c r="I77" s="987"/>
      <c r="J77" s="987"/>
      <c r="K77" s="1062">
        <v>56.4</v>
      </c>
      <c r="L77" s="987">
        <v>16.4</v>
      </c>
      <c r="M77" s="987"/>
    </row>
    <row r="78" spans="2:12" ht="9.75" customHeight="1">
      <c r="B78" s="987" t="s">
        <v>1125</v>
      </c>
      <c r="C78" s="1062">
        <v>4283.3</v>
      </c>
      <c r="D78" s="1062">
        <v>2151.8</v>
      </c>
      <c r="E78" s="1062">
        <v>17.5</v>
      </c>
      <c r="F78" s="1062">
        <v>1478</v>
      </c>
      <c r="G78" s="987">
        <v>450.5</v>
      </c>
      <c r="H78" s="1062">
        <v>119</v>
      </c>
      <c r="I78" s="987"/>
      <c r="J78" s="987"/>
      <c r="K78" s="1062">
        <v>61.7</v>
      </c>
      <c r="L78" s="987">
        <v>4.8</v>
      </c>
    </row>
    <row r="79" spans="1:12" ht="1.5" customHeight="1" hidden="1">
      <c r="A79" s="1000"/>
      <c r="B79" s="997" t="s">
        <v>1126</v>
      </c>
      <c r="C79" s="1065">
        <v>4283.3</v>
      </c>
      <c r="D79" s="1065">
        <v>2151.8</v>
      </c>
      <c r="E79" s="1065">
        <v>17.5</v>
      </c>
      <c r="F79" s="1065">
        <v>1478</v>
      </c>
      <c r="G79" s="997">
        <v>450.5</v>
      </c>
      <c r="H79" s="1065">
        <v>119</v>
      </c>
      <c r="I79" s="997"/>
      <c r="J79" s="997"/>
      <c r="K79" s="1065">
        <v>61.7</v>
      </c>
      <c r="L79" s="997">
        <v>4.8</v>
      </c>
    </row>
    <row r="80" spans="1:12" ht="1.5" customHeight="1" hidden="1">
      <c r="A80" s="1000"/>
      <c r="B80" s="997" t="s">
        <v>1127</v>
      </c>
      <c r="C80" s="1065">
        <v>4283.3</v>
      </c>
      <c r="D80" s="1065">
        <v>2151.8</v>
      </c>
      <c r="E80" s="1065">
        <v>17.5</v>
      </c>
      <c r="F80" s="1065">
        <v>1478</v>
      </c>
      <c r="G80" s="997">
        <v>450.5</v>
      </c>
      <c r="H80" s="1065">
        <v>119</v>
      </c>
      <c r="I80" s="997"/>
      <c r="J80" s="997"/>
      <c r="K80" s="1065">
        <v>61.7</v>
      </c>
      <c r="L80" s="997">
        <v>4.8</v>
      </c>
    </row>
    <row r="81" spans="1:12" ht="1.5" customHeight="1" hidden="1">
      <c r="A81" s="1000"/>
      <c r="B81" s="997" t="s">
        <v>1128</v>
      </c>
      <c r="C81" s="1065">
        <v>4283.3</v>
      </c>
      <c r="D81" s="1065">
        <v>2151.8</v>
      </c>
      <c r="E81" s="1065">
        <v>17.5</v>
      </c>
      <c r="F81" s="1065">
        <v>1478</v>
      </c>
      <c r="G81" s="997">
        <v>450.5</v>
      </c>
      <c r="H81" s="1065">
        <v>119</v>
      </c>
      <c r="I81" s="997"/>
      <c r="J81" s="997"/>
      <c r="K81" s="1065">
        <v>61.7</v>
      </c>
      <c r="L81" s="997">
        <v>4.8</v>
      </c>
    </row>
    <row r="82" spans="1:12" ht="1.5" customHeight="1" hidden="1">
      <c r="A82" s="1000"/>
      <c r="B82" s="997" t="s">
        <v>1129</v>
      </c>
      <c r="C82" s="1065">
        <v>4283.3</v>
      </c>
      <c r="D82" s="1065">
        <v>2151.8</v>
      </c>
      <c r="E82" s="1065">
        <v>17.5</v>
      </c>
      <c r="F82" s="1065">
        <v>1478</v>
      </c>
      <c r="G82" s="997">
        <v>450.5</v>
      </c>
      <c r="H82" s="1065">
        <v>119</v>
      </c>
      <c r="I82" s="997"/>
      <c r="J82" s="997"/>
      <c r="K82" s="1065">
        <v>61.7</v>
      </c>
      <c r="L82" s="997">
        <v>4.8</v>
      </c>
    </row>
    <row r="83" spans="1:12" ht="1.5" customHeight="1" hidden="1">
      <c r="A83" s="1000"/>
      <c r="B83" s="997" t="s">
        <v>1130</v>
      </c>
      <c r="C83" s="1065">
        <v>4283.3</v>
      </c>
      <c r="D83" s="1065">
        <v>2151.8</v>
      </c>
      <c r="E83" s="1065">
        <v>17.5</v>
      </c>
      <c r="F83" s="1065">
        <v>1478</v>
      </c>
      <c r="G83" s="997">
        <v>450.5</v>
      </c>
      <c r="H83" s="1065">
        <v>119</v>
      </c>
      <c r="I83" s="997"/>
      <c r="J83" s="997"/>
      <c r="K83" s="1065">
        <v>61.7</v>
      </c>
      <c r="L83" s="997">
        <v>4.8</v>
      </c>
    </row>
    <row r="84" spans="1:12" ht="1.5" customHeight="1" hidden="1">
      <c r="A84" s="1000"/>
      <c r="B84" s="997" t="s">
        <v>1131</v>
      </c>
      <c r="C84" s="1065">
        <v>4283.3</v>
      </c>
      <c r="D84" s="1065">
        <v>2151.8</v>
      </c>
      <c r="E84" s="1065">
        <v>17.5</v>
      </c>
      <c r="F84" s="1065">
        <v>1478</v>
      </c>
      <c r="G84" s="997">
        <v>450.5</v>
      </c>
      <c r="H84" s="1065">
        <v>119</v>
      </c>
      <c r="I84" s="997"/>
      <c r="J84" s="997"/>
      <c r="K84" s="1065">
        <v>61.7</v>
      </c>
      <c r="L84" s="997">
        <v>4.8</v>
      </c>
    </row>
    <row r="85" spans="1:12" ht="1.5" customHeight="1" hidden="1">
      <c r="A85" s="1000"/>
      <c r="B85" s="997" t="s">
        <v>1132</v>
      </c>
      <c r="C85" s="1065">
        <v>4283.3</v>
      </c>
      <c r="D85" s="1065">
        <v>2151.8</v>
      </c>
      <c r="E85" s="1065">
        <v>17.5</v>
      </c>
      <c r="F85" s="1065">
        <v>1478</v>
      </c>
      <c r="G85" s="997">
        <v>450.5</v>
      </c>
      <c r="H85" s="1065">
        <v>119</v>
      </c>
      <c r="I85" s="997"/>
      <c r="J85" s="997"/>
      <c r="K85" s="1065">
        <v>61.7</v>
      </c>
      <c r="L85" s="997">
        <v>4.8</v>
      </c>
    </row>
    <row r="86" spans="1:13" s="1080" customFormat="1" ht="1.5" customHeight="1" hidden="1">
      <c r="A86" s="1088"/>
      <c r="B86" s="997" t="s">
        <v>1133</v>
      </c>
      <c r="C86" s="1065">
        <v>4283.3</v>
      </c>
      <c r="D86" s="1065">
        <v>2151.8</v>
      </c>
      <c r="E86" s="1065">
        <v>17.5</v>
      </c>
      <c r="F86" s="1065">
        <v>1478</v>
      </c>
      <c r="G86" s="997">
        <v>450.5</v>
      </c>
      <c r="H86" s="1065">
        <v>119</v>
      </c>
      <c r="I86" s="997"/>
      <c r="J86" s="997"/>
      <c r="K86" s="1065">
        <v>61.7</v>
      </c>
      <c r="L86" s="997">
        <v>4.8</v>
      </c>
      <c r="M86" s="987"/>
    </row>
    <row r="87" spans="1:12" ht="1.5" customHeight="1" hidden="1">
      <c r="A87" s="1000"/>
      <c r="B87" s="997" t="s">
        <v>1134</v>
      </c>
      <c r="C87" s="1065">
        <v>4283.3</v>
      </c>
      <c r="D87" s="1065">
        <v>2151.8</v>
      </c>
      <c r="E87" s="1065">
        <v>17.5</v>
      </c>
      <c r="F87" s="1065">
        <v>1478</v>
      </c>
      <c r="G87" s="997">
        <v>450.5</v>
      </c>
      <c r="H87" s="1065">
        <v>119</v>
      </c>
      <c r="I87" s="997"/>
      <c r="J87" s="997"/>
      <c r="K87" s="1065">
        <v>61.7</v>
      </c>
      <c r="L87" s="997">
        <v>4.8</v>
      </c>
    </row>
    <row r="88" spans="1:12" ht="1.5" customHeight="1" hidden="1">
      <c r="A88" s="1000"/>
      <c r="B88" s="997" t="s">
        <v>1135</v>
      </c>
      <c r="C88" s="1065">
        <v>4283.3</v>
      </c>
      <c r="D88" s="1065">
        <v>2151.8</v>
      </c>
      <c r="E88" s="1065">
        <v>17.5</v>
      </c>
      <c r="F88" s="1065">
        <v>1478</v>
      </c>
      <c r="G88" s="997">
        <v>450.5</v>
      </c>
      <c r="H88" s="1065">
        <v>119</v>
      </c>
      <c r="I88" s="997"/>
      <c r="J88" s="997"/>
      <c r="K88" s="1065">
        <v>61.7</v>
      </c>
      <c r="L88" s="997">
        <v>4.8</v>
      </c>
    </row>
    <row r="89" spans="1:12" ht="1.5" customHeight="1" hidden="1">
      <c r="A89" s="1000"/>
      <c r="B89" s="987" t="s">
        <v>1136</v>
      </c>
      <c r="C89" s="1062">
        <v>4283.3</v>
      </c>
      <c r="D89" s="1062">
        <v>2151.8</v>
      </c>
      <c r="E89" s="1062">
        <v>17.5</v>
      </c>
      <c r="F89" s="1062">
        <v>1478</v>
      </c>
      <c r="G89" s="987">
        <v>450.5</v>
      </c>
      <c r="H89" s="1062">
        <v>119</v>
      </c>
      <c r="I89" s="987"/>
      <c r="J89" s="987"/>
      <c r="K89" s="1062">
        <v>61.7</v>
      </c>
      <c r="L89" s="987">
        <v>4.8</v>
      </c>
    </row>
    <row r="90" spans="1:12" ht="10.5" customHeight="1">
      <c r="A90" s="1000"/>
      <c r="B90" s="987" t="s">
        <v>1126</v>
      </c>
      <c r="C90" s="1062">
        <v>4609.7</v>
      </c>
      <c r="D90" s="1062">
        <v>2343.3</v>
      </c>
      <c r="E90" s="1062">
        <v>27.6</v>
      </c>
      <c r="F90" s="1062">
        <v>1583.1</v>
      </c>
      <c r="G90" s="987">
        <v>453.1</v>
      </c>
      <c r="H90" s="1062">
        <v>95.3</v>
      </c>
      <c r="I90" s="987"/>
      <c r="J90" s="987">
        <v>27.4</v>
      </c>
      <c r="K90" s="1062">
        <v>73.1</v>
      </c>
      <c r="L90" s="987">
        <v>6.8</v>
      </c>
    </row>
    <row r="91" spans="1:12" ht="10.5" customHeight="1">
      <c r="A91" s="1000"/>
      <c r="B91" s="987" t="s">
        <v>1127</v>
      </c>
      <c r="C91" s="1062">
        <v>5113</v>
      </c>
      <c r="D91" s="1062">
        <v>1941.6</v>
      </c>
      <c r="E91" s="1062">
        <v>43.8</v>
      </c>
      <c r="F91" s="1062">
        <v>2449.8</v>
      </c>
      <c r="G91" s="987">
        <v>466.6</v>
      </c>
      <c r="H91" s="1062">
        <v>106.6</v>
      </c>
      <c r="I91" s="987"/>
      <c r="J91" s="987">
        <v>22.3</v>
      </c>
      <c r="K91" s="1062">
        <v>77.3</v>
      </c>
      <c r="L91" s="1062">
        <v>5</v>
      </c>
    </row>
    <row r="92" spans="1:12" ht="10.5" customHeight="1">
      <c r="A92" s="1000"/>
      <c r="B92" s="987" t="s">
        <v>1128</v>
      </c>
      <c r="C92" s="1062">
        <v>5054.3</v>
      </c>
      <c r="D92" s="1062">
        <v>1542</v>
      </c>
      <c r="E92" s="1062">
        <v>39.8</v>
      </c>
      <c r="F92" s="1062">
        <v>2665.8</v>
      </c>
      <c r="G92" s="987">
        <v>563.1</v>
      </c>
      <c r="H92" s="1062">
        <v>65.3</v>
      </c>
      <c r="I92" s="987">
        <v>51.6</v>
      </c>
      <c r="J92" s="987">
        <v>26.4</v>
      </c>
      <c r="K92" s="1062">
        <v>96.2</v>
      </c>
      <c r="L92" s="1062">
        <v>3.8</v>
      </c>
    </row>
    <row r="93" spans="2:12" ht="10.5">
      <c r="B93" s="997" t="s">
        <v>1129</v>
      </c>
      <c r="C93" s="1065">
        <v>5181.3</v>
      </c>
      <c r="D93" s="1065">
        <v>1196.1</v>
      </c>
      <c r="E93" s="1065">
        <v>48.3</v>
      </c>
      <c r="F93" s="1065">
        <v>2737.9</v>
      </c>
      <c r="G93" s="997">
        <v>639.9</v>
      </c>
      <c r="H93" s="1065">
        <v>158.2</v>
      </c>
      <c r="I93" s="997">
        <v>25.3</v>
      </c>
      <c r="J93" s="997">
        <v>205.2</v>
      </c>
      <c r="K93" s="1065">
        <v>166</v>
      </c>
      <c r="L93" s="1065">
        <v>4.4</v>
      </c>
    </row>
    <row r="94" spans="2:12" ht="10.5">
      <c r="B94" s="987" t="s">
        <v>1137</v>
      </c>
      <c r="C94" s="1062">
        <v>401.4000000000001</v>
      </c>
      <c r="D94" s="1062">
        <v>26.799999999999997</v>
      </c>
      <c r="E94" s="1062">
        <v>0</v>
      </c>
      <c r="F94" s="1062">
        <v>302.8</v>
      </c>
      <c r="G94" s="987">
        <v>41.6</v>
      </c>
      <c r="H94" s="1062">
        <v>6.1</v>
      </c>
      <c r="I94" s="987"/>
      <c r="J94" s="987"/>
      <c r="K94" s="1062">
        <v>23.6</v>
      </c>
      <c r="L94" s="987">
        <v>0.5</v>
      </c>
    </row>
    <row r="95" spans="2:12" ht="12.75">
      <c r="B95" s="987" t="s">
        <v>1138</v>
      </c>
      <c r="C95" s="1062">
        <v>856.3</v>
      </c>
      <c r="D95" s="987">
        <v>64.2</v>
      </c>
      <c r="E95" s="987">
        <v>3.2</v>
      </c>
      <c r="F95" s="987">
        <v>654.2</v>
      </c>
      <c r="G95" s="987">
        <v>83.1</v>
      </c>
      <c r="H95" s="987">
        <v>13.5</v>
      </c>
      <c r="I95" s="1033"/>
      <c r="J95" s="1033"/>
      <c r="K95" s="987">
        <v>37.6</v>
      </c>
      <c r="L95" s="987">
        <v>0.5</v>
      </c>
    </row>
    <row r="96" spans="2:12" ht="12.75">
      <c r="B96" s="987" t="s">
        <v>1139</v>
      </c>
      <c r="C96" s="1062">
        <v>1339.7</v>
      </c>
      <c r="D96" s="987">
        <v>102.3</v>
      </c>
      <c r="E96" s="987">
        <v>8</v>
      </c>
      <c r="F96" s="987">
        <v>1023</v>
      </c>
      <c r="G96" s="987">
        <v>138</v>
      </c>
      <c r="H96" s="987">
        <v>22</v>
      </c>
      <c r="I96" s="1033"/>
      <c r="J96" s="1033"/>
      <c r="K96" s="987">
        <v>45.2</v>
      </c>
      <c r="L96" s="987">
        <v>1.2</v>
      </c>
    </row>
    <row r="97" spans="2:12" ht="10.5">
      <c r="B97" s="987" t="s">
        <v>1140</v>
      </c>
      <c r="C97" s="1062">
        <v>1869.2</v>
      </c>
      <c r="D97" s="1062">
        <v>180.70000000000002</v>
      </c>
      <c r="E97" s="1062">
        <v>10.4</v>
      </c>
      <c r="F97" s="1062">
        <v>1391.9</v>
      </c>
      <c r="G97" s="987">
        <v>192.9</v>
      </c>
      <c r="H97" s="1062">
        <v>39.8</v>
      </c>
      <c r="I97" s="987"/>
      <c r="J97" s="987"/>
      <c r="K97" s="1062">
        <v>52</v>
      </c>
      <c r="L97" s="987">
        <v>1.5</v>
      </c>
    </row>
    <row r="98" spans="2:12" ht="10.5">
      <c r="B98" s="987" t="s">
        <v>1141</v>
      </c>
      <c r="C98" s="1062">
        <v>2070.6000000000004</v>
      </c>
      <c r="D98" s="1062">
        <v>223.00000000000003</v>
      </c>
      <c r="E98" s="1062">
        <v>14.9</v>
      </c>
      <c r="F98" s="1062">
        <v>1472.7</v>
      </c>
      <c r="G98" s="987">
        <v>234.5</v>
      </c>
      <c r="H98" s="1062">
        <v>48.8</v>
      </c>
      <c r="I98" s="987"/>
      <c r="J98" s="987">
        <v>9.5</v>
      </c>
      <c r="K98" s="1062">
        <v>65.3</v>
      </c>
      <c r="L98" s="987">
        <v>1.9</v>
      </c>
    </row>
    <row r="99" spans="2:12" ht="10.5">
      <c r="B99" s="987" t="s">
        <v>1142</v>
      </c>
      <c r="C99" s="1062">
        <v>2184.7000000000003</v>
      </c>
      <c r="D99" s="1062">
        <v>253.79999999999995</v>
      </c>
      <c r="E99" s="1062">
        <v>21.1</v>
      </c>
      <c r="F99" s="1062">
        <v>1472.7</v>
      </c>
      <c r="G99" s="987">
        <v>281.2</v>
      </c>
      <c r="H99" s="1062">
        <v>52.1</v>
      </c>
      <c r="I99" s="987"/>
      <c r="J99" s="987">
        <v>14.3</v>
      </c>
      <c r="K99" s="1062">
        <v>86.8</v>
      </c>
      <c r="L99" s="987">
        <v>2.7</v>
      </c>
    </row>
    <row r="100" spans="2:12" ht="10.5">
      <c r="B100" s="987" t="s">
        <v>1143</v>
      </c>
      <c r="C100" s="1062">
        <v>2339.8</v>
      </c>
      <c r="D100" s="1062">
        <v>328.9</v>
      </c>
      <c r="E100" s="1062">
        <v>21.1</v>
      </c>
      <c r="F100" s="1062">
        <v>1472.7</v>
      </c>
      <c r="G100" s="987">
        <v>327.9</v>
      </c>
      <c r="H100" s="1062">
        <v>57.400000000000006</v>
      </c>
      <c r="I100" s="987"/>
      <c r="J100" s="987">
        <v>14.3</v>
      </c>
      <c r="K100" s="1062">
        <v>113.5</v>
      </c>
      <c r="L100" s="1062">
        <v>4</v>
      </c>
    </row>
    <row r="101" spans="2:12" ht="10.5">
      <c r="B101" s="997" t="s">
        <v>1144</v>
      </c>
      <c r="C101" s="1065">
        <v>2519.4000000000005</v>
      </c>
      <c r="D101" s="1065">
        <v>439.69999999999993</v>
      </c>
      <c r="E101" s="1065">
        <v>21.1</v>
      </c>
      <c r="F101" s="1065">
        <v>1472.7</v>
      </c>
      <c r="G101" s="997">
        <v>362.8</v>
      </c>
      <c r="H101" s="1065">
        <v>67.4</v>
      </c>
      <c r="I101" s="997"/>
      <c r="J101" s="997">
        <v>24.3</v>
      </c>
      <c r="K101" s="1065">
        <v>126.4</v>
      </c>
      <c r="L101" s="1065">
        <v>5</v>
      </c>
    </row>
    <row r="102" spans="2:12" ht="10.5">
      <c r="B102" s="987" t="s">
        <v>1145</v>
      </c>
      <c r="C102" s="1062">
        <f aca="true" t="shared" si="1" ref="C102:C107">SUM(D102:L102)</f>
        <v>487.7</v>
      </c>
      <c r="D102" s="1062">
        <f>'[2]Gross'!D128+'[2]Gross'!I128+'[2]Gross'!K128+'[2]Gross'!M128+'[2]Gross'!O128+'[2]Gross'!W128</f>
        <v>37.300000000000004</v>
      </c>
      <c r="E102" s="1062">
        <f>'[2]Gross'!E128+'[2]Gross'!F128</f>
        <v>0</v>
      </c>
      <c r="F102" s="1062">
        <f>'[2]Gross'!H128</f>
        <v>358.9</v>
      </c>
      <c r="G102" s="987">
        <f>'[2]Gross'!Q128</f>
        <v>59.6</v>
      </c>
      <c r="H102" s="1062">
        <f>'[2]Gross'!R128+'[2]Gross'!T128+'[2]Gross'!Y128</f>
        <v>4.2</v>
      </c>
      <c r="I102" s="987"/>
      <c r="J102" s="987"/>
      <c r="K102" s="1062">
        <f>'[2]Gross'!X128</f>
        <v>27.4</v>
      </c>
      <c r="L102" s="987">
        <f>'[2]Gross'!Z128</f>
        <v>0.3</v>
      </c>
    </row>
    <row r="103" spans="2:13" ht="10.5">
      <c r="B103" s="987" t="s">
        <v>1146</v>
      </c>
      <c r="C103" s="1062">
        <f t="shared" si="1"/>
        <v>1043.1</v>
      </c>
      <c r="D103" s="1062">
        <f>'[2]Gross'!D129+'[2]Gross'!I129+'[2]Gross'!K129+'[2]Gross'!M129+'[2]Gross'!O129+'[2]Gross'!W129</f>
        <v>70.8</v>
      </c>
      <c r="E103" s="1062">
        <f>'[2]Gross'!E129+'[2]Gross'!F129</f>
        <v>7</v>
      </c>
      <c r="F103" s="1062">
        <f>'[2]Gross'!H129</f>
        <v>774.1</v>
      </c>
      <c r="G103" s="987">
        <f>'[2]Gross'!Q129</f>
        <v>138.9</v>
      </c>
      <c r="H103" s="1062">
        <f>'[2]Gross'!R129+'[2]Gross'!T129+'[2]Gross'!Y129</f>
        <v>10.2</v>
      </c>
      <c r="I103" s="987"/>
      <c r="J103" s="987"/>
      <c r="K103" s="1062">
        <f>'[2]Gross'!X129</f>
        <v>41</v>
      </c>
      <c r="L103" s="987">
        <f>'[2]Gross'!Z129</f>
        <v>1.1</v>
      </c>
      <c r="M103" s="987"/>
    </row>
    <row r="104" spans="2:12" ht="10.5">
      <c r="B104" s="987" t="s">
        <v>1147</v>
      </c>
      <c r="C104" s="1062">
        <f t="shared" si="1"/>
        <v>1609.6</v>
      </c>
      <c r="D104" s="1062">
        <f>'[2]Gross'!D130+'[2]Gross'!I130+'[2]Gross'!K130+'[2]Gross'!M130+'[2]Gross'!O130+'[2]Gross'!W130</f>
        <v>122.89999999999999</v>
      </c>
      <c r="E104" s="1062">
        <f>'[2]Gross'!E130+'[2]Gross'!F130</f>
        <v>15.5</v>
      </c>
      <c r="F104" s="1062">
        <f>'[2]Gross'!H130</f>
        <v>1189.3</v>
      </c>
      <c r="G104" s="987">
        <f>'[2]Gross'!Q130</f>
        <v>215.9</v>
      </c>
      <c r="H104" s="1062">
        <f>'[2]Gross'!R130+'[2]Gross'!T130+'[2]Gross'!Y130</f>
        <v>11.7</v>
      </c>
      <c r="I104" s="987"/>
      <c r="J104" s="987"/>
      <c r="K104" s="1062">
        <f>'[2]Gross'!X130</f>
        <v>52.8</v>
      </c>
      <c r="L104" s="987">
        <f>'[2]Gross'!Z130</f>
        <v>1.5</v>
      </c>
    </row>
    <row r="105" spans="2:12" ht="10.5">
      <c r="B105" s="987" t="s">
        <v>1148</v>
      </c>
      <c r="C105" s="1062">
        <f t="shared" si="1"/>
        <v>2175.4</v>
      </c>
      <c r="D105" s="1062">
        <f>'[2]Gross'!D131+'[2]Gross'!I131+'[2]Gross'!K131+'[2]Gross'!M131+'[2]Gross'!O131+'[2]Gross'!W131</f>
        <v>153.6</v>
      </c>
      <c r="E105" s="1062">
        <f>'[2]Gross'!E131+'[2]Gross'!F131</f>
        <v>24.7</v>
      </c>
      <c r="F105" s="1062">
        <f>'[2]Gross'!H131</f>
        <v>1604.4</v>
      </c>
      <c r="G105" s="987">
        <f>'[2]Gross'!Q131</f>
        <v>292</v>
      </c>
      <c r="H105" s="1062">
        <f>'[2]Gross'!R131+'[2]Gross'!T131+'[2]Gross'!Y131</f>
        <v>37.4</v>
      </c>
      <c r="I105" s="987"/>
      <c r="J105" s="987"/>
      <c r="K105" s="1062">
        <f>'[2]Gross'!X131</f>
        <v>61.5</v>
      </c>
      <c r="L105" s="987">
        <f>'[2]Gross'!Z131</f>
        <v>1.8</v>
      </c>
    </row>
    <row r="106" spans="2:12" ht="10.5">
      <c r="B106" s="987" t="s">
        <v>1149</v>
      </c>
      <c r="C106" s="1062">
        <f t="shared" si="1"/>
        <v>2506.9999999999995</v>
      </c>
      <c r="D106" s="1062">
        <f>'[2]Gross'!D132+'[2]Gross'!I132+'[2]Gross'!K132+'[2]Gross'!M132+'[2]Gross'!O132+'[2]Gross'!W132</f>
        <v>179.7</v>
      </c>
      <c r="E106" s="1062">
        <f>'[2]Gross'!E132+'[2]Gross'!F132</f>
        <v>29.3</v>
      </c>
      <c r="F106" s="1062">
        <f>'[2]Gross'!H132</f>
        <v>1812</v>
      </c>
      <c r="G106" s="987">
        <f>'[2]Gross'!Q132</f>
        <v>368.2</v>
      </c>
      <c r="H106" s="1062">
        <f>'[2]Gross'!R132+'[2]Gross'!T132+'[2]Gross'!Y132</f>
        <v>40.6</v>
      </c>
      <c r="I106" s="987"/>
      <c r="J106" s="987"/>
      <c r="K106" s="1062">
        <f>'[2]Gross'!X132</f>
        <v>75</v>
      </c>
      <c r="L106" s="987">
        <f>'[2]Gross'!Z132</f>
        <v>2.2</v>
      </c>
    </row>
    <row r="107" spans="2:12" ht="10.5">
      <c r="B107" s="987" t="s">
        <v>1150</v>
      </c>
      <c r="C107" s="1062">
        <f t="shared" si="1"/>
        <v>2709.2000000000003</v>
      </c>
      <c r="D107" s="1062">
        <f>'[2]Gross'!D133+'[2]Gross'!I133+'[2]Gross'!K133+'[2]Gross'!M133+'[2]Gross'!O133+'[2]Gross'!W133</f>
        <v>215</v>
      </c>
      <c r="E107" s="1062">
        <f>'[2]Gross'!E133+'[2]Gross'!F133</f>
        <v>43.3</v>
      </c>
      <c r="F107" s="1062">
        <f>'[2]Gross'!H133</f>
        <v>1812</v>
      </c>
      <c r="G107" s="987">
        <f>'[2]Gross'!Q133</f>
        <v>427.5</v>
      </c>
      <c r="H107" s="1062">
        <f>'[2]Gross'!R133+'[2]Gross'!T133+'[2]Gross'!Y133</f>
        <v>43.5</v>
      </c>
      <c r="I107" s="987"/>
      <c r="J107" s="987">
        <f>'[2]Gross'!N133+'[2]Gross'!S133</f>
        <v>70.9</v>
      </c>
      <c r="K107" s="1062">
        <f>'[2]Gross'!X133</f>
        <v>94.7</v>
      </c>
      <c r="L107" s="987">
        <f>'[2]Gross'!Z133</f>
        <v>2.3</v>
      </c>
    </row>
    <row r="108" spans="2:12" ht="10.5">
      <c r="B108" s="987" t="s">
        <v>1151</v>
      </c>
      <c r="C108" s="1062">
        <f>SUM(D108:L108)</f>
        <v>2929.4</v>
      </c>
      <c r="D108" s="1062">
        <f>'[2]Gross'!D134+'[2]Gross'!I134+'[2]Gross'!K134+'[2]Gross'!M134+'[2]Gross'!O134+'[2]Gross'!W134</f>
        <v>251.5</v>
      </c>
      <c r="E108" s="1062">
        <f>'[2]Gross'!E134+'[2]Gross'!F134</f>
        <v>55.9</v>
      </c>
      <c r="F108" s="1062">
        <f>'[2]Gross'!H134</f>
        <v>1812</v>
      </c>
      <c r="G108" s="987">
        <f>'[2]Gross'!Q134</f>
        <v>470.5</v>
      </c>
      <c r="H108" s="1062">
        <f>'[2]Gross'!R134+'[2]Gross'!T134+'[2]Gross'!Y134</f>
        <v>65.5</v>
      </c>
      <c r="I108" s="987"/>
      <c r="J108" s="987">
        <f>'[2]Gross'!N134+'[2]Gross'!S134</f>
        <v>139.8</v>
      </c>
      <c r="K108" s="1062">
        <f>'[2]Gross'!X134</f>
        <v>131.2</v>
      </c>
      <c r="L108" s="1062">
        <f>'[2]Gross'!Z134</f>
        <v>3</v>
      </c>
    </row>
    <row r="109" spans="2:12" ht="10.5">
      <c r="B109" s="997" t="s">
        <v>1152</v>
      </c>
      <c r="C109" s="1065">
        <f>SUM(D109:L109)</f>
        <v>3093.3</v>
      </c>
      <c r="D109" s="1065">
        <f>'[2]Gross'!D135+'[2]Gross'!I135+'[2]Gross'!K135+'[2]Gross'!M135+'[2]Gross'!O135+'[2]Gross'!W135</f>
        <v>294.7</v>
      </c>
      <c r="E109" s="1065">
        <f>'[2]Gross'!E135+'[2]Gross'!F135</f>
        <v>58.7</v>
      </c>
      <c r="F109" s="1065">
        <f>'[2]Gross'!H135</f>
        <v>1812</v>
      </c>
      <c r="G109" s="997">
        <f>'[2]Gross'!Q135</f>
        <v>513.5</v>
      </c>
      <c r="H109" s="1065">
        <f>'[2]Gross'!R135+'[2]Gross'!T135+'[2]Gross'!Y135</f>
        <v>70</v>
      </c>
      <c r="I109" s="997"/>
      <c r="J109" s="997">
        <f>'[2]Gross'!N135+'[2]Gross'!S135</f>
        <v>198.1</v>
      </c>
      <c r="K109" s="1065">
        <f>'[2]Gross'!X135</f>
        <v>142.8</v>
      </c>
      <c r="L109" s="1065">
        <f>'[2]Gross'!Z135</f>
        <v>3.5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&amp;R&amp;"Arial,Regular"&amp;8&amp;UБүлэг 10. Аж үйлдвэр</oddHeader>
    <oddFooter xml:space="preserve">&amp;R&amp;18 36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10.421875" style="1006" customWidth="1"/>
    <col min="2" max="2" width="28.8515625" style="1006" customWidth="1"/>
    <col min="3" max="3" width="26.00390625" style="1006" customWidth="1"/>
    <col min="4" max="4" width="7.8515625" style="1006" customWidth="1"/>
    <col min="5" max="5" width="7.00390625" style="1006" customWidth="1"/>
    <col min="6" max="6" width="8.8515625" style="1006" customWidth="1"/>
    <col min="7" max="7" width="9.421875" style="1006" customWidth="1"/>
    <col min="8" max="8" width="9.57421875" style="1006" customWidth="1"/>
    <col min="9" max="9" width="0.2890625" style="1006" hidden="1" customWidth="1"/>
    <col min="10" max="10" width="9.28125" style="1006" customWidth="1"/>
    <col min="11" max="11" width="8.140625" style="1006" customWidth="1"/>
    <col min="12" max="12" width="8.421875" style="1006" customWidth="1"/>
    <col min="13" max="13" width="8.140625" style="1006" customWidth="1"/>
    <col min="14" max="14" width="1.421875" style="1006" customWidth="1"/>
    <col min="15" max="16384" width="9.140625" style="1035" customWidth="1"/>
  </cols>
  <sheetData>
    <row r="1" spans="3:12" ht="12.75" customHeight="1">
      <c r="C1" s="983" t="s">
        <v>1271</v>
      </c>
      <c r="F1" s="983"/>
      <c r="G1" s="1056"/>
      <c r="H1" s="1056"/>
      <c r="I1" s="1056"/>
      <c r="J1" s="1056"/>
      <c r="K1" s="1056"/>
      <c r="L1" s="1056"/>
    </row>
    <row r="2" spans="3:12" ht="12.75" customHeight="1">
      <c r="C2" s="1124" t="s">
        <v>1272</v>
      </c>
      <c r="F2" s="983"/>
      <c r="G2" s="1056"/>
      <c r="H2" s="1056"/>
      <c r="I2" s="1056"/>
      <c r="J2" s="1056"/>
      <c r="K2" s="1056"/>
      <c r="L2" s="1056"/>
    </row>
    <row r="3" spans="5:14" ht="12" customHeight="1">
      <c r="E3" s="1009"/>
      <c r="F3" s="1125"/>
      <c r="G3" s="1125"/>
      <c r="H3" s="1125"/>
      <c r="I3" s="1125"/>
      <c r="J3" s="1125"/>
      <c r="K3" s="1125"/>
      <c r="N3" s="1006" t="s">
        <v>1</v>
      </c>
    </row>
    <row r="4" spans="1:13" ht="11.25" customHeight="1">
      <c r="A4" s="1012"/>
      <c r="B4" s="1126" t="s">
        <v>1273</v>
      </c>
      <c r="C4" s="1102"/>
      <c r="D4" s="1102" t="s">
        <v>1187</v>
      </c>
      <c r="E4" s="1061" t="s">
        <v>1182</v>
      </c>
      <c r="F4" s="1093" t="s">
        <v>1274</v>
      </c>
      <c r="G4" s="1100"/>
      <c r="H4" s="1100"/>
      <c r="I4" s="1127"/>
      <c r="J4" s="1128"/>
      <c r="K4" s="1093"/>
      <c r="L4" s="1093"/>
      <c r="M4" s="1102"/>
    </row>
    <row r="5" spans="1:13" ht="11.25" customHeight="1">
      <c r="A5" s="1012"/>
      <c r="B5" s="1129" t="s">
        <v>1275</v>
      </c>
      <c r="C5" s="1060"/>
      <c r="D5" s="1060" t="s">
        <v>1276</v>
      </c>
      <c r="E5" s="1099" t="s">
        <v>1277</v>
      </c>
      <c r="F5" s="1094" t="s">
        <v>1278</v>
      </c>
      <c r="G5" s="1097">
        <v>2012</v>
      </c>
      <c r="H5" s="1097">
        <v>2013</v>
      </c>
      <c r="I5" s="1097"/>
      <c r="J5" s="1097">
        <v>2014</v>
      </c>
      <c r="K5" s="1094" t="s">
        <v>1279</v>
      </c>
      <c r="L5" s="1094" t="s">
        <v>1152</v>
      </c>
      <c r="M5" s="1032"/>
    </row>
    <row r="6" spans="1:13" ht="9.75" customHeight="1">
      <c r="A6" s="1012"/>
      <c r="B6" s="1129" t="s">
        <v>1280</v>
      </c>
      <c r="C6" s="1060"/>
      <c r="D6" s="1060"/>
      <c r="E6" s="1094"/>
      <c r="F6" s="1099" t="s">
        <v>1281</v>
      </c>
      <c r="G6" s="1094" t="s">
        <v>1282</v>
      </c>
      <c r="H6" s="1094" t="s">
        <v>1282</v>
      </c>
      <c r="I6" s="1094"/>
      <c r="J6" s="1094" t="s">
        <v>1282</v>
      </c>
      <c r="K6" s="1094" t="s">
        <v>1282</v>
      </c>
      <c r="L6" s="1094" t="s">
        <v>1282</v>
      </c>
      <c r="M6" s="985" t="s">
        <v>1185</v>
      </c>
    </row>
    <row r="7" spans="1:13" ht="12" customHeight="1">
      <c r="A7" s="1012"/>
      <c r="B7" s="997"/>
      <c r="C7" s="1066"/>
      <c r="D7" s="1066"/>
      <c r="E7" s="1066"/>
      <c r="F7" s="1107" t="s">
        <v>1283</v>
      </c>
      <c r="G7" s="1103" t="s">
        <v>1284</v>
      </c>
      <c r="H7" s="1103" t="s">
        <v>1284</v>
      </c>
      <c r="I7" s="1103"/>
      <c r="J7" s="1103" t="s">
        <v>1284</v>
      </c>
      <c r="K7" s="1103" t="s">
        <v>1285</v>
      </c>
      <c r="L7" s="1103" t="s">
        <v>1285</v>
      </c>
      <c r="M7" s="1066"/>
    </row>
    <row r="8" spans="2:13" ht="9.75" customHeight="1">
      <c r="B8" s="984" t="s">
        <v>1286</v>
      </c>
      <c r="C8" s="1111" t="s">
        <v>1287</v>
      </c>
      <c r="D8" s="984"/>
      <c r="E8" s="1056"/>
      <c r="F8" s="1056"/>
      <c r="G8" s="1063"/>
      <c r="H8" s="1063"/>
      <c r="I8" s="1063"/>
      <c r="J8" s="1063"/>
      <c r="K8" s="1056"/>
      <c r="L8" s="1056"/>
      <c r="M8" s="1056"/>
    </row>
    <row r="9" spans="2:13" ht="9.75" customHeight="1">
      <c r="B9" s="985" t="s">
        <v>1288</v>
      </c>
      <c r="C9" s="990" t="s">
        <v>1289</v>
      </c>
      <c r="D9" s="985" t="s">
        <v>1193</v>
      </c>
      <c r="E9" s="1130" t="s">
        <v>1194</v>
      </c>
      <c r="F9" s="1131">
        <v>300100</v>
      </c>
      <c r="G9" s="1063">
        <v>24524.2</v>
      </c>
      <c r="H9" s="1063">
        <v>24869.287</v>
      </c>
      <c r="I9" s="1063">
        <v>24524.2</v>
      </c>
      <c r="J9" s="1063">
        <v>25008.8</v>
      </c>
      <c r="K9" s="1064">
        <v>17947.1804</v>
      </c>
      <c r="L9" s="1012">
        <v>18106.5335</v>
      </c>
      <c r="M9" s="1012">
        <v>100.88790047488463</v>
      </c>
    </row>
    <row r="10" spans="2:13" ht="11.25" customHeight="1">
      <c r="B10" s="985" t="s">
        <v>1290</v>
      </c>
      <c r="C10" s="990" t="s">
        <v>1291</v>
      </c>
      <c r="D10" s="985" t="s">
        <v>1193</v>
      </c>
      <c r="E10" s="1130" t="s">
        <v>1194</v>
      </c>
      <c r="F10" s="1131">
        <v>617700</v>
      </c>
      <c r="G10" s="1063">
        <v>20723.8</v>
      </c>
      <c r="H10" s="1063">
        <v>26687.110800000002</v>
      </c>
      <c r="I10" s="1063">
        <v>20723.8</v>
      </c>
      <c r="J10" s="1063">
        <v>27782.6</v>
      </c>
      <c r="K10" s="1064">
        <v>16918.49415</v>
      </c>
      <c r="L10" s="1064">
        <v>18072.6666</v>
      </c>
      <c r="M10" s="1064">
        <v>106.82195731941073</v>
      </c>
    </row>
    <row r="11" spans="2:13" ht="11.25" customHeight="1">
      <c r="B11" s="985" t="s">
        <v>1292</v>
      </c>
      <c r="C11" s="990" t="s">
        <v>1293</v>
      </c>
      <c r="D11" s="985" t="s">
        <v>1294</v>
      </c>
      <c r="E11" s="1130" t="s">
        <v>1200</v>
      </c>
      <c r="F11" s="1131">
        <v>3966000</v>
      </c>
      <c r="G11" s="1063">
        <v>71784.6</v>
      </c>
      <c r="H11" s="1063">
        <v>20623.2</v>
      </c>
      <c r="I11" s="1063">
        <v>71784.6</v>
      </c>
      <c r="J11" s="1063">
        <v>24985.8</v>
      </c>
      <c r="K11" s="1064">
        <v>19433.4</v>
      </c>
      <c r="L11" s="1064">
        <v>17847</v>
      </c>
      <c r="M11" s="1064">
        <v>91.83673469387755</v>
      </c>
    </row>
    <row r="12" spans="2:13" ht="10.5" customHeight="1">
      <c r="B12" s="985" t="s">
        <v>1295</v>
      </c>
      <c r="C12" s="990" t="s">
        <v>1296</v>
      </c>
      <c r="D12" s="985" t="s">
        <v>1294</v>
      </c>
      <c r="E12" s="1130" t="s">
        <v>1200</v>
      </c>
      <c r="F12" s="1131">
        <v>160000</v>
      </c>
      <c r="G12" s="1063">
        <v>736</v>
      </c>
      <c r="H12" s="1063">
        <v>8976</v>
      </c>
      <c r="I12" s="1063">
        <v>736</v>
      </c>
      <c r="J12" s="1063">
        <v>16528</v>
      </c>
      <c r="K12" s="1064">
        <v>12768</v>
      </c>
      <c r="L12" s="1064">
        <v>14160</v>
      </c>
      <c r="M12" s="1064">
        <v>110.90225563909775</v>
      </c>
    </row>
    <row r="13" spans="2:13" ht="10.5" customHeight="1">
      <c r="B13" s="985" t="s">
        <v>1297</v>
      </c>
      <c r="C13" s="990" t="s">
        <v>1298</v>
      </c>
      <c r="D13" s="985" t="s">
        <v>1193</v>
      </c>
      <c r="E13" s="1130" t="s">
        <v>1194</v>
      </c>
      <c r="F13" s="1131">
        <v>227000</v>
      </c>
      <c r="G13" s="1063">
        <v>0</v>
      </c>
      <c r="H13" s="1063">
        <v>0</v>
      </c>
      <c r="I13" s="1063">
        <v>0</v>
      </c>
      <c r="J13" s="1063">
        <v>0</v>
      </c>
      <c r="K13" s="1064">
        <v>0</v>
      </c>
      <c r="L13" s="1064">
        <v>0</v>
      </c>
      <c r="M13" s="1064"/>
    </row>
    <row r="14" spans="2:13" ht="10.5" customHeight="1">
      <c r="B14" s="985" t="s">
        <v>1299</v>
      </c>
      <c r="C14" s="990" t="s">
        <v>1300</v>
      </c>
      <c r="D14" s="985" t="s">
        <v>1193</v>
      </c>
      <c r="E14" s="1130" t="s">
        <v>1194</v>
      </c>
      <c r="F14" s="1131">
        <v>300000</v>
      </c>
      <c r="G14" s="1063">
        <v>0</v>
      </c>
      <c r="H14" s="1063">
        <v>5250</v>
      </c>
      <c r="I14" s="1063">
        <v>0</v>
      </c>
      <c r="J14" s="1063">
        <v>14490</v>
      </c>
      <c r="K14" s="1064">
        <v>10110</v>
      </c>
      <c r="L14" s="1064">
        <v>10259.999999999998</v>
      </c>
      <c r="M14" s="1064">
        <v>101.48367952522253</v>
      </c>
    </row>
    <row r="15" spans="2:13" ht="10.5" customHeight="1">
      <c r="B15" s="985" t="s">
        <v>1301</v>
      </c>
      <c r="C15" s="990"/>
      <c r="D15" s="985" t="s">
        <v>1193</v>
      </c>
      <c r="E15" s="1130" t="s">
        <v>1194</v>
      </c>
      <c r="F15" s="1131">
        <v>1900000</v>
      </c>
      <c r="G15" s="1063">
        <v>981730</v>
      </c>
      <c r="H15" s="1063">
        <v>74100</v>
      </c>
      <c r="I15" s="1063">
        <v>981730</v>
      </c>
      <c r="J15" s="1063">
        <v>0</v>
      </c>
      <c r="K15" s="1064">
        <v>0</v>
      </c>
      <c r="L15" s="1064">
        <v>0</v>
      </c>
      <c r="M15" s="1064"/>
    </row>
    <row r="16" spans="2:13" ht="10.5" customHeight="1">
      <c r="B16" s="985" t="s">
        <v>1302</v>
      </c>
      <c r="C16" s="990"/>
      <c r="D16" s="985" t="s">
        <v>1193</v>
      </c>
      <c r="E16" s="1130" t="s">
        <v>1194</v>
      </c>
      <c r="F16" s="1131">
        <v>1400000</v>
      </c>
      <c r="G16" s="1063">
        <v>0</v>
      </c>
      <c r="H16" s="1063">
        <v>0</v>
      </c>
      <c r="I16" s="1063">
        <v>0</v>
      </c>
      <c r="J16" s="1063">
        <v>0</v>
      </c>
      <c r="K16" s="1064">
        <v>0</v>
      </c>
      <c r="L16" s="1064">
        <v>0</v>
      </c>
      <c r="M16" s="1064"/>
    </row>
    <row r="17" spans="2:13" ht="10.5" customHeight="1">
      <c r="B17" s="985" t="s">
        <v>1303</v>
      </c>
      <c r="C17" s="990"/>
      <c r="D17" s="985" t="s">
        <v>1193</v>
      </c>
      <c r="E17" s="1130" t="s">
        <v>1194</v>
      </c>
      <c r="F17" s="1131">
        <v>1400000</v>
      </c>
      <c r="G17" s="1063">
        <v>0</v>
      </c>
      <c r="H17" s="1063">
        <v>0</v>
      </c>
      <c r="I17" s="1063">
        <v>0</v>
      </c>
      <c r="J17" s="1063">
        <v>0</v>
      </c>
      <c r="K17" s="1064">
        <v>0</v>
      </c>
      <c r="L17" s="1064">
        <v>0</v>
      </c>
      <c r="M17" s="1064"/>
    </row>
    <row r="18" spans="2:13" ht="9.75" customHeight="1">
      <c r="B18" s="985" t="s">
        <v>1304</v>
      </c>
      <c r="C18" s="990"/>
      <c r="D18" s="985" t="s">
        <v>1193</v>
      </c>
      <c r="E18" s="1130" t="s">
        <v>1194</v>
      </c>
      <c r="F18" s="1131">
        <v>700000</v>
      </c>
      <c r="G18" s="1063">
        <v>75810</v>
      </c>
      <c r="H18" s="1063">
        <v>4900</v>
      </c>
      <c r="I18" s="1063">
        <v>75810</v>
      </c>
      <c r="J18" s="1063">
        <v>0</v>
      </c>
      <c r="K18" s="1064">
        <v>0</v>
      </c>
      <c r="L18" s="1064">
        <v>0</v>
      </c>
      <c r="M18" s="1064"/>
    </row>
    <row r="19" spans="2:13" ht="11.25" customHeight="1">
      <c r="B19" s="985" t="s">
        <v>1305</v>
      </c>
      <c r="C19" s="1004" t="s">
        <v>1306</v>
      </c>
      <c r="D19" s="1004"/>
      <c r="E19" s="1007"/>
      <c r="F19" s="1132"/>
      <c r="G19" s="1133">
        <v>1175308.6</v>
      </c>
      <c r="H19" s="1133">
        <v>165405.5978</v>
      </c>
      <c r="I19" s="1133">
        <v>1175308.6</v>
      </c>
      <c r="J19" s="1133">
        <v>108795.2</v>
      </c>
      <c r="K19" s="1064">
        <v>77177.07454999999</v>
      </c>
      <c r="L19" s="1064">
        <v>78446.2001</v>
      </c>
      <c r="M19" s="1064">
        <v>101.64443334681958</v>
      </c>
    </row>
    <row r="20" spans="2:13" ht="10.5" customHeight="1">
      <c r="B20" s="1109" t="s">
        <v>1307</v>
      </c>
      <c r="C20" s="1111" t="s">
        <v>1308</v>
      </c>
      <c r="D20" s="984"/>
      <c r="E20" s="1056"/>
      <c r="F20" s="1056"/>
      <c r="G20" s="1134"/>
      <c r="H20" s="1134"/>
      <c r="I20" s="1134"/>
      <c r="J20" s="1134"/>
      <c r="K20" s="1422"/>
      <c r="L20" s="1422"/>
      <c r="M20" s="1422"/>
    </row>
    <row r="21" spans="2:13" ht="12" customHeight="1">
      <c r="B21" s="985" t="s">
        <v>1309</v>
      </c>
      <c r="C21" s="990" t="s">
        <v>1310</v>
      </c>
      <c r="D21" s="1109" t="s">
        <v>1311</v>
      </c>
      <c r="E21" s="1130" t="s">
        <v>1312</v>
      </c>
      <c r="F21" s="1131">
        <v>17000</v>
      </c>
      <c r="G21" s="1063">
        <v>4219.4</v>
      </c>
      <c r="H21" s="1063">
        <v>4097</v>
      </c>
      <c r="I21" s="1063">
        <v>4219.4</v>
      </c>
      <c r="J21" s="1063">
        <v>16150</v>
      </c>
      <c r="K21" s="1423">
        <v>4437</v>
      </c>
      <c r="L21" s="1064">
        <v>5678</v>
      </c>
      <c r="M21" s="1422">
        <v>127.96934865900383</v>
      </c>
    </row>
    <row r="22" spans="2:13" ht="10.5" customHeight="1">
      <c r="B22" s="985" t="s">
        <v>1313</v>
      </c>
      <c r="C22" s="990" t="s">
        <v>1314</v>
      </c>
      <c r="D22" s="1109" t="s">
        <v>1193</v>
      </c>
      <c r="E22" s="1130" t="s">
        <v>1194</v>
      </c>
      <c r="F22" s="1131">
        <v>30000</v>
      </c>
      <c r="G22" s="1063">
        <v>0</v>
      </c>
      <c r="H22" s="1063">
        <v>0</v>
      </c>
      <c r="I22" s="1063">
        <v>0</v>
      </c>
      <c r="J22" s="1063">
        <v>0</v>
      </c>
      <c r="K22" s="1064">
        <v>0</v>
      </c>
      <c r="L22" s="1064">
        <v>0</v>
      </c>
      <c r="M22" s="1064"/>
    </row>
    <row r="23" spans="2:13" ht="11.25" customHeight="1">
      <c r="B23" s="985" t="s">
        <v>1315</v>
      </c>
      <c r="C23" s="990" t="s">
        <v>1316</v>
      </c>
      <c r="D23" s="1109" t="s">
        <v>1311</v>
      </c>
      <c r="E23" s="1130" t="s">
        <v>1312</v>
      </c>
      <c r="F23" s="1131">
        <v>1200</v>
      </c>
      <c r="G23" s="1063">
        <v>0</v>
      </c>
      <c r="H23" s="1063">
        <v>0</v>
      </c>
      <c r="I23" s="1063">
        <v>0</v>
      </c>
      <c r="J23" s="1063">
        <v>0</v>
      </c>
      <c r="K23" s="1064">
        <v>0</v>
      </c>
      <c r="L23" s="1064">
        <v>0</v>
      </c>
      <c r="M23" s="1064"/>
    </row>
    <row r="24" spans="2:13" ht="11.25" customHeight="1">
      <c r="B24" s="985" t="s">
        <v>1317</v>
      </c>
      <c r="C24" s="990" t="s">
        <v>1318</v>
      </c>
      <c r="D24" s="1109" t="s">
        <v>1311</v>
      </c>
      <c r="E24" s="1130" t="s">
        <v>1312</v>
      </c>
      <c r="F24" s="1131">
        <v>18000</v>
      </c>
      <c r="G24" s="1063">
        <v>0</v>
      </c>
      <c r="H24" s="1063">
        <v>0</v>
      </c>
      <c r="I24" s="1063">
        <v>0</v>
      </c>
      <c r="J24" s="1063">
        <v>0</v>
      </c>
      <c r="K24" s="1064">
        <v>0</v>
      </c>
      <c r="L24" s="1064">
        <v>0</v>
      </c>
      <c r="M24" s="1064"/>
    </row>
    <row r="25" spans="2:13" ht="11.25" customHeight="1">
      <c r="B25" s="985" t="s">
        <v>1319</v>
      </c>
      <c r="C25" s="990" t="s">
        <v>1320</v>
      </c>
      <c r="D25" s="985" t="s">
        <v>1225</v>
      </c>
      <c r="E25" s="1130" t="s">
        <v>1321</v>
      </c>
      <c r="F25" s="1135">
        <v>400000</v>
      </c>
      <c r="G25" s="1063">
        <v>2000</v>
      </c>
      <c r="H25" s="1063">
        <v>16440</v>
      </c>
      <c r="I25" s="1063">
        <v>2000</v>
      </c>
      <c r="J25" s="1063">
        <v>57080</v>
      </c>
      <c r="K25" s="1064">
        <v>28560.000000000004</v>
      </c>
      <c r="L25" s="1064">
        <v>28000</v>
      </c>
      <c r="M25" s="1064">
        <v>98.03921568627449</v>
      </c>
    </row>
    <row r="26" spans="2:13" ht="10.5" customHeight="1">
      <c r="B26" s="985" t="s">
        <v>1322</v>
      </c>
      <c r="C26" s="990"/>
      <c r="D26" s="1109" t="s">
        <v>1323</v>
      </c>
      <c r="E26" s="1130" t="s">
        <v>1324</v>
      </c>
      <c r="F26" s="1131">
        <v>70000</v>
      </c>
      <c r="G26" s="1063">
        <v>0</v>
      </c>
      <c r="H26" s="1063">
        <v>0</v>
      </c>
      <c r="I26" s="1063">
        <v>0</v>
      </c>
      <c r="J26" s="1063">
        <v>27300</v>
      </c>
      <c r="K26" s="1064">
        <v>10360</v>
      </c>
      <c r="L26" s="1064">
        <v>12600</v>
      </c>
      <c r="M26" s="1064">
        <v>121.62162162162163</v>
      </c>
    </row>
    <row r="27" spans="2:13" ht="12" customHeight="1">
      <c r="B27" s="985" t="s">
        <v>70</v>
      </c>
      <c r="C27" s="1004" t="s">
        <v>338</v>
      </c>
      <c r="D27" s="1004"/>
      <c r="E27" s="1007"/>
      <c r="F27" s="1132"/>
      <c r="G27" s="1133">
        <v>6219.4</v>
      </c>
      <c r="H27" s="1133">
        <v>20537</v>
      </c>
      <c r="I27" s="1133">
        <v>6219.4</v>
      </c>
      <c r="J27" s="1133">
        <v>100530</v>
      </c>
      <c r="K27" s="1064">
        <v>43357</v>
      </c>
      <c r="L27" s="1064">
        <v>46278</v>
      </c>
      <c r="M27" s="1064">
        <v>106.73708974329405</v>
      </c>
    </row>
    <row r="28" spans="2:13" ht="10.5" customHeight="1">
      <c r="B28" s="984" t="s">
        <v>1325</v>
      </c>
      <c r="C28" s="1111" t="s">
        <v>1326</v>
      </c>
      <c r="D28" s="984"/>
      <c r="E28" s="1056"/>
      <c r="F28" s="1056"/>
      <c r="G28" s="1134"/>
      <c r="H28" s="1134"/>
      <c r="I28" s="1134"/>
      <c r="J28" s="1134"/>
      <c r="K28" s="1422"/>
      <c r="L28" s="1422"/>
      <c r="M28" s="1422"/>
    </row>
    <row r="29" spans="2:13" ht="11.25" customHeight="1">
      <c r="B29" s="985" t="s">
        <v>1327</v>
      </c>
      <c r="C29" s="990" t="s">
        <v>1328</v>
      </c>
      <c r="D29" s="985" t="s">
        <v>1225</v>
      </c>
      <c r="E29" s="1130" t="s">
        <v>1321</v>
      </c>
      <c r="F29" s="1131">
        <v>49500</v>
      </c>
      <c r="G29" s="1136">
        <v>0</v>
      </c>
      <c r="H29" s="1136">
        <v>0</v>
      </c>
      <c r="I29" s="1063">
        <v>0</v>
      </c>
      <c r="J29" s="1136">
        <v>0</v>
      </c>
      <c r="K29" s="1423">
        <v>0</v>
      </c>
      <c r="L29" s="1064">
        <v>0</v>
      </c>
      <c r="M29" s="1064"/>
    </row>
    <row r="30" spans="2:13" ht="10.5" customHeight="1">
      <c r="B30" s="985" t="s">
        <v>1329</v>
      </c>
      <c r="C30" s="990" t="s">
        <v>1330</v>
      </c>
      <c r="D30" s="985" t="s">
        <v>1331</v>
      </c>
      <c r="E30" s="1130" t="s">
        <v>1332</v>
      </c>
      <c r="F30" s="1131">
        <v>52000</v>
      </c>
      <c r="G30" s="1136">
        <v>98841.6</v>
      </c>
      <c r="H30" s="1136">
        <v>71874.4</v>
      </c>
      <c r="I30" s="1063">
        <v>98841.6</v>
      </c>
      <c r="J30" s="1136">
        <v>89736.4</v>
      </c>
      <c r="K30" s="1064">
        <v>32723.599999999995</v>
      </c>
      <c r="L30" s="1064">
        <v>63798.80000000001</v>
      </c>
      <c r="M30" s="1064">
        <v>194.9626569203878</v>
      </c>
    </row>
    <row r="31" spans="2:13" ht="10.5" customHeight="1">
      <c r="B31" s="985" t="s">
        <v>1333</v>
      </c>
      <c r="C31" s="990" t="s">
        <v>1334</v>
      </c>
      <c r="D31" s="1109" t="s">
        <v>1253</v>
      </c>
      <c r="E31" s="1130" t="s">
        <v>1254</v>
      </c>
      <c r="F31" s="1131">
        <v>15000</v>
      </c>
      <c r="G31" s="1136">
        <v>38325</v>
      </c>
      <c r="H31" s="1136">
        <v>43080</v>
      </c>
      <c r="I31" s="1063">
        <v>38325</v>
      </c>
      <c r="J31" s="1136">
        <v>61980</v>
      </c>
      <c r="K31" s="1064">
        <v>49470</v>
      </c>
      <c r="L31" s="1064">
        <v>49425</v>
      </c>
      <c r="M31" s="1064">
        <v>99.90903577926017</v>
      </c>
    </row>
    <row r="32" spans="2:13" ht="9.75" customHeight="1">
      <c r="B32" s="985" t="s">
        <v>1335</v>
      </c>
      <c r="C32" s="990" t="s">
        <v>1336</v>
      </c>
      <c r="D32" s="985" t="s">
        <v>1337</v>
      </c>
      <c r="E32" s="1130" t="s">
        <v>1338</v>
      </c>
      <c r="F32" s="1131">
        <v>16500</v>
      </c>
      <c r="G32" s="1136">
        <v>2821.5</v>
      </c>
      <c r="H32" s="1136">
        <v>3844.5</v>
      </c>
      <c r="I32" s="1063">
        <v>2821.5</v>
      </c>
      <c r="J32" s="1136">
        <v>4207.5</v>
      </c>
      <c r="K32" s="1064">
        <v>3102</v>
      </c>
      <c r="L32" s="1064">
        <v>2986.5</v>
      </c>
      <c r="M32" s="1064">
        <v>96.27659574468085</v>
      </c>
    </row>
    <row r="33" spans="2:13" ht="10.5" customHeight="1">
      <c r="B33" s="985" t="s">
        <v>1339</v>
      </c>
      <c r="C33" s="990" t="s">
        <v>1340</v>
      </c>
      <c r="D33" s="985" t="s">
        <v>1337</v>
      </c>
      <c r="E33" s="1130" t="s">
        <v>1338</v>
      </c>
      <c r="F33" s="1131">
        <v>35000</v>
      </c>
      <c r="G33" s="1136">
        <v>4550</v>
      </c>
      <c r="H33" s="1136">
        <v>6860</v>
      </c>
      <c r="I33" s="1063">
        <v>4550</v>
      </c>
      <c r="J33" s="1136">
        <v>11550</v>
      </c>
      <c r="K33" s="1064">
        <v>8505</v>
      </c>
      <c r="L33" s="1064">
        <v>8155</v>
      </c>
      <c r="M33" s="1064">
        <v>95.88477366255144</v>
      </c>
    </row>
    <row r="34" spans="2:13" ht="10.5" customHeight="1">
      <c r="B34" s="985" t="s">
        <v>1341</v>
      </c>
      <c r="C34" s="990" t="s">
        <v>1342</v>
      </c>
      <c r="D34" s="985" t="s">
        <v>1337</v>
      </c>
      <c r="E34" s="1130" t="s">
        <v>1338</v>
      </c>
      <c r="F34" s="1131">
        <v>6384</v>
      </c>
      <c r="G34" s="1136">
        <v>0</v>
      </c>
      <c r="H34" s="1136">
        <v>0</v>
      </c>
      <c r="I34" s="1063">
        <v>0</v>
      </c>
      <c r="J34" s="1136">
        <v>0</v>
      </c>
      <c r="K34" s="1064">
        <v>0</v>
      </c>
      <c r="L34" s="1064">
        <v>0</v>
      </c>
      <c r="M34" s="1064"/>
    </row>
    <row r="35" spans="2:13" ht="10.5" customHeight="1">
      <c r="B35" s="985" t="s">
        <v>1343</v>
      </c>
      <c r="C35" s="990" t="s">
        <v>1344</v>
      </c>
      <c r="D35" s="1109" t="s">
        <v>1345</v>
      </c>
      <c r="E35" s="1130" t="s">
        <v>1222</v>
      </c>
      <c r="F35" s="1131">
        <v>2620</v>
      </c>
      <c r="G35" s="1136">
        <v>1441</v>
      </c>
      <c r="H35" s="1136">
        <v>22532</v>
      </c>
      <c r="I35" s="1063">
        <v>1441</v>
      </c>
      <c r="J35" s="1136">
        <v>9039</v>
      </c>
      <c r="K35" s="1064">
        <v>550.2</v>
      </c>
      <c r="L35" s="1064">
        <v>655</v>
      </c>
      <c r="M35" s="1064"/>
    </row>
    <row r="36" spans="2:13" ht="9.75" customHeight="1">
      <c r="B36" s="985" t="s">
        <v>1346</v>
      </c>
      <c r="C36" s="990" t="s">
        <v>1347</v>
      </c>
      <c r="D36" s="985" t="s">
        <v>1263</v>
      </c>
      <c r="E36" s="1130" t="s">
        <v>1348</v>
      </c>
      <c r="F36" s="1131">
        <v>1</v>
      </c>
      <c r="G36" s="1136">
        <v>22487.5</v>
      </c>
      <c r="H36" s="1136">
        <v>28838.383928571428</v>
      </c>
      <c r="I36" s="1063">
        <v>22487.5</v>
      </c>
      <c r="J36" s="1136">
        <v>48143.7</v>
      </c>
      <c r="K36" s="1064">
        <v>35302.58333333333</v>
      </c>
      <c r="L36" s="1064">
        <v>31859.5</v>
      </c>
      <c r="M36" s="1064">
        <v>90.24693660284542</v>
      </c>
    </row>
    <row r="37" spans="2:13" ht="10.5" customHeight="1">
      <c r="B37" s="985" t="s">
        <v>1349</v>
      </c>
      <c r="C37" s="990" t="s">
        <v>1350</v>
      </c>
      <c r="D37" s="985" t="s">
        <v>1351</v>
      </c>
      <c r="E37" s="1130" t="s">
        <v>1352</v>
      </c>
      <c r="F37" s="1131">
        <v>245200</v>
      </c>
      <c r="G37" s="1136">
        <v>15692.8</v>
      </c>
      <c r="H37" s="1136">
        <v>10053.2</v>
      </c>
      <c r="I37" s="1063">
        <v>15692.8</v>
      </c>
      <c r="J37" s="1136">
        <v>4413.6</v>
      </c>
      <c r="K37" s="1064">
        <v>490.4</v>
      </c>
      <c r="L37" s="1064">
        <v>735.6</v>
      </c>
      <c r="M37" s="1064"/>
    </row>
    <row r="38" spans="2:13" ht="10.5" customHeight="1">
      <c r="B38" s="985" t="s">
        <v>1353</v>
      </c>
      <c r="C38" s="990" t="s">
        <v>1354</v>
      </c>
      <c r="D38" s="1109" t="s">
        <v>1253</v>
      </c>
      <c r="E38" s="1130" t="s">
        <v>1254</v>
      </c>
      <c r="F38" s="1131">
        <v>15000</v>
      </c>
      <c r="G38" s="1136">
        <v>0</v>
      </c>
      <c r="H38" s="1136">
        <v>0</v>
      </c>
      <c r="I38" s="1063">
        <v>0</v>
      </c>
      <c r="J38" s="1136">
        <v>0</v>
      </c>
      <c r="K38" s="1064">
        <v>0</v>
      </c>
      <c r="L38" s="1064">
        <v>0</v>
      </c>
      <c r="M38" s="1064"/>
    </row>
    <row r="39" spans="2:13" ht="10.5" customHeight="1">
      <c r="B39" s="985" t="s">
        <v>1355</v>
      </c>
      <c r="C39" s="990" t="s">
        <v>1356</v>
      </c>
      <c r="D39" s="1109" t="s">
        <v>1253</v>
      </c>
      <c r="E39" s="1130" t="s">
        <v>1254</v>
      </c>
      <c r="F39" s="1131">
        <v>10000</v>
      </c>
      <c r="G39" s="1136">
        <v>0</v>
      </c>
      <c r="H39" s="1136">
        <v>0</v>
      </c>
      <c r="I39" s="1063">
        <v>0</v>
      </c>
      <c r="J39" s="1136">
        <v>0</v>
      </c>
      <c r="K39" s="1064">
        <v>0</v>
      </c>
      <c r="L39" s="1064">
        <v>0</v>
      </c>
      <c r="M39" s="1064"/>
    </row>
    <row r="40" spans="2:13" ht="10.5" customHeight="1">
      <c r="B40" s="985" t="s">
        <v>1357</v>
      </c>
      <c r="C40" s="990" t="s">
        <v>1358</v>
      </c>
      <c r="D40" s="985" t="s">
        <v>1225</v>
      </c>
      <c r="E40" s="1130" t="s">
        <v>1321</v>
      </c>
      <c r="F40" s="1131">
        <v>22000</v>
      </c>
      <c r="G40" s="1136">
        <v>0</v>
      </c>
      <c r="H40" s="1136">
        <v>0</v>
      </c>
      <c r="I40" s="1063">
        <v>0</v>
      </c>
      <c r="J40" s="1136">
        <v>0</v>
      </c>
      <c r="K40" s="1064">
        <v>0</v>
      </c>
      <c r="L40" s="1064">
        <v>0</v>
      </c>
      <c r="M40" s="1064"/>
    </row>
    <row r="41" spans="2:13" ht="10.5" customHeight="1">
      <c r="B41" s="1137" t="s">
        <v>1359</v>
      </c>
      <c r="C41" s="990" t="s">
        <v>1360</v>
      </c>
      <c r="D41" s="1137" t="s">
        <v>1361</v>
      </c>
      <c r="E41" s="1130" t="s">
        <v>1362</v>
      </c>
      <c r="F41" s="1131">
        <v>23700</v>
      </c>
      <c r="G41" s="1136">
        <v>1061760</v>
      </c>
      <c r="H41" s="1136">
        <v>1125750</v>
      </c>
      <c r="I41" s="1063">
        <v>1061760</v>
      </c>
      <c r="J41" s="1136">
        <v>1149450</v>
      </c>
      <c r="K41" s="1064">
        <v>613830</v>
      </c>
      <c r="L41" s="1064">
        <v>739440</v>
      </c>
      <c r="M41" s="1064">
        <v>120.46332046332047</v>
      </c>
    </row>
    <row r="42" spans="2:13" ht="10.5" customHeight="1">
      <c r="B42" s="985" t="s">
        <v>1363</v>
      </c>
      <c r="C42" s="990" t="s">
        <v>1364</v>
      </c>
      <c r="D42" s="1109" t="s">
        <v>1193</v>
      </c>
      <c r="E42" s="1130" t="s">
        <v>1194</v>
      </c>
      <c r="F42" s="1131">
        <v>800</v>
      </c>
      <c r="G42" s="1136">
        <v>0</v>
      </c>
      <c r="H42" s="1136">
        <v>0</v>
      </c>
      <c r="I42" s="1063">
        <v>0</v>
      </c>
      <c r="J42" s="1136">
        <v>0</v>
      </c>
      <c r="K42" s="1064">
        <v>0</v>
      </c>
      <c r="L42" s="1064">
        <v>0</v>
      </c>
      <c r="M42" s="1064"/>
    </row>
    <row r="43" spans="2:13" ht="11.25" customHeight="1">
      <c r="B43" s="985" t="s">
        <v>1365</v>
      </c>
      <c r="C43" s="990" t="s">
        <v>1366</v>
      </c>
      <c r="D43" s="985" t="s">
        <v>1263</v>
      </c>
      <c r="E43" s="1130" t="s">
        <v>1348</v>
      </c>
      <c r="F43" s="1131">
        <v>1</v>
      </c>
      <c r="G43" s="1136">
        <v>0</v>
      </c>
      <c r="H43" s="1136">
        <v>0</v>
      </c>
      <c r="I43" s="1063">
        <v>0</v>
      </c>
      <c r="J43" s="1136">
        <v>0</v>
      </c>
      <c r="K43" s="1064">
        <v>0</v>
      </c>
      <c r="L43" s="1064">
        <v>0</v>
      </c>
      <c r="M43" s="1064"/>
    </row>
    <row r="44" spans="2:13" ht="10.5" customHeight="1">
      <c r="B44" s="1138" t="s">
        <v>1367</v>
      </c>
      <c r="C44" s="990" t="s">
        <v>1368</v>
      </c>
      <c r="D44" s="1109" t="s">
        <v>1369</v>
      </c>
      <c r="E44" s="1130" t="s">
        <v>1234</v>
      </c>
      <c r="F44" s="1131">
        <v>250000</v>
      </c>
      <c r="G44" s="1136">
        <v>51750</v>
      </c>
      <c r="H44" s="1136">
        <v>60575</v>
      </c>
      <c r="I44" s="1063">
        <v>51750</v>
      </c>
      <c r="J44" s="1136">
        <v>53600</v>
      </c>
      <c r="K44" s="1064">
        <v>39175</v>
      </c>
      <c r="L44" s="1064">
        <v>36725</v>
      </c>
      <c r="M44" s="1064">
        <v>93.74601148691768</v>
      </c>
    </row>
    <row r="45" spans="2:13" ht="10.5" customHeight="1">
      <c r="B45" s="1138" t="s">
        <v>1370</v>
      </c>
      <c r="C45" s="990"/>
      <c r="D45" s="1109" t="s">
        <v>1233</v>
      </c>
      <c r="E45" s="1130" t="s">
        <v>1234</v>
      </c>
      <c r="F45" s="1131">
        <v>297000</v>
      </c>
      <c r="G45" s="1136">
        <v>27294.3</v>
      </c>
      <c r="H45" s="1136">
        <v>56162.7</v>
      </c>
      <c r="I45" s="1063">
        <v>27294.3</v>
      </c>
      <c r="J45" s="1136">
        <v>50965.2</v>
      </c>
      <c r="K45" s="1064">
        <v>35699.4</v>
      </c>
      <c r="L45" s="1064">
        <v>22720.5</v>
      </c>
      <c r="M45" s="1064">
        <v>63.643926788685526</v>
      </c>
    </row>
    <row r="46" spans="2:13" ht="11.25" customHeight="1">
      <c r="B46" s="985" t="s">
        <v>70</v>
      </c>
      <c r="C46" s="1004" t="s">
        <v>1371</v>
      </c>
      <c r="D46" s="1004"/>
      <c r="E46" s="1007"/>
      <c r="F46" s="1132"/>
      <c r="G46" s="1133">
        <v>1324963.7</v>
      </c>
      <c r="H46" s="1133">
        <v>1429570.1839285714</v>
      </c>
      <c r="I46" s="1133">
        <v>1324963.7</v>
      </c>
      <c r="J46" s="1133">
        <v>1483085.4</v>
      </c>
      <c r="K46" s="1064">
        <v>818848.1833333333</v>
      </c>
      <c r="L46" s="1064">
        <v>956500.9</v>
      </c>
      <c r="M46" s="1064">
        <v>116.81052965231183</v>
      </c>
    </row>
    <row r="47" spans="2:13" ht="10.5">
      <c r="B47" s="1011" t="s">
        <v>1372</v>
      </c>
      <c r="C47" s="1139" t="s">
        <v>1373</v>
      </c>
      <c r="D47" s="1140"/>
      <c r="E47" s="1141"/>
      <c r="F47" s="1142"/>
      <c r="G47" s="1143">
        <v>2506491.7</v>
      </c>
      <c r="H47" s="1143">
        <v>1615512.7817285713</v>
      </c>
      <c r="I47" s="1143">
        <v>2506491.7</v>
      </c>
      <c r="J47" s="1143">
        <v>1692410.6</v>
      </c>
      <c r="K47" s="1143">
        <v>939382.2578833334</v>
      </c>
      <c r="L47" s="1143">
        <v>1081225.1001</v>
      </c>
      <c r="M47" s="1143">
        <v>115.09958709846985</v>
      </c>
    </row>
    <row r="48" ht="11.25" customHeight="1">
      <c r="B48" s="1144"/>
    </row>
    <row r="49" spans="2:18" s="1006" customFormat="1" ht="9">
      <c r="B49" s="1144"/>
      <c r="O49" s="1035"/>
      <c r="P49" s="1035"/>
      <c r="Q49" s="1035"/>
      <c r="R49" s="1035"/>
    </row>
    <row r="50" spans="2:18" s="1006" customFormat="1" ht="9">
      <c r="B50" s="1144"/>
      <c r="O50" s="1035"/>
      <c r="P50" s="1035"/>
      <c r="Q50" s="1035"/>
      <c r="R50" s="1035"/>
    </row>
    <row r="51" spans="2:18" s="1006" customFormat="1" ht="9">
      <c r="B51" s="1144"/>
      <c r="O51" s="1035"/>
      <c r="P51" s="1035"/>
      <c r="Q51" s="1035"/>
      <c r="R51" s="1035"/>
    </row>
    <row r="52" spans="2:18" s="1006" customFormat="1" ht="9">
      <c r="B52" s="1144"/>
      <c r="O52" s="1035"/>
      <c r="P52" s="1035"/>
      <c r="Q52" s="1035"/>
      <c r="R52" s="1035"/>
    </row>
    <row r="53" spans="2:18" s="1006" customFormat="1" ht="9">
      <c r="B53" s="1144"/>
      <c r="O53" s="1035"/>
      <c r="P53" s="1035"/>
      <c r="Q53" s="1035"/>
      <c r="R53" s="1035"/>
    </row>
    <row r="54" spans="2:18" s="1006" customFormat="1" ht="9">
      <c r="B54" s="1144"/>
      <c r="O54" s="1035"/>
      <c r="P54" s="1035"/>
      <c r="Q54" s="1035"/>
      <c r="R54" s="1035"/>
    </row>
    <row r="55" spans="2:18" s="1006" customFormat="1" ht="9">
      <c r="B55" s="1144"/>
      <c r="O55" s="1035"/>
      <c r="P55" s="1035"/>
      <c r="Q55" s="1035"/>
      <c r="R55" s="1035"/>
    </row>
    <row r="56" spans="2:18" s="1006" customFormat="1" ht="9">
      <c r="B56" s="1144"/>
      <c r="O56" s="1035"/>
      <c r="P56" s="1035"/>
      <c r="Q56" s="1035"/>
      <c r="R56" s="1035"/>
    </row>
    <row r="57" spans="2:14" s="1035" customFormat="1" ht="9">
      <c r="B57" s="1006"/>
      <c r="C57" s="1006"/>
      <c r="D57" s="1006"/>
      <c r="E57" s="1006"/>
      <c r="F57" s="1006"/>
      <c r="G57" s="1006"/>
      <c r="H57" s="1006"/>
      <c r="I57" s="1006"/>
      <c r="J57" s="1006"/>
      <c r="K57" s="1006"/>
      <c r="L57" s="1006"/>
      <c r="M57" s="1006"/>
      <c r="N57" s="1006"/>
    </row>
    <row r="58" spans="2:14" s="1035" customFormat="1" ht="9">
      <c r="B58" s="1006"/>
      <c r="C58" s="1006"/>
      <c r="D58" s="1006"/>
      <c r="E58" s="1006"/>
      <c r="F58" s="1006"/>
      <c r="G58" s="1006"/>
      <c r="H58" s="1006"/>
      <c r="I58" s="1006"/>
      <c r="J58" s="1006"/>
      <c r="K58" s="1006"/>
      <c r="L58" s="1006"/>
      <c r="M58" s="1006"/>
      <c r="N58" s="1006"/>
    </row>
    <row r="59" spans="2:14" s="1035" customFormat="1" ht="9">
      <c r="B59" s="1006"/>
      <c r="C59" s="1006"/>
      <c r="D59" s="1006"/>
      <c r="E59" s="1006"/>
      <c r="F59" s="1006"/>
      <c r="G59" s="1006"/>
      <c r="H59" s="1006"/>
      <c r="I59" s="1006"/>
      <c r="J59" s="1006"/>
      <c r="K59" s="1006"/>
      <c r="L59" s="1006"/>
      <c r="M59" s="1006"/>
      <c r="N59" s="1006"/>
    </row>
    <row r="60" spans="2:14" s="1035" customFormat="1" ht="9">
      <c r="B60" s="1006"/>
      <c r="C60" s="1006"/>
      <c r="D60" s="1006"/>
      <c r="E60" s="1006"/>
      <c r="F60" s="1006"/>
      <c r="G60" s="1006"/>
      <c r="H60" s="1006"/>
      <c r="I60" s="1006"/>
      <c r="J60" s="1006"/>
      <c r="K60" s="1006"/>
      <c r="L60" s="1006"/>
      <c r="M60" s="1006"/>
      <c r="N60" s="1006"/>
    </row>
    <row r="61" spans="2:14" s="1035" customFormat="1" ht="9">
      <c r="B61" s="1006"/>
      <c r="C61" s="1006"/>
      <c r="D61" s="1006"/>
      <c r="E61" s="1006"/>
      <c r="F61" s="1006"/>
      <c r="G61" s="1006"/>
      <c r="H61" s="1006"/>
      <c r="I61" s="1006"/>
      <c r="J61" s="1006"/>
      <c r="K61" s="1006"/>
      <c r="L61" s="1006"/>
      <c r="M61" s="1006"/>
      <c r="N61" s="1006"/>
    </row>
    <row r="62" spans="2:14" s="1035" customFormat="1" ht="9">
      <c r="B62" s="1006"/>
      <c r="C62" s="1006"/>
      <c r="D62" s="1006"/>
      <c r="E62" s="1006"/>
      <c r="F62" s="1006"/>
      <c r="G62" s="1006"/>
      <c r="H62" s="1006"/>
      <c r="I62" s="1006"/>
      <c r="J62" s="1006"/>
      <c r="K62" s="1006"/>
      <c r="L62" s="1006"/>
      <c r="M62" s="1006"/>
      <c r="N62" s="1006"/>
    </row>
    <row r="63" spans="2:14" s="1035" customFormat="1" ht="9">
      <c r="B63" s="1006"/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</row>
    <row r="64" spans="2:14" s="1035" customFormat="1" ht="9">
      <c r="B64" s="1006"/>
      <c r="C64" s="1006"/>
      <c r="D64" s="1006"/>
      <c r="E64" s="1006"/>
      <c r="F64" s="1006"/>
      <c r="G64" s="1006"/>
      <c r="H64" s="1006"/>
      <c r="I64" s="1006"/>
      <c r="J64" s="1006"/>
      <c r="K64" s="1006"/>
      <c r="L64" s="1006"/>
      <c r="M64" s="1006"/>
      <c r="N64" s="1006"/>
    </row>
    <row r="65" s="1035" customFormat="1" ht="9"/>
    <row r="66" s="1035" customFormat="1" ht="9"/>
    <row r="67" s="1035" customFormat="1" ht="9"/>
    <row r="68" s="1035" customFormat="1" ht="9"/>
    <row r="69" s="1035" customFormat="1" ht="9"/>
    <row r="70" s="1035" customFormat="1" ht="9"/>
    <row r="71" s="1035" customFormat="1" ht="9"/>
    <row r="72" s="1035" customFormat="1" ht="9"/>
    <row r="73" s="1035" customFormat="1" ht="9"/>
    <row r="74" s="1035" customFormat="1" ht="9"/>
    <row r="75" s="1035" customFormat="1" ht="9"/>
    <row r="76" s="1035" customFormat="1" ht="9"/>
    <row r="77" s="1035" customFormat="1" ht="9"/>
    <row r="78" s="1035" customFormat="1" ht="9"/>
    <row r="79" s="1035" customFormat="1" ht="9"/>
    <row r="80" s="1035" customFormat="1" ht="9"/>
    <row r="81" s="1035" customFormat="1" ht="9"/>
    <row r="82" s="1035" customFormat="1" ht="9"/>
    <row r="83" s="1035" customFormat="1" ht="9"/>
    <row r="84" s="1035" customFormat="1" ht="9"/>
    <row r="85" s="1035" customFormat="1" ht="9"/>
    <row r="86" s="1035" customFormat="1" ht="9"/>
    <row r="87" s="1035" customFormat="1" ht="9"/>
    <row r="88" s="1035" customFormat="1" ht="9"/>
    <row r="89" s="1035" customFormat="1" ht="9"/>
    <row r="90" s="1035" customFormat="1" ht="9"/>
    <row r="91" s="1035" customFormat="1" ht="9"/>
    <row r="92" s="1035" customFormat="1" ht="9"/>
    <row r="93" s="1035" customFormat="1" ht="9"/>
    <row r="94" s="1035" customFormat="1" ht="9"/>
    <row r="95" s="1035" customFormat="1" ht="9"/>
    <row r="96" s="1035" customFormat="1" ht="9"/>
    <row r="97" s="1035" customFormat="1" ht="9"/>
    <row r="98" s="1035" customFormat="1" ht="9"/>
    <row r="99" s="1035" customFormat="1" ht="9"/>
    <row r="100" s="1035" customFormat="1" ht="9"/>
    <row r="101" s="1035" customFormat="1" ht="9"/>
    <row r="102" s="1035" customFormat="1" ht="9"/>
    <row r="103" s="1035" customFormat="1" ht="9"/>
    <row r="104" s="1035" customFormat="1" ht="9"/>
    <row r="105" s="1035" customFormat="1" ht="9"/>
    <row r="106" s="1035" customFormat="1" ht="9"/>
    <row r="107" s="1035" customFormat="1" ht="9"/>
    <row r="108" s="1035" customFormat="1" ht="9"/>
    <row r="109" s="1035" customFormat="1" ht="9"/>
    <row r="110" s="1035" customFormat="1" ht="9"/>
    <row r="111" s="1035" customFormat="1" ht="9"/>
    <row r="112" s="1035" customFormat="1" ht="9"/>
    <row r="113" s="1035" customFormat="1" ht="9"/>
    <row r="114" s="1035" customFormat="1" ht="9"/>
    <row r="115" s="1035" customFormat="1" ht="9"/>
    <row r="116" s="1035" customFormat="1" ht="9"/>
    <row r="117" s="1035" customFormat="1" ht="9"/>
    <row r="118" s="1035" customFormat="1" ht="9"/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 Industry</oddHeader>
    <oddFooter xml:space="preserve">&amp;L&amp;18 37&amp;R&amp;18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O22" sqref="O22"/>
    </sheetView>
  </sheetViews>
  <sheetFormatPr defaultColWidth="9.140625" defaultRowHeight="10.5" customHeight="1"/>
  <cols>
    <col min="1" max="1" width="0.13671875" style="1120" customWidth="1"/>
    <col min="2" max="2" width="27.7109375" style="1120" customWidth="1"/>
    <col min="3" max="3" width="18.7109375" style="1120" customWidth="1"/>
    <col min="4" max="4" width="7.421875" style="1120" customWidth="1"/>
    <col min="5" max="5" width="9.140625" style="1120" customWidth="1"/>
    <col min="6" max="6" width="8.7109375" style="1120" customWidth="1"/>
    <col min="7" max="7" width="9.140625" style="1120" customWidth="1"/>
    <col min="8" max="8" width="7.7109375" style="1120" customWidth="1"/>
    <col min="9" max="9" width="6.7109375" style="1120" customWidth="1"/>
    <col min="10" max="10" width="9.00390625" style="1120" customWidth="1"/>
    <col min="11" max="11" width="8.8515625" style="1120" customWidth="1"/>
    <col min="12" max="12" width="9.421875" style="1120" customWidth="1"/>
    <col min="13" max="13" width="10.8515625" style="1120" customWidth="1"/>
    <col min="14" max="14" width="10.28125" style="1120" customWidth="1"/>
    <col min="15" max="16" width="9.7109375" style="1120" customWidth="1"/>
    <col min="17" max="16384" width="9.140625" style="1120" customWidth="1"/>
  </cols>
  <sheetData>
    <row r="1" spans="4:10" s="985" customFormat="1" ht="10.5" customHeight="1">
      <c r="D1" s="1036" t="s">
        <v>1179</v>
      </c>
      <c r="E1" s="984"/>
      <c r="F1" s="984"/>
      <c r="G1" s="984"/>
      <c r="H1" s="984"/>
      <c r="I1" s="984"/>
      <c r="J1" s="984"/>
    </row>
    <row r="2" spans="4:10" s="985" customFormat="1" ht="10.5" customHeight="1">
      <c r="D2" s="1089" t="s">
        <v>1180</v>
      </c>
      <c r="E2" s="1090"/>
      <c r="F2" s="1090"/>
      <c r="G2" s="1090"/>
      <c r="H2" s="984"/>
      <c r="I2" s="984"/>
      <c r="J2" s="984"/>
    </row>
    <row r="3" spans="1:11" s="985" customFormat="1" ht="10.5" customHeight="1">
      <c r="A3" s="987"/>
      <c r="C3" s="997"/>
      <c r="E3" s="997"/>
      <c r="K3" s="997"/>
    </row>
    <row r="4" spans="1:14" s="985" customFormat="1" ht="10.5" customHeight="1">
      <c r="A4" s="1088"/>
      <c r="B4" s="1091" t="s">
        <v>1181</v>
      </c>
      <c r="C4" s="1098" t="s">
        <v>1186</v>
      </c>
      <c r="D4" s="1093" t="s">
        <v>1187</v>
      </c>
      <c r="E4" s="1099" t="s">
        <v>1182</v>
      </c>
      <c r="F4" s="1100"/>
      <c r="G4" s="1100"/>
      <c r="H4" s="1100"/>
      <c r="I4" s="1100"/>
      <c r="J4" s="1101"/>
      <c r="K4" s="1093"/>
      <c r="L4" s="1092"/>
      <c r="M4" s="1102"/>
      <c r="N4" s="987"/>
    </row>
    <row r="5" spans="1:14" s="985" customFormat="1" ht="10.5" customHeight="1">
      <c r="A5" s="987"/>
      <c r="B5" s="1105" t="s">
        <v>1</v>
      </c>
      <c r="C5" s="1098" t="s">
        <v>1190</v>
      </c>
      <c r="D5" s="1094" t="s">
        <v>1191</v>
      </c>
      <c r="E5" s="1099" t="s">
        <v>1188</v>
      </c>
      <c r="F5" s="1095">
        <v>2011</v>
      </c>
      <c r="G5" s="1095">
        <v>2012</v>
      </c>
      <c r="H5" s="1095">
        <v>2013</v>
      </c>
      <c r="I5" s="1095">
        <v>2014</v>
      </c>
      <c r="J5" s="1095">
        <v>2015</v>
      </c>
      <c r="K5" s="1096" t="s">
        <v>1183</v>
      </c>
      <c r="L5" s="1097" t="s">
        <v>1184</v>
      </c>
      <c r="M5" s="1088" t="s">
        <v>1185</v>
      </c>
      <c r="N5" s="987"/>
    </row>
    <row r="6" spans="1:14" s="985" customFormat="1" ht="10.5" customHeight="1">
      <c r="A6" s="987"/>
      <c r="B6" s="997"/>
      <c r="C6" s="1106"/>
      <c r="D6" s="1066"/>
      <c r="E6" s="1107"/>
      <c r="F6" s="1104" t="s">
        <v>1189</v>
      </c>
      <c r="G6" s="1104" t="s">
        <v>1189</v>
      </c>
      <c r="H6" s="1104" t="s">
        <v>1189</v>
      </c>
      <c r="I6" s="1104" t="s">
        <v>1189</v>
      </c>
      <c r="J6" s="1104" t="s">
        <v>1189</v>
      </c>
      <c r="K6" s="1103"/>
      <c r="L6" s="1066"/>
      <c r="M6" s="1066"/>
      <c r="N6" s="987"/>
    </row>
    <row r="7" spans="1:13" s="985" customFormat="1" ht="10.5" customHeight="1">
      <c r="A7" s="989"/>
      <c r="B7" s="985" t="s">
        <v>1192</v>
      </c>
      <c r="C7" s="990" t="s">
        <v>531</v>
      </c>
      <c r="D7" s="1109" t="s">
        <v>1193</v>
      </c>
      <c r="E7" s="990" t="s">
        <v>1194</v>
      </c>
      <c r="F7" s="989">
        <v>50.585</v>
      </c>
      <c r="G7" s="989">
        <v>52.5</v>
      </c>
      <c r="H7" s="989">
        <v>53.059999999999995</v>
      </c>
      <c r="I7" s="989">
        <v>59.804</v>
      </c>
      <c r="J7" s="989">
        <v>60.335</v>
      </c>
      <c r="K7" s="989">
        <v>114.92380952380952</v>
      </c>
      <c r="L7" s="989">
        <v>113.71089332830759</v>
      </c>
      <c r="M7" s="989">
        <v>100.88790047488463</v>
      </c>
    </row>
    <row r="8" spans="1:13" s="985" customFormat="1" ht="10.5" customHeight="1">
      <c r="A8" s="989"/>
      <c r="B8" s="985" t="s">
        <v>1195</v>
      </c>
      <c r="C8" s="990" t="s">
        <v>1196</v>
      </c>
      <c r="D8" s="1109" t="s">
        <v>1193</v>
      </c>
      <c r="E8" s="990" t="s">
        <v>1194</v>
      </c>
      <c r="F8" s="989">
        <v>24.74</v>
      </c>
      <c r="G8" s="989">
        <v>24</v>
      </c>
      <c r="H8" s="989">
        <v>25.445</v>
      </c>
      <c r="I8" s="989">
        <v>27.389499999999998</v>
      </c>
      <c r="J8" s="991">
        <v>29.258000000000003</v>
      </c>
      <c r="K8" s="1424">
        <v>121.90833333333335</v>
      </c>
      <c r="L8" s="1424">
        <v>114.9852623305168</v>
      </c>
      <c r="M8" s="1424">
        <v>106.82195731941073</v>
      </c>
    </row>
    <row r="9" spans="1:13" s="985" customFormat="1" ht="10.5" customHeight="1">
      <c r="A9" s="989"/>
      <c r="B9" s="985" t="s">
        <v>1197</v>
      </c>
      <c r="C9" s="990" t="s">
        <v>1198</v>
      </c>
      <c r="D9" s="1109" t="s">
        <v>1199</v>
      </c>
      <c r="E9" s="990" t="s">
        <v>1200</v>
      </c>
      <c r="F9" s="989">
        <v>13.1</v>
      </c>
      <c r="G9" s="989">
        <v>16.4</v>
      </c>
      <c r="H9" s="989">
        <v>4.7</v>
      </c>
      <c r="I9" s="989">
        <v>4.9</v>
      </c>
      <c r="J9" s="1062">
        <v>3.9</v>
      </c>
      <c r="K9" s="1062">
        <v>23.78048780487805</v>
      </c>
      <c r="L9" s="1062">
        <v>82.97872340425532</v>
      </c>
      <c r="M9" s="989">
        <v>79.59183673469387</v>
      </c>
    </row>
    <row r="10" spans="1:13" s="985" customFormat="1" ht="10.5" customHeight="1">
      <c r="A10" s="1062"/>
      <c r="B10" s="985" t="s">
        <v>1201</v>
      </c>
      <c r="C10" s="990" t="s">
        <v>1202</v>
      </c>
      <c r="D10" s="985" t="s">
        <v>1199</v>
      </c>
      <c r="E10" s="990" t="s">
        <v>1200</v>
      </c>
      <c r="F10" s="989"/>
      <c r="G10" s="989"/>
      <c r="H10" s="989">
        <v>34.5</v>
      </c>
      <c r="I10" s="989">
        <v>79.8</v>
      </c>
      <c r="J10" s="1062">
        <v>88.5</v>
      </c>
      <c r="K10" s="1062"/>
      <c r="L10" s="1062">
        <v>256.52173913043475</v>
      </c>
      <c r="M10" s="1062">
        <v>110.90225563909775</v>
      </c>
    </row>
    <row r="11" spans="1:13" s="985" customFormat="1" ht="10.5" customHeight="1">
      <c r="A11" s="989"/>
      <c r="B11" s="985" t="s">
        <v>1203</v>
      </c>
      <c r="C11" s="990" t="s">
        <v>1204</v>
      </c>
      <c r="D11" s="985" t="s">
        <v>1193</v>
      </c>
      <c r="E11" s="990" t="s">
        <v>1194</v>
      </c>
      <c r="F11" s="989">
        <v>0</v>
      </c>
      <c r="G11" s="989">
        <v>0</v>
      </c>
      <c r="H11" s="989">
        <v>0</v>
      </c>
      <c r="I11" s="989">
        <v>0</v>
      </c>
      <c r="J11" s="989">
        <v>0</v>
      </c>
      <c r="K11" s="989"/>
      <c r="L11" s="989"/>
      <c r="M11" s="989"/>
    </row>
    <row r="12" spans="1:13" s="985" customFormat="1" ht="10.5" customHeight="1">
      <c r="A12" s="989"/>
      <c r="B12" s="985" t="s">
        <v>1205</v>
      </c>
      <c r="C12" s="990" t="s">
        <v>1206</v>
      </c>
      <c r="D12" s="985" t="s">
        <v>1193</v>
      </c>
      <c r="E12" s="990" t="s">
        <v>1194</v>
      </c>
      <c r="F12" s="989">
        <v>0</v>
      </c>
      <c r="G12" s="989">
        <v>0</v>
      </c>
      <c r="H12" s="989">
        <v>8.5</v>
      </c>
      <c r="I12" s="989">
        <v>33.7</v>
      </c>
      <c r="J12" s="989">
        <v>34.199999999999996</v>
      </c>
      <c r="K12" s="989"/>
      <c r="L12" s="989">
        <v>402.3529411764706</v>
      </c>
      <c r="M12" s="989">
        <v>101.48367952522253</v>
      </c>
    </row>
    <row r="13" spans="1:13" s="985" customFormat="1" ht="10.5" customHeight="1">
      <c r="A13" s="989"/>
      <c r="B13" s="985" t="s">
        <v>1207</v>
      </c>
      <c r="C13" s="990" t="s">
        <v>1208</v>
      </c>
      <c r="D13" s="985" t="s">
        <v>1193</v>
      </c>
      <c r="E13" s="990" t="s">
        <v>1194</v>
      </c>
      <c r="F13" s="989"/>
      <c r="G13" s="989"/>
      <c r="H13" s="989"/>
      <c r="I13" s="989">
        <v>24.2</v>
      </c>
      <c r="J13" s="989">
        <v>21.3</v>
      </c>
      <c r="K13" s="989"/>
      <c r="L13" s="989"/>
      <c r="M13" s="989">
        <v>88.01652892561984</v>
      </c>
    </row>
    <row r="14" spans="1:13" s="985" customFormat="1" ht="10.5" customHeight="1">
      <c r="A14" s="1062"/>
      <c r="B14" s="985" t="s">
        <v>1209</v>
      </c>
      <c r="C14" s="990" t="s">
        <v>1210</v>
      </c>
      <c r="D14" s="985" t="s">
        <v>1193</v>
      </c>
      <c r="E14" s="990" t="s">
        <v>1194</v>
      </c>
      <c r="F14" s="989"/>
      <c r="G14" s="989"/>
      <c r="H14" s="989"/>
      <c r="I14" s="989">
        <v>10.7</v>
      </c>
      <c r="J14" s="989">
        <v>0</v>
      </c>
      <c r="K14" s="989"/>
      <c r="L14" s="989"/>
      <c r="M14" s="989"/>
    </row>
    <row r="15" spans="1:13" s="985" customFormat="1" ht="19.5" customHeight="1">
      <c r="A15" s="989"/>
      <c r="B15" s="992" t="s">
        <v>1211</v>
      </c>
      <c r="C15" s="990" t="s">
        <v>1212</v>
      </c>
      <c r="D15" s="985" t="s">
        <v>1193</v>
      </c>
      <c r="E15" s="990" t="s">
        <v>1194</v>
      </c>
      <c r="F15" s="989"/>
      <c r="G15" s="989"/>
      <c r="H15" s="989"/>
      <c r="I15" s="989"/>
      <c r="J15" s="989"/>
      <c r="K15" s="989"/>
      <c r="L15" s="989"/>
      <c r="M15" s="989"/>
    </row>
    <row r="16" spans="1:13" s="985" customFormat="1" ht="10.5" customHeight="1">
      <c r="A16" s="989"/>
      <c r="B16" s="985" t="s">
        <v>1213</v>
      </c>
      <c r="C16" s="990" t="s">
        <v>1214</v>
      </c>
      <c r="D16" s="985" t="s">
        <v>1193</v>
      </c>
      <c r="E16" s="990" t="s">
        <v>1194</v>
      </c>
      <c r="F16" s="989"/>
      <c r="G16" s="989"/>
      <c r="H16" s="989"/>
      <c r="I16" s="989"/>
      <c r="J16" s="989"/>
      <c r="K16" s="989"/>
      <c r="L16" s="989"/>
      <c r="M16" s="989"/>
    </row>
    <row r="17" spans="1:13" s="985" customFormat="1" ht="10.5" customHeight="1">
      <c r="A17" s="989"/>
      <c r="B17" s="985" t="s">
        <v>1215</v>
      </c>
      <c r="C17" s="990" t="s">
        <v>1216</v>
      </c>
      <c r="D17" s="985" t="s">
        <v>1217</v>
      </c>
      <c r="E17" s="990" t="s">
        <v>1218</v>
      </c>
      <c r="F17" s="989">
        <v>235</v>
      </c>
      <c r="G17" s="989">
        <v>245.7</v>
      </c>
      <c r="H17" s="989">
        <v>161</v>
      </c>
      <c r="I17" s="989">
        <v>261</v>
      </c>
      <c r="J17" s="989">
        <v>334</v>
      </c>
      <c r="K17" s="989"/>
      <c r="L17" s="989">
        <v>207.45341614906835</v>
      </c>
      <c r="M17" s="989">
        <v>127.96934865900383</v>
      </c>
    </row>
    <row r="18" spans="1:13" s="985" customFormat="1" ht="10.5" customHeight="1">
      <c r="A18" s="989"/>
      <c r="B18" s="985" t="s">
        <v>1219</v>
      </c>
      <c r="C18" s="990" t="s">
        <v>1220</v>
      </c>
      <c r="D18" s="987" t="s">
        <v>1221</v>
      </c>
      <c r="E18" s="995" t="s">
        <v>1222</v>
      </c>
      <c r="F18" s="989">
        <v>700</v>
      </c>
      <c r="G18" s="989">
        <v>550</v>
      </c>
      <c r="H18" s="989">
        <v>7700</v>
      </c>
      <c r="I18" s="989">
        <v>210</v>
      </c>
      <c r="J18" s="989">
        <v>250</v>
      </c>
      <c r="K18" s="989"/>
      <c r="L18" s="989"/>
      <c r="M18" s="989">
        <v>119.04761904761905</v>
      </c>
    </row>
    <row r="19" spans="1:13" s="985" customFormat="1" ht="10.5" customHeight="1">
      <c r="A19" s="989"/>
      <c r="B19" s="985" t="s">
        <v>1223</v>
      </c>
      <c r="C19" s="990" t="s">
        <v>1224</v>
      </c>
      <c r="D19" s="987" t="s">
        <v>1225</v>
      </c>
      <c r="E19" s="995" t="s">
        <v>1226</v>
      </c>
      <c r="F19" s="989"/>
      <c r="G19" s="989"/>
      <c r="H19" s="989"/>
      <c r="I19" s="989"/>
      <c r="J19" s="989"/>
      <c r="K19" s="989"/>
      <c r="L19" s="989"/>
      <c r="M19" s="989"/>
    </row>
    <row r="20" spans="1:13" s="985" customFormat="1" ht="10.5" customHeight="1">
      <c r="A20" s="989"/>
      <c r="B20" s="985" t="s">
        <v>1227</v>
      </c>
      <c r="C20" s="990" t="s">
        <v>1228</v>
      </c>
      <c r="D20" s="987" t="s">
        <v>1229</v>
      </c>
      <c r="E20" s="995" t="s">
        <v>1230</v>
      </c>
      <c r="F20" s="989">
        <v>612.8000000000001</v>
      </c>
      <c r="G20" s="989">
        <v>563.2</v>
      </c>
      <c r="H20" s="989">
        <v>768.1</v>
      </c>
      <c r="I20" s="989">
        <v>629.3</v>
      </c>
      <c r="J20" s="989">
        <v>1226.9</v>
      </c>
      <c r="K20" s="989">
        <v>217.84446022727272</v>
      </c>
      <c r="L20" s="989">
        <v>159.73180575445906</v>
      </c>
      <c r="M20" s="989">
        <v>194.96265692038776</v>
      </c>
    </row>
    <row r="21" spans="1:13" s="985" customFormat="1" ht="10.5" customHeight="1">
      <c r="A21" s="1062"/>
      <c r="B21" s="985" t="s">
        <v>1231</v>
      </c>
      <c r="C21" s="990" t="s">
        <v>1232</v>
      </c>
      <c r="D21" s="985" t="s">
        <v>1233</v>
      </c>
      <c r="E21" s="990" t="s">
        <v>1234</v>
      </c>
      <c r="F21" s="989">
        <v>137</v>
      </c>
      <c r="G21" s="989">
        <v>121.1</v>
      </c>
      <c r="H21" s="989">
        <v>148.9</v>
      </c>
      <c r="I21" s="989">
        <v>156.7</v>
      </c>
      <c r="J21" s="989">
        <v>161.3</v>
      </c>
      <c r="K21" s="989">
        <v>133.195706028076</v>
      </c>
      <c r="L21" s="989">
        <v>108.32773673606448</v>
      </c>
      <c r="M21" s="989">
        <v>102.9355456285897</v>
      </c>
    </row>
    <row r="22" spans="1:13" s="985" customFormat="1" ht="10.5" customHeight="1">
      <c r="A22" s="989"/>
      <c r="B22" s="985" t="s">
        <v>1235</v>
      </c>
      <c r="C22" s="990" t="s">
        <v>1236</v>
      </c>
      <c r="D22" s="985" t="s">
        <v>1237</v>
      </c>
      <c r="E22" s="990" t="s">
        <v>1238</v>
      </c>
      <c r="F22" s="1062"/>
      <c r="G22" s="1062"/>
      <c r="H22" s="1062"/>
      <c r="I22" s="1062"/>
      <c r="J22" s="989"/>
      <c r="K22" s="989"/>
      <c r="L22" s="989"/>
      <c r="M22" s="989"/>
    </row>
    <row r="23" spans="1:13" s="985" customFormat="1" ht="10.5" customHeight="1">
      <c r="A23" s="989"/>
      <c r="B23" s="985" t="s">
        <v>1239</v>
      </c>
      <c r="C23" s="988" t="s">
        <v>1240</v>
      </c>
      <c r="D23" s="985" t="s">
        <v>1241</v>
      </c>
      <c r="E23" s="995" t="s">
        <v>1242</v>
      </c>
      <c r="F23" s="989">
        <v>11.6</v>
      </c>
      <c r="G23" s="989">
        <v>23.4</v>
      </c>
      <c r="H23" s="989">
        <v>26.9</v>
      </c>
      <c r="I23" s="989">
        <v>25.9</v>
      </c>
      <c r="J23" s="989">
        <v>31.2</v>
      </c>
      <c r="K23" s="989">
        <v>133.33333333333334</v>
      </c>
      <c r="L23" s="989">
        <v>115.98513011152416</v>
      </c>
      <c r="M23" s="989">
        <v>120.46332046332047</v>
      </c>
    </row>
    <row r="24" spans="2:13" s="985" customFormat="1" ht="10.5" customHeight="1">
      <c r="B24" s="985" t="s">
        <v>1243</v>
      </c>
      <c r="C24" s="1111" t="s">
        <v>1244</v>
      </c>
      <c r="D24" s="985" t="s">
        <v>1245</v>
      </c>
      <c r="E24" s="990" t="s">
        <v>1246</v>
      </c>
      <c r="F24" s="993">
        <v>79</v>
      </c>
      <c r="G24" s="993">
        <v>118</v>
      </c>
      <c r="H24" s="993">
        <v>119</v>
      </c>
      <c r="I24" s="993">
        <v>243</v>
      </c>
      <c r="J24" s="989">
        <v>233</v>
      </c>
      <c r="K24" s="989">
        <v>197.45762711864407</v>
      </c>
      <c r="L24" s="989">
        <v>195.7983193277311</v>
      </c>
      <c r="M24" s="989">
        <v>95.88477366255144</v>
      </c>
    </row>
    <row r="25" spans="1:13" s="985" customFormat="1" ht="10.5" customHeight="1">
      <c r="A25" s="989"/>
      <c r="B25" s="985" t="s">
        <v>1247</v>
      </c>
      <c r="C25" s="1111" t="s">
        <v>1248</v>
      </c>
      <c r="D25" s="985" t="s">
        <v>1245</v>
      </c>
      <c r="E25" s="990" t="s">
        <v>1246</v>
      </c>
      <c r="F25" s="993">
        <v>125</v>
      </c>
      <c r="G25" s="993">
        <v>128</v>
      </c>
      <c r="H25" s="993">
        <v>140</v>
      </c>
      <c r="I25" s="993">
        <v>188</v>
      </c>
      <c r="J25" s="989">
        <v>181</v>
      </c>
      <c r="K25" s="989">
        <v>141.40625</v>
      </c>
      <c r="L25" s="989">
        <v>129.2857142857143</v>
      </c>
      <c r="M25" s="989">
        <v>96.27659574468085</v>
      </c>
    </row>
    <row r="26" spans="1:13" s="985" customFormat="1" ht="10.5" customHeight="1">
      <c r="A26" s="989"/>
      <c r="B26" s="985" t="s">
        <v>1249</v>
      </c>
      <c r="C26" s="1111" t="s">
        <v>1250</v>
      </c>
      <c r="D26" s="985" t="s">
        <v>1245</v>
      </c>
      <c r="E26" s="990" t="s">
        <v>1246</v>
      </c>
      <c r="F26" s="993">
        <v>0</v>
      </c>
      <c r="G26" s="993">
        <v>0</v>
      </c>
      <c r="H26" s="993">
        <v>0</v>
      </c>
      <c r="I26" s="993">
        <v>0</v>
      </c>
      <c r="J26" s="989">
        <v>335</v>
      </c>
      <c r="K26" s="989"/>
      <c r="L26" s="989"/>
      <c r="M26" s="989"/>
    </row>
    <row r="27" spans="1:13" s="985" customFormat="1" ht="10.5" customHeight="1">
      <c r="A27" s="989"/>
      <c r="B27" s="985" t="s">
        <v>1251</v>
      </c>
      <c r="C27" s="1111" t="s">
        <v>1252</v>
      </c>
      <c r="D27" s="985" t="s">
        <v>1253</v>
      </c>
      <c r="E27" s="990" t="s">
        <v>1254</v>
      </c>
      <c r="F27" s="993">
        <v>1774</v>
      </c>
      <c r="G27" s="993">
        <v>1861</v>
      </c>
      <c r="H27" s="993">
        <v>1934</v>
      </c>
      <c r="I27" s="993">
        <v>3298</v>
      </c>
      <c r="J27" s="1425">
        <v>3295</v>
      </c>
      <c r="K27" s="1425">
        <v>177.055346587856</v>
      </c>
      <c r="L27" s="1425">
        <v>170.3722854188211</v>
      </c>
      <c r="M27" s="1425">
        <v>99.90903577926017</v>
      </c>
    </row>
    <row r="28" spans="1:13" s="985" customFormat="1" ht="10.5" customHeight="1">
      <c r="A28" s="989"/>
      <c r="B28" s="985" t="s">
        <v>1255</v>
      </c>
      <c r="C28" s="1111" t="s">
        <v>1256</v>
      </c>
      <c r="D28" s="985" t="s">
        <v>1253</v>
      </c>
      <c r="E28" s="990" t="s">
        <v>1254</v>
      </c>
      <c r="F28" s="993"/>
      <c r="G28" s="993"/>
      <c r="H28" s="993"/>
      <c r="I28" s="993"/>
      <c r="J28" s="989"/>
      <c r="K28" s="989"/>
      <c r="L28" s="989"/>
      <c r="M28" s="989"/>
    </row>
    <row r="29" spans="1:13" s="985" customFormat="1" ht="10.5" customHeight="1">
      <c r="A29" s="1062"/>
      <c r="B29" s="985" t="s">
        <v>1257</v>
      </c>
      <c r="C29" s="1111" t="s">
        <v>1258</v>
      </c>
      <c r="D29" s="985" t="s">
        <v>1253</v>
      </c>
      <c r="E29" s="990" t="s">
        <v>1254</v>
      </c>
      <c r="F29" s="993">
        <v>0</v>
      </c>
      <c r="G29" s="993">
        <v>0</v>
      </c>
      <c r="H29" s="993">
        <v>0</v>
      </c>
      <c r="I29" s="993">
        <v>0</v>
      </c>
      <c r="J29" s="989">
        <v>0</v>
      </c>
      <c r="K29" s="989"/>
      <c r="L29" s="989"/>
      <c r="M29" s="989"/>
    </row>
    <row r="30" spans="1:13" s="985" customFormat="1" ht="10.5" customHeight="1">
      <c r="A30" s="1062"/>
      <c r="B30" s="985" t="s">
        <v>1259</v>
      </c>
      <c r="C30" s="1111" t="s">
        <v>1260</v>
      </c>
      <c r="D30" s="985" t="s">
        <v>1253</v>
      </c>
      <c r="E30" s="990" t="s">
        <v>1254</v>
      </c>
      <c r="F30" s="993">
        <v>0</v>
      </c>
      <c r="G30" s="993">
        <v>0</v>
      </c>
      <c r="H30" s="993">
        <v>0</v>
      </c>
      <c r="I30" s="993">
        <v>0</v>
      </c>
      <c r="J30" s="989">
        <v>0</v>
      </c>
      <c r="K30" s="989"/>
      <c r="L30" s="989"/>
      <c r="M30" s="989"/>
    </row>
    <row r="31" spans="1:13" s="985" customFormat="1" ht="10.5" customHeight="1">
      <c r="A31" s="1062"/>
      <c r="B31" s="985" t="s">
        <v>1261</v>
      </c>
      <c r="C31" s="1111" t="s">
        <v>1262</v>
      </c>
      <c r="D31" s="1062" t="s">
        <v>1263</v>
      </c>
      <c r="E31" s="1115" t="s">
        <v>1264</v>
      </c>
      <c r="F31" s="989">
        <v>17265.22222222222</v>
      </c>
      <c r="G31" s="989">
        <v>16904.702380952378</v>
      </c>
      <c r="H31" s="989">
        <v>18396.916666666664</v>
      </c>
      <c r="I31" s="989">
        <v>35302.58333333333</v>
      </c>
      <c r="J31" s="989">
        <v>31859.5</v>
      </c>
      <c r="K31" s="989">
        <v>188.46531149757573</v>
      </c>
      <c r="L31" s="989">
        <v>173.17847646571212</v>
      </c>
      <c r="M31" s="989">
        <v>90.24693660284542</v>
      </c>
    </row>
    <row r="32" spans="1:22" s="985" customFormat="1" ht="10.5" customHeight="1">
      <c r="A32" s="1062"/>
      <c r="B32" s="985" t="s">
        <v>1265</v>
      </c>
      <c r="C32" s="1111" t="s">
        <v>1266</v>
      </c>
      <c r="D32" s="1062" t="s">
        <v>1263</v>
      </c>
      <c r="E32" s="1115" t="s">
        <v>1264</v>
      </c>
      <c r="F32" s="989">
        <v>5750</v>
      </c>
      <c r="G32" s="989">
        <v>6000</v>
      </c>
      <c r="H32" s="989">
        <v>12765</v>
      </c>
      <c r="I32" s="989">
        <v>7000</v>
      </c>
      <c r="J32" s="989">
        <v>2445</v>
      </c>
      <c r="K32" s="989">
        <v>40.75</v>
      </c>
      <c r="L32" s="989">
        <v>19.153936545240892</v>
      </c>
      <c r="M32" s="989">
        <v>34.92857142857143</v>
      </c>
      <c r="N32" s="987"/>
      <c r="O32" s="987"/>
      <c r="P32" s="987"/>
      <c r="Q32" s="987"/>
      <c r="R32" s="987"/>
      <c r="S32" s="987"/>
      <c r="T32" s="987"/>
      <c r="U32" s="987"/>
      <c r="V32" s="987"/>
    </row>
    <row r="33" spans="1:22" s="985" customFormat="1" ht="10.5" customHeight="1">
      <c r="A33" s="1062"/>
      <c r="B33" s="1062" t="s">
        <v>1267</v>
      </c>
      <c r="C33" s="1116" t="s">
        <v>1268</v>
      </c>
      <c r="D33" s="987" t="s">
        <v>1193</v>
      </c>
      <c r="E33" s="995" t="s">
        <v>1194</v>
      </c>
      <c r="F33" s="989">
        <v>5</v>
      </c>
      <c r="G33" s="989">
        <v>5</v>
      </c>
      <c r="H33" s="989"/>
      <c r="I33" s="989"/>
      <c r="J33" s="989"/>
      <c r="K33" s="989"/>
      <c r="L33" s="989"/>
      <c r="M33" s="989"/>
      <c r="N33" s="987"/>
      <c r="O33" s="987"/>
      <c r="P33" s="987"/>
      <c r="Q33" s="987"/>
      <c r="R33" s="987"/>
      <c r="S33" s="987"/>
      <c r="T33" s="987"/>
      <c r="U33" s="987"/>
      <c r="V33" s="987"/>
    </row>
    <row r="34" spans="1:22" s="985" customFormat="1" ht="10.5" customHeight="1">
      <c r="A34" s="1062"/>
      <c r="B34" s="1062" t="s">
        <v>1269</v>
      </c>
      <c r="C34" s="1115"/>
      <c r="D34" s="987" t="s">
        <v>1225</v>
      </c>
      <c r="E34" s="995" t="s">
        <v>1226</v>
      </c>
      <c r="F34" s="989">
        <v>16</v>
      </c>
      <c r="G34" s="989">
        <v>21</v>
      </c>
      <c r="H34" s="989">
        <v>23.200000000000003</v>
      </c>
      <c r="I34" s="989">
        <v>71.4</v>
      </c>
      <c r="J34" s="989">
        <v>98.6</v>
      </c>
      <c r="K34" s="989">
        <v>469.52380952380946</v>
      </c>
      <c r="L34" s="989">
        <v>424.9999999999999</v>
      </c>
      <c r="M34" s="989">
        <v>138.09523809523807</v>
      </c>
      <c r="N34" s="987"/>
      <c r="O34" s="987"/>
      <c r="P34" s="987"/>
      <c r="Q34" s="987"/>
      <c r="R34" s="987"/>
      <c r="S34" s="987"/>
      <c r="T34" s="987"/>
      <c r="U34" s="987"/>
      <c r="V34" s="987"/>
    </row>
    <row r="35" spans="1:22" s="985" customFormat="1" ht="10.5" customHeight="1">
      <c r="A35" s="1062"/>
      <c r="B35" s="1062" t="s">
        <v>1270</v>
      </c>
      <c r="C35" s="1115"/>
      <c r="D35" s="985" t="s">
        <v>1237</v>
      </c>
      <c r="E35" s="990" t="s">
        <v>1238</v>
      </c>
      <c r="F35" s="993">
        <v>238</v>
      </c>
      <c r="G35" s="993">
        <v>229</v>
      </c>
      <c r="H35" s="993">
        <v>250</v>
      </c>
      <c r="I35" s="993">
        <v>148</v>
      </c>
      <c r="J35" s="989">
        <v>167</v>
      </c>
      <c r="K35" s="989">
        <v>72.92576419213974</v>
      </c>
      <c r="L35" s="989">
        <v>66.8</v>
      </c>
      <c r="M35" s="989">
        <v>112.83783783783782</v>
      </c>
      <c r="N35" s="987"/>
      <c r="O35" s="987"/>
      <c r="P35" s="987"/>
      <c r="Q35" s="987"/>
      <c r="R35" s="987"/>
      <c r="S35" s="987"/>
      <c r="T35" s="987"/>
      <c r="U35" s="987"/>
      <c r="V35" s="987"/>
    </row>
    <row r="36" spans="1:22" s="985" customFormat="1" ht="10.5" customHeight="1">
      <c r="A36" s="1062"/>
      <c r="B36" s="1062"/>
      <c r="C36" s="1115"/>
      <c r="D36" s="987"/>
      <c r="E36" s="995"/>
      <c r="F36" s="987"/>
      <c r="G36" s="987"/>
      <c r="H36" s="989"/>
      <c r="I36" s="989"/>
      <c r="J36" s="989"/>
      <c r="K36" s="989"/>
      <c r="L36" s="989"/>
      <c r="M36" s="989"/>
      <c r="N36" s="987"/>
      <c r="O36" s="987"/>
      <c r="P36" s="987"/>
      <c r="Q36" s="987"/>
      <c r="R36" s="987"/>
      <c r="S36" s="987"/>
      <c r="T36" s="987"/>
      <c r="U36" s="987"/>
      <c r="V36" s="987"/>
    </row>
    <row r="37" spans="1:22" s="985" customFormat="1" ht="8.25" customHeight="1">
      <c r="A37" s="1062"/>
      <c r="B37" s="997"/>
      <c r="C37" s="998"/>
      <c r="D37" s="997"/>
      <c r="E37" s="998"/>
      <c r="F37" s="997"/>
      <c r="G37" s="997"/>
      <c r="H37" s="997"/>
      <c r="I37" s="997"/>
      <c r="J37" s="997"/>
      <c r="K37" s="997"/>
      <c r="L37" s="997"/>
      <c r="M37" s="997"/>
      <c r="N37" s="987"/>
      <c r="O37" s="987"/>
      <c r="P37" s="987"/>
      <c r="Q37" s="987"/>
      <c r="R37" s="987"/>
      <c r="S37" s="987"/>
      <c r="T37" s="987"/>
      <c r="U37" s="987"/>
      <c r="V37" s="987"/>
    </row>
    <row r="38" spans="1:5" s="985" customFormat="1" ht="10.5" customHeight="1">
      <c r="A38" s="1062"/>
      <c r="C38" s="990"/>
      <c r="D38" s="987"/>
      <c r="E38" s="995"/>
    </row>
    <row r="39" spans="3:5" s="985" customFormat="1" ht="10.5" customHeight="1">
      <c r="C39" s="990"/>
      <c r="D39" s="987"/>
      <c r="E39" s="995"/>
    </row>
    <row r="40" spans="1:16" s="985" customFormat="1" ht="10.5" customHeight="1">
      <c r="A40" s="1000"/>
      <c r="B40" s="1109"/>
      <c r="C40" s="988"/>
      <c r="D40" s="987"/>
      <c r="E40" s="995"/>
      <c r="F40" s="1000"/>
      <c r="G40" s="1000"/>
      <c r="H40" s="1000"/>
      <c r="I40" s="1117"/>
      <c r="J40" s="1117"/>
      <c r="K40" s="1000"/>
      <c r="L40" s="1000"/>
      <c r="M40" s="1000"/>
      <c r="N40" s="1000"/>
      <c r="O40" s="1000"/>
      <c r="P40" s="1000"/>
    </row>
    <row r="41" spans="1:5" s="985" customFormat="1" ht="10.5" customHeight="1">
      <c r="A41" s="1062"/>
      <c r="B41" s="1062"/>
      <c r="C41" s="1115"/>
      <c r="D41" s="987"/>
      <c r="E41" s="995"/>
    </row>
    <row r="42" spans="3:5" s="985" customFormat="1" ht="10.5" customHeight="1">
      <c r="C42" s="990"/>
      <c r="D42" s="987"/>
      <c r="E42" s="995"/>
    </row>
    <row r="43" spans="1:17" s="985" customFormat="1" ht="10.5" customHeight="1" hidden="1">
      <c r="A43" s="1000"/>
      <c r="B43" s="1109"/>
      <c r="C43" s="1118"/>
      <c r="D43" s="987"/>
      <c r="E43" s="995"/>
      <c r="F43" s="1000"/>
      <c r="G43" s="1000"/>
      <c r="H43" s="1000"/>
      <c r="I43" s="1117"/>
      <c r="J43" s="1117"/>
      <c r="K43" s="1000"/>
      <c r="L43" s="1000"/>
      <c r="M43" s="1000"/>
      <c r="N43" s="1000"/>
      <c r="O43" s="1000"/>
      <c r="P43" s="1000"/>
      <c r="Q43" s="1000"/>
    </row>
    <row r="44" spans="3:12" s="985" customFormat="1" ht="10.5" customHeight="1" hidden="1">
      <c r="C44" s="995"/>
      <c r="D44" s="987"/>
      <c r="E44" s="995"/>
      <c r="F44" s="987"/>
      <c r="G44" s="987"/>
      <c r="H44" s="987"/>
      <c r="I44" s="987"/>
      <c r="J44" s="987"/>
      <c r="K44" s="987"/>
      <c r="L44" s="987"/>
    </row>
    <row r="45" spans="2:13" s="985" customFormat="1" ht="10.5" customHeight="1" hidden="1">
      <c r="B45" s="987"/>
      <c r="C45" s="995"/>
      <c r="D45" s="987"/>
      <c r="E45" s="995"/>
      <c r="F45" s="987"/>
      <c r="G45" s="987"/>
      <c r="H45" s="987"/>
      <c r="I45" s="987"/>
      <c r="J45" s="987"/>
      <c r="K45" s="987"/>
      <c r="L45" s="987"/>
      <c r="M45" s="987"/>
    </row>
    <row r="46" s="985" customFormat="1" ht="10.5" customHeight="1"/>
    <row r="47" s="985" customFormat="1" ht="10.5" customHeight="1"/>
    <row r="48" spans="1:5" s="985" customFormat="1" ht="10.5" customHeight="1">
      <c r="A48" s="987"/>
      <c r="B48" s="987"/>
      <c r="C48" s="987"/>
      <c r="D48" s="987"/>
      <c r="E48" s="987"/>
    </row>
    <row r="49" spans="1:5" s="985" customFormat="1" ht="10.5" customHeight="1">
      <c r="A49" s="1088"/>
      <c r="B49" s="1088"/>
      <c r="C49" s="1088"/>
      <c r="D49" s="1088"/>
      <c r="E49" s="1088"/>
    </row>
    <row r="50" spans="1:5" s="985" customFormat="1" ht="10.5" customHeight="1">
      <c r="A50" s="1088"/>
      <c r="B50" s="1088"/>
      <c r="C50" s="1088"/>
      <c r="D50" s="1088"/>
      <c r="E50" s="1088"/>
    </row>
    <row r="51" spans="1:5" s="985" customFormat="1" ht="10.5" customHeight="1">
      <c r="A51" s="987"/>
      <c r="B51" s="987"/>
      <c r="C51" s="987"/>
      <c r="D51" s="987"/>
      <c r="E51" s="987"/>
    </row>
    <row r="52" spans="1:5" s="985" customFormat="1" ht="10.5" customHeight="1">
      <c r="A52" s="987"/>
      <c r="B52" s="987"/>
      <c r="C52" s="987"/>
      <c r="D52" s="987"/>
      <c r="E52" s="987"/>
    </row>
    <row r="53" spans="1:5" s="985" customFormat="1" ht="10.5" customHeight="1">
      <c r="A53" s="1062"/>
      <c r="B53" s="1062"/>
      <c r="C53" s="1062"/>
      <c r="D53" s="1062"/>
      <c r="E53" s="1062"/>
    </row>
    <row r="54" spans="1:5" s="985" customFormat="1" ht="10.5" customHeight="1">
      <c r="A54" s="1062"/>
      <c r="B54" s="1062"/>
      <c r="C54" s="1062"/>
      <c r="D54" s="1062"/>
      <c r="E54" s="1062"/>
    </row>
    <row r="55" spans="1:5" s="985" customFormat="1" ht="10.5" customHeight="1">
      <c r="A55" s="1062"/>
      <c r="B55" s="1062"/>
      <c r="C55" s="1062"/>
      <c r="D55" s="1062"/>
      <c r="E55" s="1062"/>
    </row>
    <row r="56" spans="1:5" s="985" customFormat="1" ht="10.5" customHeight="1">
      <c r="A56" s="1062"/>
      <c r="B56" s="1062"/>
      <c r="C56" s="1062"/>
      <c r="D56" s="1062"/>
      <c r="E56" s="1062"/>
    </row>
    <row r="57" spans="1:5" s="985" customFormat="1" ht="10.5" customHeight="1">
      <c r="A57" s="1062"/>
      <c r="B57" s="1062"/>
      <c r="C57" s="1062"/>
      <c r="D57" s="1062"/>
      <c r="E57" s="1062"/>
    </row>
    <row r="58" spans="1:5" s="985" customFormat="1" ht="10.5" customHeight="1">
      <c r="A58" s="1062"/>
      <c r="B58" s="1062"/>
      <c r="C58" s="1062"/>
      <c r="D58" s="1062"/>
      <c r="E58" s="1062"/>
    </row>
    <row r="59" spans="1:5" s="985" customFormat="1" ht="10.5" customHeight="1">
      <c r="A59" s="1062"/>
      <c r="B59" s="1062"/>
      <c r="C59" s="1062"/>
      <c r="D59" s="1062"/>
      <c r="E59" s="1062"/>
    </row>
    <row r="60" spans="1:5" s="985" customFormat="1" ht="10.5" customHeight="1">
      <c r="A60" s="1062"/>
      <c r="B60" s="1062"/>
      <c r="C60" s="1062"/>
      <c r="D60" s="1062"/>
      <c r="E60" s="1062"/>
    </row>
    <row r="61" spans="1:5" s="985" customFormat="1" ht="10.5" customHeight="1">
      <c r="A61" s="1062"/>
      <c r="B61" s="1062"/>
      <c r="C61" s="1062"/>
      <c r="D61" s="1062"/>
      <c r="E61" s="1062"/>
    </row>
    <row r="62" spans="1:18" s="985" customFormat="1" ht="10.5" customHeight="1">
      <c r="A62" s="1119"/>
      <c r="B62" s="1119"/>
      <c r="C62" s="1119"/>
      <c r="D62" s="1119"/>
      <c r="E62" s="1119"/>
      <c r="F62" s="1119"/>
      <c r="G62" s="1119"/>
      <c r="H62" s="1119"/>
      <c r="I62" s="1119"/>
      <c r="J62" s="1119"/>
      <c r="K62" s="1119"/>
      <c r="L62" s="1119"/>
      <c r="M62" s="1119"/>
      <c r="N62" s="1119"/>
      <c r="O62" s="1119"/>
      <c r="P62" s="1119"/>
      <c r="Q62" s="1119"/>
      <c r="R62" s="1119"/>
    </row>
    <row r="63" spans="1:5" s="985" customFormat="1" ht="10.5" customHeight="1">
      <c r="A63" s="1062"/>
      <c r="B63" s="1062"/>
      <c r="C63" s="1062"/>
      <c r="D63" s="1062"/>
      <c r="E63" s="1062"/>
    </row>
    <row r="64" spans="1:5" s="985" customFormat="1" ht="10.5" customHeight="1">
      <c r="A64" s="1062"/>
      <c r="B64" s="1062"/>
      <c r="C64" s="1062"/>
      <c r="D64" s="1062"/>
      <c r="E64" s="1062"/>
    </row>
    <row r="65" spans="1:5" s="985" customFormat="1" ht="10.5" customHeight="1">
      <c r="A65" s="987"/>
      <c r="B65" s="987"/>
      <c r="C65" s="987"/>
      <c r="D65" s="987"/>
      <c r="E65" s="987"/>
    </row>
    <row r="66" spans="1:5" s="985" customFormat="1" ht="10.5" customHeight="1">
      <c r="A66" s="987"/>
      <c r="B66" s="987"/>
      <c r="C66" s="987"/>
      <c r="D66" s="987"/>
      <c r="E66" s="987"/>
    </row>
    <row r="67" spans="1:5" s="985" customFormat="1" ht="10.5" customHeight="1">
      <c r="A67" s="1062"/>
      <c r="B67" s="1062"/>
      <c r="C67" s="1062"/>
      <c r="D67" s="1062"/>
      <c r="E67" s="1062"/>
    </row>
    <row r="68" spans="1:5" s="985" customFormat="1" ht="10.5" customHeight="1">
      <c r="A68" s="1062"/>
      <c r="B68" s="1062"/>
      <c r="C68" s="1062"/>
      <c r="D68" s="1062"/>
      <c r="E68" s="1062"/>
    </row>
    <row r="69" spans="1:5" s="985" customFormat="1" ht="10.5" customHeight="1">
      <c r="A69" s="1062"/>
      <c r="B69" s="1062"/>
      <c r="C69" s="1062"/>
      <c r="D69" s="1062"/>
      <c r="E69" s="1062"/>
    </row>
    <row r="70" spans="1:5" s="985" customFormat="1" ht="10.5" customHeight="1">
      <c r="A70" s="987"/>
      <c r="B70" s="987"/>
      <c r="C70" s="987"/>
      <c r="D70" s="987"/>
      <c r="E70" s="987"/>
    </row>
    <row r="71" spans="1:5" s="985" customFormat="1" ht="10.5" customHeight="1">
      <c r="A71" s="1062"/>
      <c r="B71" s="1062"/>
      <c r="C71" s="1062"/>
      <c r="D71" s="1062"/>
      <c r="E71" s="1062"/>
    </row>
    <row r="72" s="985" customFormat="1" ht="10.5" customHeight="1"/>
    <row r="73" spans="1:5" ht="10.5" customHeight="1">
      <c r="A73" s="1121"/>
      <c r="B73" s="1121"/>
      <c r="C73" s="1121"/>
      <c r="D73" s="1121"/>
      <c r="E73" s="1121"/>
    </row>
    <row r="75" spans="1:5" ht="10.5" customHeight="1">
      <c r="A75" s="1121"/>
      <c r="B75" s="1121"/>
      <c r="C75" s="1121"/>
      <c r="D75" s="1121"/>
      <c r="E75" s="1121"/>
    </row>
    <row r="78" spans="1:5" ht="10.5" customHeight="1">
      <c r="A78" s="1121"/>
      <c r="B78" s="1121"/>
      <c r="C78" s="1121"/>
      <c r="D78" s="1121"/>
      <c r="E78" s="1121"/>
    </row>
    <row r="80" spans="1:5" ht="10.5" customHeight="1">
      <c r="A80" s="1123"/>
      <c r="B80" s="1123"/>
      <c r="C80" s="1123"/>
      <c r="D80" s="1123"/>
      <c r="E80" s="1123"/>
    </row>
    <row r="81" spans="1:5" ht="10.5" customHeight="1">
      <c r="A81" s="1121"/>
      <c r="B81" s="1121"/>
      <c r="C81" s="1121"/>
      <c r="D81" s="1121"/>
      <c r="E81" s="1121"/>
    </row>
  </sheetData>
  <sheetProtection/>
  <mergeCells count="1">
    <mergeCell ref="F4:J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&amp;R&amp;8&amp;UБүлэг 10. Аж үйлдвэр</oddHeader>
    <oddFooter xml:space="preserve">&amp;L&amp;18 &amp;R&amp;"Arial Mon,Regular"&amp;18 38                                 &amp;"Dutch Mon,Regular"                               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Y169"/>
  <sheetViews>
    <sheetView zoomScalePageLayoutView="0" workbookViewId="0" topLeftCell="A1">
      <selection activeCell="C23" sqref="C23"/>
    </sheetView>
  </sheetViews>
  <sheetFormatPr defaultColWidth="9.140625" defaultRowHeight="6.75" customHeight="1"/>
  <cols>
    <col min="1" max="1" width="7.28125" style="882" customWidth="1"/>
    <col min="2" max="2" width="83.57421875" style="883" customWidth="1"/>
    <col min="3" max="3" width="12.8515625" style="883" customWidth="1"/>
    <col min="4" max="4" width="13.140625" style="883" customWidth="1"/>
    <col min="5" max="5" width="8.140625" style="883" customWidth="1"/>
    <col min="6" max="6" width="11.00390625" style="883" customWidth="1"/>
    <col min="7" max="7" width="10.28125" style="883" customWidth="1"/>
    <col min="8" max="8" width="49.421875" style="883" customWidth="1"/>
    <col min="9" max="9" width="140.140625" style="883" customWidth="1"/>
    <col min="10" max="10" width="138.8515625" style="883" customWidth="1"/>
    <col min="11" max="11" width="147.8515625" style="883" customWidth="1"/>
    <col min="12" max="12" width="38.7109375" style="883" customWidth="1"/>
    <col min="13" max="13" width="9.140625" style="883" customWidth="1"/>
    <col min="14" max="14" width="9.28125" style="883" customWidth="1"/>
    <col min="15" max="15" width="10.140625" style="883" customWidth="1"/>
    <col min="16" max="16" width="50.421875" style="883" customWidth="1"/>
    <col min="17" max="17" width="9.140625" style="883" customWidth="1"/>
    <col min="18" max="18" width="12.8515625" style="883" customWidth="1"/>
    <col min="19" max="24" width="9.140625" style="883" customWidth="1"/>
    <col min="25" max="25" width="4.7109375" style="883" customWidth="1"/>
    <col min="26" max="26" width="13.7109375" style="883" customWidth="1"/>
    <col min="27" max="27" width="15.140625" style="883" customWidth="1"/>
    <col min="28" max="28" width="13.421875" style="883" customWidth="1"/>
    <col min="29" max="29" width="13.00390625" style="883" customWidth="1"/>
    <col min="30" max="30" width="9.8515625" style="883" customWidth="1"/>
    <col min="31" max="32" width="13.28125" style="883" customWidth="1"/>
    <col min="33" max="33" width="14.00390625" style="883" customWidth="1"/>
    <col min="34" max="34" width="15.00390625" style="883" customWidth="1"/>
    <col min="35" max="16384" width="9.140625" style="883" customWidth="1"/>
  </cols>
  <sheetData>
    <row r="1" spans="2:19" ht="13.5" customHeight="1">
      <c r="B1" s="910" t="s">
        <v>983</v>
      </c>
      <c r="C1" s="910"/>
      <c r="D1" s="910"/>
      <c r="E1" s="910"/>
      <c r="I1" s="886"/>
      <c r="J1" s="886"/>
      <c r="K1" s="886"/>
      <c r="R1" s="886"/>
      <c r="S1" s="886"/>
    </row>
    <row r="2" spans="2:19" ht="13.5" customHeight="1">
      <c r="B2" s="911" t="s">
        <v>984</v>
      </c>
      <c r="C2" s="911"/>
      <c r="D2" s="911"/>
      <c r="E2" s="911"/>
      <c r="I2" s="886"/>
      <c r="J2" s="886"/>
      <c r="K2" s="886"/>
      <c r="R2" s="886"/>
      <c r="S2" s="886"/>
    </row>
    <row r="3" spans="2:19" ht="10.5" customHeight="1">
      <c r="B3" s="912"/>
      <c r="C3" s="912"/>
      <c r="D3" s="912"/>
      <c r="E3" s="912"/>
      <c r="I3" s="886"/>
      <c r="J3" s="886"/>
      <c r="K3" s="886"/>
      <c r="R3" s="886"/>
      <c r="S3" s="886"/>
    </row>
    <row r="4" spans="2:6" ht="10.5" customHeight="1">
      <c r="B4" s="913" t="s">
        <v>985</v>
      </c>
      <c r="C4" s="914" t="s">
        <v>975</v>
      </c>
      <c r="D4" s="915"/>
      <c r="E4" s="916"/>
      <c r="F4" s="886"/>
    </row>
    <row r="5" spans="2:5" ht="10.5" customHeight="1">
      <c r="B5" s="908"/>
      <c r="C5" s="885" t="s">
        <v>945</v>
      </c>
      <c r="D5" s="885" t="s">
        <v>986</v>
      </c>
      <c r="E5" s="907"/>
    </row>
    <row r="6" spans="2:6" ht="11.25" customHeight="1">
      <c r="B6" s="883" t="s">
        <v>987</v>
      </c>
      <c r="C6" s="887">
        <f>C7+C8</f>
        <v>9291464.4</v>
      </c>
      <c r="D6" s="887">
        <f>D7+D8</f>
        <v>16518699</v>
      </c>
      <c r="E6" s="887">
        <f>(D6/C6)*100</f>
        <v>177.7835902809895</v>
      </c>
      <c r="F6" s="917"/>
    </row>
    <row r="7" spans="2:6" ht="11.25" customHeight="1">
      <c r="B7" s="883" t="s">
        <v>988</v>
      </c>
      <c r="C7" s="887">
        <v>8380102.6</v>
      </c>
      <c r="D7" s="887">
        <v>15732285.5</v>
      </c>
      <c r="E7" s="887">
        <f>(D7/C7)*100</f>
        <v>187.7338053116438</v>
      </c>
      <c r="F7" s="912"/>
    </row>
    <row r="8" spans="2:5" ht="11.25" customHeight="1">
      <c r="B8" s="908" t="s">
        <v>989</v>
      </c>
      <c r="C8" s="918">
        <v>911361.8</v>
      </c>
      <c r="D8" s="918">
        <v>786413.4999999999</v>
      </c>
      <c r="E8" s="918">
        <f>(D8/C8)*100</f>
        <v>86.28993446949387</v>
      </c>
    </row>
    <row r="9" spans="2:5" ht="14.25" customHeight="1">
      <c r="B9" s="890" t="s">
        <v>990</v>
      </c>
      <c r="C9" s="889"/>
      <c r="D9" s="889"/>
      <c r="E9" s="889"/>
    </row>
    <row r="10" spans="2:4" ht="12" customHeight="1">
      <c r="B10" s="891" t="s">
        <v>946</v>
      </c>
      <c r="C10" s="892"/>
      <c r="D10" s="893">
        <v>103000</v>
      </c>
    </row>
    <row r="11" spans="2:4" ht="12" customHeight="1">
      <c r="B11" s="891" t="s">
        <v>947</v>
      </c>
      <c r="C11" s="892"/>
      <c r="D11" s="893">
        <v>350000</v>
      </c>
    </row>
    <row r="12" spans="2:4" ht="12" customHeight="1">
      <c r="B12" s="891" t="s">
        <v>948</v>
      </c>
      <c r="C12" s="892"/>
      <c r="D12" s="893">
        <v>133000</v>
      </c>
    </row>
    <row r="13" spans="2:4" ht="12" customHeight="1">
      <c r="B13" s="886" t="s">
        <v>949</v>
      </c>
      <c r="C13" s="884"/>
      <c r="D13" s="893">
        <v>77500</v>
      </c>
    </row>
    <row r="14" spans="2:4" ht="12" customHeight="1">
      <c r="B14" s="886" t="s">
        <v>950</v>
      </c>
      <c r="C14" s="884"/>
      <c r="D14" s="893">
        <v>380000</v>
      </c>
    </row>
    <row r="15" spans="2:4" ht="12" customHeight="1">
      <c r="B15" s="886" t="s">
        <v>951</v>
      </c>
      <c r="C15" s="884"/>
      <c r="D15" s="893">
        <v>69956</v>
      </c>
    </row>
    <row r="16" spans="2:4" ht="12" customHeight="1">
      <c r="B16" s="886" t="s">
        <v>952</v>
      </c>
      <c r="C16" s="884"/>
      <c r="D16" s="893">
        <v>14820</v>
      </c>
    </row>
    <row r="17" spans="2:4" ht="12" customHeight="1">
      <c r="B17" s="886" t="s">
        <v>953</v>
      </c>
      <c r="C17" s="884"/>
      <c r="D17" s="893">
        <v>215300</v>
      </c>
    </row>
    <row r="18" spans="2:4" ht="12" customHeight="1">
      <c r="B18" s="886" t="s">
        <v>954</v>
      </c>
      <c r="C18" s="884"/>
      <c r="D18" s="893">
        <v>70845.6</v>
      </c>
    </row>
    <row r="19" spans="2:4" ht="12" customHeight="1">
      <c r="B19" s="886" t="s">
        <v>955</v>
      </c>
      <c r="C19" s="884"/>
      <c r="D19" s="893">
        <v>77074.6</v>
      </c>
    </row>
    <row r="20" spans="2:4" ht="12" customHeight="1">
      <c r="B20" s="886" t="s">
        <v>956</v>
      </c>
      <c r="C20" s="884"/>
      <c r="D20" s="893">
        <v>1824000</v>
      </c>
    </row>
    <row r="21" spans="2:4" ht="12" customHeight="1">
      <c r="B21" s="886" t="s">
        <v>957</v>
      </c>
      <c r="C21" s="884"/>
      <c r="D21" s="893">
        <v>500000</v>
      </c>
    </row>
    <row r="22" spans="2:4" ht="12" customHeight="1">
      <c r="B22" s="886" t="s">
        <v>958</v>
      </c>
      <c r="C22" s="884"/>
      <c r="D22" s="893">
        <v>380000</v>
      </c>
    </row>
    <row r="23" spans="2:4" ht="12" customHeight="1">
      <c r="B23" s="891" t="s">
        <v>959</v>
      </c>
      <c r="C23" s="892"/>
      <c r="D23" s="893">
        <v>750000</v>
      </c>
    </row>
    <row r="24" spans="2:4" ht="12" customHeight="1">
      <c r="B24" s="891" t="s">
        <v>960</v>
      </c>
      <c r="C24" s="892"/>
      <c r="D24" s="894">
        <v>413000</v>
      </c>
    </row>
    <row r="25" spans="2:4" ht="12" customHeight="1">
      <c r="B25" s="891" t="s">
        <v>961</v>
      </c>
      <c r="C25" s="892"/>
      <c r="D25" s="894">
        <v>1370000</v>
      </c>
    </row>
    <row r="26" spans="2:4" ht="12" customHeight="1">
      <c r="B26" s="891" t="s">
        <v>962</v>
      </c>
      <c r="C26" s="892"/>
      <c r="D26" s="894">
        <v>320000</v>
      </c>
    </row>
    <row r="27" spans="2:4" ht="12" customHeight="1">
      <c r="B27" s="891" t="s">
        <v>963</v>
      </c>
      <c r="C27" s="892"/>
      <c r="D27" s="894">
        <v>6026100</v>
      </c>
    </row>
    <row r="28" spans="2:4" ht="12" customHeight="1">
      <c r="B28" s="883" t="s">
        <v>964</v>
      </c>
      <c r="C28" s="884"/>
      <c r="D28" s="894">
        <v>255240</v>
      </c>
    </row>
    <row r="29" spans="2:4" ht="12" customHeight="1">
      <c r="B29" s="883" t="s">
        <v>965</v>
      </c>
      <c r="C29" s="884"/>
      <c r="D29" s="894">
        <v>958476.5</v>
      </c>
    </row>
    <row r="30" spans="2:4" ht="12" customHeight="1">
      <c r="B30" s="883" t="s">
        <v>966</v>
      </c>
      <c r="C30" s="884"/>
      <c r="D30" s="894">
        <v>60000</v>
      </c>
    </row>
    <row r="31" spans="2:4" ht="12" customHeight="1">
      <c r="B31" s="883" t="s">
        <v>967</v>
      </c>
      <c r="C31" s="884"/>
      <c r="D31" s="894">
        <v>587580</v>
      </c>
    </row>
    <row r="32" spans="1:4" s="886" customFormat="1" ht="12" customHeight="1">
      <c r="A32" s="884"/>
      <c r="B32" s="886" t="s">
        <v>968</v>
      </c>
      <c r="C32" s="884"/>
      <c r="D32" s="894">
        <v>96600</v>
      </c>
    </row>
    <row r="33" spans="1:4" s="886" customFormat="1" ht="12" customHeight="1">
      <c r="A33" s="884"/>
      <c r="B33" s="886" t="s">
        <v>969</v>
      </c>
      <c r="C33" s="884"/>
      <c r="D33" s="894">
        <v>169615.1</v>
      </c>
    </row>
    <row r="34" spans="2:4" ht="12" customHeight="1">
      <c r="B34" s="886" t="s">
        <v>970</v>
      </c>
      <c r="C34" s="884"/>
      <c r="D34" s="894">
        <v>185789</v>
      </c>
    </row>
    <row r="35" spans="2:4" ht="12" customHeight="1">
      <c r="B35" s="886" t="s">
        <v>971</v>
      </c>
      <c r="C35" s="884"/>
      <c r="D35" s="894">
        <v>168802.2</v>
      </c>
    </row>
    <row r="36" spans="2:4" ht="12" customHeight="1">
      <c r="B36" s="886" t="s">
        <v>972</v>
      </c>
      <c r="C36" s="884"/>
      <c r="D36" s="894">
        <v>495000</v>
      </c>
    </row>
    <row r="37" spans="2:5" ht="12" customHeight="1" thickBot="1">
      <c r="B37" s="895" t="s">
        <v>973</v>
      </c>
      <c r="C37" s="896"/>
      <c r="D37" s="897">
        <v>467000</v>
      </c>
      <c r="E37" s="895"/>
    </row>
    <row r="38" spans="1:11" ht="6.75" customHeight="1">
      <c r="A38" s="884"/>
      <c r="K38" s="898"/>
    </row>
    <row r="39" spans="1:11" ht="6.75" customHeight="1">
      <c r="A39" s="884"/>
      <c r="K39" s="898"/>
    </row>
    <row r="40" spans="1:11" ht="6.75" customHeight="1">
      <c r="A40" s="884"/>
      <c r="K40" s="898"/>
    </row>
    <row r="41" spans="1:11" ht="6.75" customHeight="1">
      <c r="A41" s="884"/>
      <c r="K41" s="898"/>
    </row>
    <row r="42" spans="1:11" ht="6.75" customHeight="1">
      <c r="A42" s="884"/>
      <c r="K42" s="898"/>
    </row>
    <row r="43" spans="1:11" ht="6.75" customHeight="1">
      <c r="A43" s="884"/>
      <c r="K43" s="898"/>
    </row>
    <row r="44" spans="1:11" ht="6.75" customHeight="1">
      <c r="A44" s="884"/>
      <c r="K44" s="898"/>
    </row>
    <row r="45" spans="1:11" ht="6.75" customHeight="1">
      <c r="A45" s="884"/>
      <c r="K45" s="898"/>
    </row>
    <row r="46" spans="1:11" ht="6.75" customHeight="1">
      <c r="A46" s="884"/>
      <c r="K46" s="898"/>
    </row>
    <row r="47" spans="1:11" ht="6.75" customHeight="1">
      <c r="A47" s="884"/>
      <c r="K47" s="898"/>
    </row>
    <row r="48" spans="1:11" ht="6.75" customHeight="1">
      <c r="A48" s="884"/>
      <c r="K48" s="898"/>
    </row>
    <row r="49" spans="1:11" ht="6.75" customHeight="1">
      <c r="A49" s="884"/>
      <c r="K49" s="898"/>
    </row>
    <row r="50" spans="1:11" ht="6.75" customHeight="1">
      <c r="A50" s="884"/>
      <c r="K50" s="898"/>
    </row>
    <row r="51" spans="1:11" ht="6.75" customHeight="1">
      <c r="A51" s="884"/>
      <c r="K51" s="898"/>
    </row>
    <row r="52" spans="1:11" ht="6.75" customHeight="1">
      <c r="A52" s="884"/>
      <c r="K52" s="898"/>
    </row>
    <row r="53" spans="1:11" ht="6.75" customHeight="1">
      <c r="A53" s="884"/>
      <c r="C53" s="886"/>
      <c r="K53" s="898"/>
    </row>
    <row r="54" spans="1:11" ht="6.75" customHeight="1">
      <c r="A54" s="884"/>
      <c r="C54" s="886"/>
      <c r="K54" s="898"/>
    </row>
    <row r="55" spans="1:11" ht="6.75" customHeight="1">
      <c r="A55" s="884"/>
      <c r="K55" s="898"/>
    </row>
    <row r="56" spans="1:11" ht="6.75" customHeight="1">
      <c r="A56" s="884"/>
      <c r="B56" s="886"/>
      <c r="K56" s="898"/>
    </row>
    <row r="57" spans="1:11" ht="6.75" customHeight="1">
      <c r="A57" s="884"/>
      <c r="B57" s="886"/>
      <c r="K57" s="898"/>
    </row>
    <row r="58" spans="1:11" ht="6.75" customHeight="1">
      <c r="A58" s="884"/>
      <c r="B58" s="898"/>
      <c r="K58" s="898"/>
    </row>
    <row r="59" spans="1:11" ht="6.75" customHeight="1">
      <c r="A59" s="884"/>
      <c r="K59" s="898"/>
    </row>
    <row r="60" spans="1:15" ht="6.75" customHeight="1">
      <c r="A60" s="884"/>
      <c r="O60" s="898"/>
    </row>
    <row r="61" spans="1:15" ht="6.75" customHeight="1">
      <c r="A61" s="884"/>
      <c r="O61" s="898"/>
    </row>
    <row r="62" spans="1:15" ht="6.75" customHeight="1">
      <c r="A62" s="884"/>
      <c r="O62" s="898"/>
    </row>
    <row r="63" spans="1:15" ht="6.75" customHeight="1">
      <c r="A63" s="884"/>
      <c r="O63" s="898"/>
    </row>
    <row r="64" spans="1:15" ht="6.75" customHeight="1">
      <c r="A64" s="884"/>
      <c r="B64" s="898"/>
      <c r="O64" s="898"/>
    </row>
    <row r="65" spans="1:15" ht="6.75" customHeight="1">
      <c r="A65" s="884"/>
      <c r="O65" s="898"/>
    </row>
    <row r="66" spans="1:15" ht="6.75" customHeight="1">
      <c r="A66" s="884"/>
      <c r="O66" s="898"/>
    </row>
    <row r="67" spans="1:15" ht="6.75" customHeight="1">
      <c r="A67" s="884"/>
      <c r="O67" s="898"/>
    </row>
    <row r="68" spans="1:15" ht="6.75" customHeight="1">
      <c r="A68" s="884"/>
      <c r="O68" s="898"/>
    </row>
    <row r="69" spans="1:15" ht="6.75" customHeight="1">
      <c r="A69" s="884"/>
      <c r="B69" s="886"/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98"/>
    </row>
    <row r="70" spans="1:15" ht="6.75" customHeight="1">
      <c r="A70" s="884"/>
      <c r="B70" s="882"/>
      <c r="D70" s="886"/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98"/>
    </row>
    <row r="71" spans="1:15" ht="6.75" customHeight="1">
      <c r="A71" s="884"/>
      <c r="O71" s="898"/>
    </row>
    <row r="72" spans="1:15" ht="6.75" customHeight="1">
      <c r="A72" s="884"/>
      <c r="O72" s="898"/>
    </row>
    <row r="73" spans="2:15" ht="6.75" customHeight="1">
      <c r="B73" s="882"/>
      <c r="O73" s="898"/>
    </row>
    <row r="74" ht="6.75" customHeight="1">
      <c r="O74" s="898"/>
    </row>
    <row r="75" ht="6.75" customHeight="1">
      <c r="R75" s="883" t="s">
        <v>974</v>
      </c>
    </row>
    <row r="79" spans="14:21" ht="6.75" customHeight="1">
      <c r="N79" s="902"/>
      <c r="O79" s="899"/>
      <c r="P79" s="900" t="s">
        <v>975</v>
      </c>
      <c r="Q79" s="901"/>
      <c r="R79" s="902" t="s">
        <v>976</v>
      </c>
      <c r="S79" s="902"/>
      <c r="T79" s="903"/>
      <c r="U79" s="899"/>
    </row>
    <row r="80" spans="14:21" ht="6.75" customHeight="1">
      <c r="N80" s="907"/>
      <c r="O80" s="904"/>
      <c r="P80" s="905" t="s">
        <v>977</v>
      </c>
      <c r="Q80" s="906" t="s">
        <v>978</v>
      </c>
      <c r="R80" s="905" t="s">
        <v>979</v>
      </c>
      <c r="S80" s="907"/>
      <c r="T80" s="908"/>
      <c r="U80" s="904"/>
    </row>
    <row r="81" spans="14:19" ht="6.75" customHeight="1">
      <c r="N81" s="883" t="s">
        <v>991</v>
      </c>
      <c r="P81" s="887">
        <v>10000</v>
      </c>
      <c r="Q81" s="887">
        <v>3000</v>
      </c>
      <c r="R81" s="887">
        <f>Q81/P81*100</f>
        <v>30</v>
      </c>
      <c r="S81" s="883" t="s">
        <v>980</v>
      </c>
    </row>
    <row r="82" spans="2:18" ht="6.75" customHeight="1">
      <c r="B82" s="886"/>
      <c r="P82" s="887"/>
      <c r="Q82" s="887"/>
      <c r="R82" s="887"/>
    </row>
    <row r="83" spans="2:18" ht="6.75" customHeight="1">
      <c r="B83" s="886"/>
      <c r="P83" s="887"/>
      <c r="Q83" s="887"/>
      <c r="R83" s="887"/>
    </row>
    <row r="84" spans="2:18" ht="6.75" customHeight="1">
      <c r="B84" s="886"/>
      <c r="P84" s="887"/>
      <c r="Q84" s="887"/>
      <c r="R84" s="887"/>
    </row>
    <row r="85" ht="6.75" customHeight="1">
      <c r="B85" s="886"/>
    </row>
    <row r="86" ht="6.75" customHeight="1">
      <c r="B86" s="886"/>
    </row>
    <row r="87" ht="6.75" customHeight="1">
      <c r="B87" s="886"/>
    </row>
    <row r="88" ht="6.75" customHeight="1">
      <c r="B88" s="886"/>
    </row>
    <row r="89" ht="6.75" customHeight="1">
      <c r="B89" s="886"/>
    </row>
    <row r="90" ht="6.75" customHeight="1">
      <c r="B90" s="886"/>
    </row>
    <row r="91" ht="6.75" customHeight="1">
      <c r="B91" s="886"/>
    </row>
    <row r="92" ht="6.75" customHeight="1">
      <c r="B92" s="886"/>
    </row>
    <row r="93" ht="6.75" customHeight="1">
      <c r="B93" s="886"/>
    </row>
    <row r="94" ht="6.75" customHeight="1">
      <c r="B94" s="886"/>
    </row>
    <row r="95" ht="6.75" customHeight="1">
      <c r="B95" s="886"/>
    </row>
    <row r="96" ht="6.75" customHeight="1">
      <c r="B96" s="886"/>
    </row>
    <row r="97" ht="6.75" customHeight="1">
      <c r="B97" s="886"/>
    </row>
    <row r="98" spans="2:3" ht="6.75" customHeight="1">
      <c r="B98" s="886"/>
      <c r="C98" s="919"/>
    </row>
    <row r="99" spans="2:3" ht="6.75" customHeight="1">
      <c r="B99" s="886"/>
      <c r="C99" s="886"/>
    </row>
    <row r="100" spans="2:19" ht="6.75" customHeight="1">
      <c r="B100" s="886"/>
      <c r="C100" s="886"/>
      <c r="N100" s="883" t="s">
        <v>988</v>
      </c>
      <c r="P100" s="887" t="e">
        <f>P81-#REF!</f>
        <v>#REF!</v>
      </c>
      <c r="Q100" s="887" t="e">
        <f>Q81-#REF!</f>
        <v>#REF!</v>
      </c>
      <c r="R100" s="887" t="s">
        <v>1</v>
      </c>
      <c r="S100" s="883" t="s">
        <v>981</v>
      </c>
    </row>
    <row r="101" spans="2:18" ht="6.75" customHeight="1">
      <c r="B101" s="886"/>
      <c r="N101" s="886" t="s">
        <v>992</v>
      </c>
      <c r="O101" s="886"/>
      <c r="P101" s="888">
        <v>3000</v>
      </c>
      <c r="Q101" s="886"/>
      <c r="R101" s="886" t="s">
        <v>982</v>
      </c>
    </row>
    <row r="102" spans="2:18" ht="6.75" customHeight="1">
      <c r="B102" s="886"/>
      <c r="N102" s="886"/>
      <c r="O102" s="886"/>
      <c r="P102" s="888"/>
      <c r="Q102" s="886"/>
      <c r="R102" s="886"/>
    </row>
    <row r="103" spans="2:6" ht="6.75" customHeight="1">
      <c r="B103" s="886"/>
      <c r="E103" s="886"/>
      <c r="F103" s="886"/>
    </row>
    <row r="104" spans="2:6" ht="6.75" customHeight="1">
      <c r="B104" s="886"/>
      <c r="E104" s="886"/>
      <c r="F104" s="886"/>
    </row>
    <row r="105" spans="2:13" ht="6.75" customHeight="1">
      <c r="B105" s="886"/>
      <c r="C105" s="882"/>
      <c r="E105" s="884"/>
      <c r="F105" s="884"/>
      <c r="G105" s="886"/>
      <c r="H105" s="886"/>
      <c r="I105" s="886"/>
      <c r="J105" s="886"/>
      <c r="K105" s="886"/>
      <c r="L105" s="886"/>
      <c r="M105" s="886"/>
    </row>
    <row r="106" spans="2:13" ht="6.75" customHeight="1">
      <c r="B106" s="886"/>
      <c r="E106" s="884"/>
      <c r="F106" s="884"/>
      <c r="G106" s="886"/>
      <c r="H106" s="886"/>
      <c r="I106" s="886"/>
      <c r="J106" s="886"/>
      <c r="K106" s="886"/>
      <c r="L106" s="886"/>
      <c r="M106" s="886"/>
    </row>
    <row r="107" spans="2:16" ht="6.75" customHeight="1">
      <c r="B107" s="886"/>
      <c r="E107" s="886"/>
      <c r="H107" s="886"/>
      <c r="I107" s="886"/>
      <c r="J107" s="886"/>
      <c r="K107" s="886"/>
      <c r="L107" s="886"/>
      <c r="M107" s="886"/>
      <c r="N107" s="886"/>
      <c r="O107" s="886"/>
      <c r="P107" s="886"/>
    </row>
    <row r="108" spans="2:16" ht="6.75" customHeight="1">
      <c r="B108" s="886"/>
      <c r="D108" s="882"/>
      <c r="E108" s="888" t="s">
        <v>1</v>
      </c>
      <c r="H108" s="886"/>
      <c r="I108" s="886"/>
      <c r="J108" s="886"/>
      <c r="K108" s="886"/>
      <c r="L108" s="886"/>
      <c r="M108" s="886"/>
      <c r="N108" s="886"/>
      <c r="O108" s="886"/>
      <c r="P108" s="886"/>
    </row>
    <row r="109" spans="2:18" ht="6.75" customHeight="1">
      <c r="B109" s="886"/>
      <c r="E109" s="882"/>
      <c r="H109" s="886"/>
      <c r="I109" s="886"/>
      <c r="J109" s="886"/>
      <c r="K109" s="886"/>
      <c r="L109" s="886"/>
      <c r="M109" s="886"/>
      <c r="N109" s="886"/>
      <c r="O109" s="886"/>
      <c r="P109" s="886"/>
      <c r="Q109" s="886"/>
      <c r="R109" s="886"/>
    </row>
    <row r="110" spans="2:18" ht="6.75" customHeight="1">
      <c r="B110" s="886"/>
      <c r="H110" s="884"/>
      <c r="I110" s="884"/>
      <c r="J110" s="886"/>
      <c r="K110" s="886"/>
      <c r="L110" s="886"/>
      <c r="M110" s="886"/>
      <c r="N110" s="886"/>
      <c r="O110" s="886"/>
      <c r="P110" s="886"/>
      <c r="Q110" s="886"/>
      <c r="R110" s="886"/>
    </row>
    <row r="111" spans="2:9" ht="6.75" customHeight="1">
      <c r="B111" s="886"/>
      <c r="H111" s="920"/>
      <c r="I111" s="882"/>
    </row>
    <row r="112" ht="6.75" customHeight="1">
      <c r="B112" s="886"/>
    </row>
    <row r="113" spans="2:7" ht="6.75" customHeight="1">
      <c r="B113" s="886"/>
      <c r="E113" s="882"/>
      <c r="G113" s="886" t="s">
        <v>1</v>
      </c>
    </row>
    <row r="114" spans="2:7" ht="6.75" customHeight="1">
      <c r="B114" s="886"/>
      <c r="F114" s="886"/>
      <c r="G114" s="898" t="s">
        <v>1</v>
      </c>
    </row>
    <row r="115" spans="2:11" ht="6.75" customHeight="1">
      <c r="B115" s="886"/>
      <c r="F115" s="886"/>
      <c r="G115" s="886" t="s">
        <v>1</v>
      </c>
      <c r="H115" s="886"/>
      <c r="I115" s="886"/>
      <c r="J115" s="886"/>
      <c r="K115" s="886"/>
    </row>
    <row r="116" spans="2:9" ht="6.75" customHeight="1">
      <c r="B116" s="886"/>
      <c r="E116" s="882"/>
      <c r="F116" s="886" t="s">
        <v>1</v>
      </c>
      <c r="G116" s="886" t="s">
        <v>1</v>
      </c>
      <c r="H116" s="882"/>
      <c r="I116" s="882"/>
    </row>
    <row r="117" spans="2:9" ht="6.75" customHeight="1">
      <c r="B117" s="886"/>
      <c r="C117" s="886"/>
      <c r="D117" s="886"/>
      <c r="F117" s="882"/>
      <c r="G117" s="882"/>
      <c r="H117" s="882"/>
      <c r="I117" s="882"/>
    </row>
    <row r="118" spans="2:4" ht="6.75" customHeight="1">
      <c r="B118" s="886"/>
      <c r="C118" s="886"/>
      <c r="D118" s="886"/>
    </row>
    <row r="119" spans="3:4" ht="6.75" customHeight="1">
      <c r="C119" s="886"/>
      <c r="D119" s="886"/>
    </row>
    <row r="120" spans="3:25" ht="6.75" customHeight="1">
      <c r="C120" s="886"/>
      <c r="D120" s="886"/>
      <c r="P120" s="909">
        <v>34</v>
      </c>
      <c r="Q120" s="909"/>
      <c r="R120" s="909"/>
      <c r="S120" s="909"/>
      <c r="T120" s="909"/>
      <c r="U120" s="909"/>
      <c r="V120" s="909"/>
      <c r="W120" s="909"/>
      <c r="X120" s="909"/>
      <c r="Y120" s="909"/>
    </row>
    <row r="121" spans="3:8" ht="6.75" customHeight="1">
      <c r="C121" s="886"/>
      <c r="D121" s="886"/>
      <c r="F121" s="882"/>
      <c r="G121" s="882"/>
      <c r="H121" s="882"/>
    </row>
    <row r="122" spans="3:4" ht="6.75" customHeight="1">
      <c r="C122" s="886"/>
      <c r="D122" s="886"/>
    </row>
    <row r="123" spans="3:8" ht="6.75" customHeight="1">
      <c r="C123" s="886"/>
      <c r="D123" s="886"/>
      <c r="H123" s="882"/>
    </row>
    <row r="124" spans="3:9" ht="6.75" customHeight="1">
      <c r="C124" s="886"/>
      <c r="D124" s="886"/>
      <c r="F124" s="882"/>
      <c r="G124" s="882"/>
      <c r="H124" s="882"/>
      <c r="I124" s="882"/>
    </row>
    <row r="125" spans="3:5" ht="6.75" customHeight="1">
      <c r="C125" s="886"/>
      <c r="D125" s="886"/>
      <c r="E125" s="886"/>
    </row>
    <row r="126" spans="3:5" ht="6.75" customHeight="1">
      <c r="C126" s="886"/>
      <c r="D126" s="886"/>
      <c r="E126" s="886"/>
    </row>
    <row r="127" spans="3:5" ht="6.75" customHeight="1">
      <c r="C127" s="886"/>
      <c r="D127" s="886"/>
      <c r="E127" s="886"/>
    </row>
    <row r="128" spans="3:5" ht="6.75" customHeight="1">
      <c r="C128" s="886"/>
      <c r="D128" s="886"/>
      <c r="E128" s="886"/>
    </row>
    <row r="129" spans="3:5" ht="6.75" customHeight="1">
      <c r="C129" s="886"/>
      <c r="D129" s="886"/>
      <c r="E129" s="886"/>
    </row>
    <row r="130" spans="3:5" ht="6.75" customHeight="1">
      <c r="C130" s="886"/>
      <c r="D130" s="886"/>
      <c r="E130" s="886"/>
    </row>
    <row r="131" spans="3:5" ht="6.75" customHeight="1">
      <c r="C131" s="886"/>
      <c r="D131" s="886"/>
      <c r="E131" s="886"/>
    </row>
    <row r="132" spans="3:5" ht="6.75" customHeight="1">
      <c r="C132" s="886"/>
      <c r="D132" s="886"/>
      <c r="E132" s="886"/>
    </row>
    <row r="133" spans="3:8" ht="6.75" customHeight="1">
      <c r="C133" s="886"/>
      <c r="D133" s="886"/>
      <c r="E133" s="886"/>
      <c r="F133" s="886"/>
      <c r="G133" s="886"/>
      <c r="H133" s="886"/>
    </row>
    <row r="134" spans="3:8" ht="6.75" customHeight="1">
      <c r="C134" s="886"/>
      <c r="D134" s="886"/>
      <c r="E134" s="886"/>
      <c r="F134" s="886"/>
      <c r="G134" s="886"/>
      <c r="H134" s="886"/>
    </row>
    <row r="135" spans="3:8" ht="6.75" customHeight="1">
      <c r="C135" s="886"/>
      <c r="D135" s="886"/>
      <c r="E135" s="886"/>
      <c r="F135" s="886"/>
      <c r="G135" s="886"/>
      <c r="H135" s="886"/>
    </row>
    <row r="136" spans="3:8" ht="6.75" customHeight="1">
      <c r="C136" s="886"/>
      <c r="D136" s="886"/>
      <c r="E136" s="886"/>
      <c r="F136" s="886"/>
      <c r="G136" s="886"/>
      <c r="H136" s="886"/>
    </row>
    <row r="137" spans="3:8" ht="6.75" customHeight="1">
      <c r="C137" s="886"/>
      <c r="D137" s="886"/>
      <c r="E137" s="886"/>
      <c r="F137" s="886"/>
      <c r="G137" s="886"/>
      <c r="H137" s="886"/>
    </row>
    <row r="138" spans="3:8" ht="6.75" customHeight="1">
      <c r="C138" s="886"/>
      <c r="D138" s="886"/>
      <c r="E138" s="886"/>
      <c r="F138" s="886"/>
      <c r="G138" s="886"/>
      <c r="H138" s="886"/>
    </row>
    <row r="139" spans="3:8" ht="6.75" customHeight="1">
      <c r="C139" s="886"/>
      <c r="D139" s="886"/>
      <c r="E139" s="886"/>
      <c r="F139" s="886"/>
      <c r="G139" s="886"/>
      <c r="H139" s="886"/>
    </row>
    <row r="140" spans="3:8" ht="6.75" customHeight="1">
      <c r="C140" s="886"/>
      <c r="D140" s="886"/>
      <c r="E140" s="886"/>
      <c r="F140" s="886"/>
      <c r="G140" s="886"/>
      <c r="H140" s="886"/>
    </row>
    <row r="141" spans="3:8" ht="6.75" customHeight="1">
      <c r="C141" s="886"/>
      <c r="D141" s="886"/>
      <c r="E141" s="886"/>
      <c r="F141" s="886"/>
      <c r="G141" s="886"/>
      <c r="H141" s="886"/>
    </row>
    <row r="142" spans="3:8" ht="6.75" customHeight="1">
      <c r="C142" s="886"/>
      <c r="D142" s="886"/>
      <c r="E142" s="886"/>
      <c r="F142" s="886"/>
      <c r="G142" s="886"/>
      <c r="H142" s="886"/>
    </row>
    <row r="143" spans="3:8" ht="6.75" customHeight="1">
      <c r="C143" s="886"/>
      <c r="D143" s="886"/>
      <c r="E143" s="886"/>
      <c r="F143" s="886"/>
      <c r="G143" s="886"/>
      <c r="H143" s="886"/>
    </row>
    <row r="144" spans="3:8" ht="6.75" customHeight="1">
      <c r="C144" s="886"/>
      <c r="D144" s="886"/>
      <c r="E144" s="886"/>
      <c r="F144" s="886"/>
      <c r="G144" s="886"/>
      <c r="H144" s="886"/>
    </row>
    <row r="145" spans="3:8" ht="6.75" customHeight="1">
      <c r="C145" s="886"/>
      <c r="D145" s="886"/>
      <c r="E145" s="886"/>
      <c r="F145" s="886"/>
      <c r="G145" s="886"/>
      <c r="H145" s="886"/>
    </row>
    <row r="146" spans="3:8" ht="6.75" customHeight="1">
      <c r="C146" s="886"/>
      <c r="D146" s="886"/>
      <c r="E146" s="886"/>
      <c r="F146" s="886"/>
      <c r="G146" s="886"/>
      <c r="H146" s="886"/>
    </row>
    <row r="147" spans="3:8" ht="6.75" customHeight="1">
      <c r="C147" s="886"/>
      <c r="D147" s="886"/>
      <c r="E147" s="886"/>
      <c r="F147" s="886"/>
      <c r="G147" s="886"/>
      <c r="H147" s="886"/>
    </row>
    <row r="148" spans="3:8" ht="6.75" customHeight="1">
      <c r="C148" s="886"/>
      <c r="D148" s="886"/>
      <c r="E148" s="886"/>
      <c r="F148" s="886"/>
      <c r="G148" s="886"/>
      <c r="H148" s="886"/>
    </row>
    <row r="149" spans="3:8" ht="6.75" customHeight="1">
      <c r="C149" s="886"/>
      <c r="D149" s="886"/>
      <c r="E149" s="886"/>
      <c r="F149" s="886"/>
      <c r="G149" s="886"/>
      <c r="H149" s="886"/>
    </row>
    <row r="150" spans="3:8" ht="6.75" customHeight="1">
      <c r="C150" s="886"/>
      <c r="D150" s="886"/>
      <c r="E150" s="886"/>
      <c r="F150" s="886"/>
      <c r="G150" s="886"/>
      <c r="H150" s="886"/>
    </row>
    <row r="151" spans="3:8" ht="6.75" customHeight="1">
      <c r="C151" s="886"/>
      <c r="D151" s="886"/>
      <c r="E151" s="886"/>
      <c r="F151" s="886"/>
      <c r="G151" s="886"/>
      <c r="H151" s="886"/>
    </row>
    <row r="152" spans="3:8" ht="6.75" customHeight="1">
      <c r="C152" s="886"/>
      <c r="D152" s="886"/>
      <c r="E152" s="886"/>
      <c r="F152" s="886"/>
      <c r="G152" s="886"/>
      <c r="H152" s="886"/>
    </row>
    <row r="153" spans="3:8" ht="6.75" customHeight="1">
      <c r="C153" s="886"/>
      <c r="D153" s="886"/>
      <c r="E153" s="886"/>
      <c r="F153" s="886"/>
      <c r="G153" s="886"/>
      <c r="H153" s="886"/>
    </row>
    <row r="154" spans="5:8" ht="6.75" customHeight="1">
      <c r="E154" s="886"/>
      <c r="F154" s="886"/>
      <c r="G154" s="886"/>
      <c r="H154" s="886"/>
    </row>
    <row r="155" spans="5:8" ht="6.75" customHeight="1">
      <c r="E155" s="886"/>
      <c r="F155" s="886"/>
      <c r="G155" s="886"/>
      <c r="H155" s="886"/>
    </row>
    <row r="156" spans="5:8" ht="6.75" customHeight="1">
      <c r="E156" s="886"/>
      <c r="F156" s="886"/>
      <c r="G156" s="886"/>
      <c r="H156" s="886"/>
    </row>
    <row r="157" spans="5:8" ht="6.75" customHeight="1">
      <c r="E157" s="886"/>
      <c r="F157" s="886"/>
      <c r="G157" s="886"/>
      <c r="H157" s="886"/>
    </row>
    <row r="158" spans="5:8" ht="6.75" customHeight="1">
      <c r="E158" s="886"/>
      <c r="F158" s="886"/>
      <c r="G158" s="886"/>
      <c r="H158" s="886"/>
    </row>
    <row r="159" spans="5:8" ht="6.75" customHeight="1">
      <c r="E159" s="886"/>
      <c r="F159" s="886"/>
      <c r="G159" s="886"/>
      <c r="H159" s="886"/>
    </row>
    <row r="160" spans="5:8" ht="6.75" customHeight="1">
      <c r="E160" s="886"/>
      <c r="F160" s="886"/>
      <c r="G160" s="886"/>
      <c r="H160" s="886"/>
    </row>
    <row r="161" spans="5:8" ht="6.75" customHeight="1">
      <c r="E161" s="886"/>
      <c r="F161" s="886"/>
      <c r="G161" s="886"/>
      <c r="H161" s="886"/>
    </row>
    <row r="162" spans="6:8" ht="6.75" customHeight="1">
      <c r="F162" s="886"/>
      <c r="G162" s="886"/>
      <c r="H162" s="886"/>
    </row>
    <row r="163" spans="6:8" ht="6.75" customHeight="1">
      <c r="F163" s="886"/>
      <c r="G163" s="886"/>
      <c r="H163" s="886"/>
    </row>
    <row r="164" spans="6:8" ht="6.75" customHeight="1">
      <c r="F164" s="886"/>
      <c r="G164" s="886"/>
      <c r="H164" s="886"/>
    </row>
    <row r="165" spans="6:8" ht="6.75" customHeight="1">
      <c r="F165" s="886"/>
      <c r="G165" s="886"/>
      <c r="H165" s="886"/>
    </row>
    <row r="166" spans="6:8" ht="6.75" customHeight="1">
      <c r="F166" s="886"/>
      <c r="G166" s="886"/>
      <c r="H166" s="886"/>
    </row>
    <row r="167" spans="6:8" ht="6.75" customHeight="1">
      <c r="F167" s="886"/>
      <c r="G167" s="886"/>
      <c r="H167" s="886"/>
    </row>
    <row r="168" spans="6:8" ht="6.75" customHeight="1">
      <c r="F168" s="886"/>
      <c r="G168" s="886"/>
      <c r="H168" s="886"/>
    </row>
    <row r="169" spans="6:8" ht="6.75" customHeight="1">
      <c r="F169" s="886"/>
      <c r="G169" s="886"/>
      <c r="H169" s="886"/>
    </row>
  </sheetData>
  <sheetProtection/>
  <mergeCells count="3">
    <mergeCell ref="B1:E1"/>
    <mergeCell ref="B2:E2"/>
    <mergeCell ref="P120:Y120"/>
  </mergeCells>
  <printOptions/>
  <pageMargins left="1.01" right="0.34" top="1.03" bottom="0.29" header="0.26" footer="0.3"/>
  <pageSetup horizontalDpi="600" verticalDpi="600" orientation="landscape" paperSize="9" r:id="rId3"/>
  <headerFooter>
    <oddHeader>&amp;L&amp;8&amp;USection 11. Construction</oddHeader>
    <oddFooter>&amp;L&amp;18 39</oddFooter>
  </headerFooter>
  <legacyDrawing r:id="rId2"/>
  <oleObjects>
    <oleObject progId="Equation.3" shapeId="388770" r:id="rId1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A1:AL15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1.8515625" style="1412" customWidth="1"/>
    <col min="2" max="2" width="9.140625" style="1412" customWidth="1"/>
    <col min="3" max="3" width="20.28125" style="1412" customWidth="1"/>
    <col min="4" max="4" width="11.421875" style="1412" customWidth="1"/>
    <col min="5" max="5" width="10.7109375" style="1412" customWidth="1"/>
    <col min="6" max="6" width="10.140625" style="1412" customWidth="1"/>
    <col min="7" max="7" width="9.7109375" style="1412" bestFit="1" customWidth="1"/>
    <col min="8" max="8" width="8.8515625" style="1412" customWidth="1"/>
    <col min="9" max="9" width="11.7109375" style="1412" customWidth="1"/>
    <col min="10" max="10" width="12.8515625" style="1412" customWidth="1"/>
    <col min="11" max="11" width="8.28125" style="1412" customWidth="1"/>
    <col min="12" max="12" width="3.28125" style="1412" customWidth="1"/>
    <col min="13" max="13" width="25.140625" style="1412" customWidth="1"/>
    <col min="14" max="14" width="25.00390625" style="1412" customWidth="1"/>
    <col min="15" max="15" width="10.28125" style="1412" customWidth="1"/>
    <col min="16" max="16" width="8.421875" style="1421" customWidth="1"/>
    <col min="17" max="17" width="9.8515625" style="1421" customWidth="1"/>
    <col min="18" max="18" width="8.28125" style="1412" customWidth="1"/>
    <col min="19" max="19" width="9.421875" style="1412" customWidth="1"/>
    <col min="20" max="20" width="8.421875" style="1412" customWidth="1"/>
    <col min="21" max="21" width="9.28125" style="1412" customWidth="1"/>
    <col min="22" max="22" width="10.00390625" style="1412" customWidth="1"/>
    <col min="23" max="23" width="9.140625" style="1412" customWidth="1"/>
    <col min="24" max="16384" width="9.140625" style="1412" customWidth="1"/>
  </cols>
  <sheetData>
    <row r="1" spans="1:38" ht="12.75" customHeight="1">
      <c r="A1" s="1342" t="s">
        <v>1615</v>
      </c>
      <c r="B1" s="1343" t="s">
        <v>1616</v>
      </c>
      <c r="C1" s="1342"/>
      <c r="D1" s="1342"/>
      <c r="E1" s="1342"/>
      <c r="F1" s="1342"/>
      <c r="G1" s="1342"/>
      <c r="H1" s="1342"/>
      <c r="I1" s="1344"/>
      <c r="J1" s="1342"/>
      <c r="K1" s="1342"/>
      <c r="L1" s="1345"/>
      <c r="M1" s="1345" t="s">
        <v>1617</v>
      </c>
      <c r="N1" s="1345"/>
      <c r="O1" s="1345"/>
      <c r="P1" s="1345"/>
      <c r="Q1" s="1345"/>
      <c r="R1" s="1345"/>
      <c r="S1" s="1345"/>
      <c r="T1" s="1345"/>
      <c r="U1" s="1345"/>
      <c r="V1" s="1345"/>
      <c r="W1" s="1345"/>
      <c r="X1" s="1345"/>
      <c r="Y1" s="1345"/>
      <c r="Z1" s="1345"/>
      <c r="AA1" s="1345"/>
      <c r="AB1" s="1345"/>
      <c r="AC1" s="1345"/>
      <c r="AD1" s="1346"/>
      <c r="AE1" s="1346"/>
      <c r="AF1" s="1346"/>
      <c r="AG1" s="1346"/>
      <c r="AH1" s="1346"/>
      <c r="AI1" s="1346"/>
      <c r="AJ1" s="1346"/>
      <c r="AK1" s="1346"/>
      <c r="AL1" s="1346"/>
    </row>
    <row r="2" spans="1:38" ht="12.75">
      <c r="A2" s="1342"/>
      <c r="B2" s="1347" t="s">
        <v>1618</v>
      </c>
      <c r="C2" s="1345"/>
      <c r="D2" s="1348"/>
      <c r="E2" s="1342"/>
      <c r="F2" s="1342"/>
      <c r="G2" s="1342"/>
      <c r="H2" s="1342"/>
      <c r="I2" s="1344"/>
      <c r="J2" s="1342"/>
      <c r="K2" s="1342"/>
      <c r="L2" s="1345"/>
      <c r="M2" s="1345"/>
      <c r="N2" s="1345"/>
      <c r="O2" s="1345"/>
      <c r="P2" s="1345" t="s">
        <v>1</v>
      </c>
      <c r="Q2" s="1345"/>
      <c r="R2" s="1345"/>
      <c r="S2" s="1345"/>
      <c r="T2" s="1345"/>
      <c r="U2" s="1345"/>
      <c r="V2" s="1345"/>
      <c r="W2" s="1345"/>
      <c r="X2" s="1345"/>
      <c r="Y2" s="1345"/>
      <c r="Z2" s="1345"/>
      <c r="AA2" s="1345"/>
      <c r="AB2" s="1345"/>
      <c r="AC2" s="1345"/>
      <c r="AD2" s="1346"/>
      <c r="AE2" s="1346"/>
      <c r="AF2" s="1346"/>
      <c r="AG2" s="1346"/>
      <c r="AH2" s="1346"/>
      <c r="AI2" s="1346"/>
      <c r="AJ2" s="1346"/>
      <c r="AK2" s="1346"/>
      <c r="AL2" s="1346"/>
    </row>
    <row r="3" spans="1:38" ht="12.75" customHeight="1">
      <c r="A3" s="1349"/>
      <c r="B3" s="1350"/>
      <c r="C3" s="1351"/>
      <c r="D3" s="1413"/>
      <c r="E3" s="1352"/>
      <c r="F3" s="1353" t="s">
        <v>1619</v>
      </c>
      <c r="G3" s="1353"/>
      <c r="H3" s="1354"/>
      <c r="I3" s="1350"/>
      <c r="J3" s="1355" t="s">
        <v>1620</v>
      </c>
      <c r="K3" s="1350"/>
      <c r="L3" s="1342"/>
      <c r="M3" s="1356"/>
      <c r="N3" s="1357" t="s">
        <v>1621</v>
      </c>
      <c r="O3" s="1343"/>
      <c r="P3" s="1343"/>
      <c r="Q3" s="1342"/>
      <c r="R3" s="1342"/>
      <c r="S3" s="1342"/>
      <c r="T3" s="1342"/>
      <c r="U3" s="1342"/>
      <c r="V3" s="1342"/>
      <c r="W3" s="1344"/>
      <c r="X3" s="1342"/>
      <c r="Y3" s="1356"/>
      <c r="Z3" s="1342"/>
      <c r="AA3" s="1345"/>
      <c r="AB3" s="1345"/>
      <c r="AC3" s="1345"/>
      <c r="AD3" s="1346"/>
      <c r="AE3" s="1346"/>
      <c r="AF3" s="1346"/>
      <c r="AG3" s="1346"/>
      <c r="AH3" s="1346"/>
      <c r="AI3" s="1346"/>
      <c r="AJ3" s="1346"/>
      <c r="AK3" s="1346"/>
      <c r="AL3" s="1346"/>
    </row>
    <row r="4" spans="1:38" ht="12.75">
      <c r="A4" s="1358" t="s">
        <v>1622</v>
      </c>
      <c r="B4" s="1359" t="s">
        <v>1623</v>
      </c>
      <c r="C4" s="1342"/>
      <c r="D4" s="1360" t="s">
        <v>1624</v>
      </c>
      <c r="E4" s="1348" t="s">
        <v>1625</v>
      </c>
      <c r="F4" s="1348"/>
      <c r="G4" s="1348"/>
      <c r="H4" s="1361"/>
      <c r="I4" s="1414" t="s">
        <v>414</v>
      </c>
      <c r="J4" s="1362"/>
      <c r="K4" s="1359"/>
      <c r="L4" s="1342"/>
      <c r="M4" s="1356"/>
      <c r="N4" s="1363" t="s">
        <v>1626</v>
      </c>
      <c r="O4" s="1347"/>
      <c r="P4" s="1347"/>
      <c r="Q4" s="1345"/>
      <c r="R4" s="1342"/>
      <c r="S4" s="1342"/>
      <c r="T4" s="1342"/>
      <c r="U4" s="1342"/>
      <c r="V4" s="1356"/>
      <c r="W4" s="1344"/>
      <c r="X4" s="1342"/>
      <c r="Y4" s="1356"/>
      <c r="Z4" s="1342"/>
      <c r="AA4" s="1345"/>
      <c r="AB4" s="1345"/>
      <c r="AC4" s="1345"/>
      <c r="AD4" s="1346"/>
      <c r="AE4" s="1346"/>
      <c r="AF4" s="1346"/>
      <c r="AG4" s="1346"/>
      <c r="AH4" s="1346"/>
      <c r="AI4" s="1346"/>
      <c r="AJ4" s="1346"/>
      <c r="AK4" s="1346"/>
      <c r="AL4" s="1346"/>
    </row>
    <row r="5" spans="1:38" ht="12.75" customHeight="1">
      <c r="A5" s="1358" t="s">
        <v>1627</v>
      </c>
      <c r="B5" s="1359" t="s">
        <v>1628</v>
      </c>
      <c r="C5" s="1342"/>
      <c r="D5" s="1364" t="s">
        <v>1276</v>
      </c>
      <c r="E5" s="1364">
        <v>2012</v>
      </c>
      <c r="F5" s="1364">
        <v>2013</v>
      </c>
      <c r="G5" s="1364">
        <v>2014</v>
      </c>
      <c r="H5" s="1364">
        <v>2015</v>
      </c>
      <c r="I5" s="1364" t="s">
        <v>1629</v>
      </c>
      <c r="J5" s="1360" t="s">
        <v>1184</v>
      </c>
      <c r="K5" s="1359" t="s">
        <v>1185</v>
      </c>
      <c r="L5" s="1342"/>
      <c r="M5" s="1342"/>
      <c r="N5" s="1342"/>
      <c r="O5" s="1342"/>
      <c r="P5" s="1348"/>
      <c r="Q5" s="1342"/>
      <c r="R5" s="1342"/>
      <c r="S5" s="1342"/>
      <c r="T5" s="1342"/>
      <c r="U5" s="1342"/>
      <c r="V5" s="1348"/>
      <c r="W5" s="1344"/>
      <c r="X5" s="1342"/>
      <c r="Y5" s="1356"/>
      <c r="Z5" s="1342"/>
      <c r="AA5" s="1345"/>
      <c r="AB5" s="1345"/>
      <c r="AC5" s="1345"/>
      <c r="AD5" s="1346"/>
      <c r="AE5" s="1346"/>
      <c r="AF5" s="1346"/>
      <c r="AG5" s="1346"/>
      <c r="AH5" s="1346"/>
      <c r="AI5" s="1346"/>
      <c r="AJ5" s="1346"/>
      <c r="AK5" s="1346"/>
      <c r="AL5" s="1346"/>
    </row>
    <row r="6" spans="1:38" ht="12.75">
      <c r="A6" s="1365"/>
      <c r="B6" s="1366"/>
      <c r="C6" s="1348"/>
      <c r="D6" s="1366"/>
      <c r="E6" s="1359"/>
      <c r="F6" s="1359"/>
      <c r="G6" s="1359"/>
      <c r="H6" s="1359"/>
      <c r="I6" s="1359"/>
      <c r="J6" s="1367"/>
      <c r="K6" s="1368"/>
      <c r="L6" s="1342"/>
      <c r="M6" s="1351"/>
      <c r="N6" s="1350"/>
      <c r="O6" s="1369" t="s">
        <v>1624</v>
      </c>
      <c r="P6" s="1370" t="s">
        <v>1182</v>
      </c>
      <c r="Q6" s="1371" t="s">
        <v>1630</v>
      </c>
      <c r="R6" s="1371"/>
      <c r="S6" s="1371"/>
      <c r="T6" s="1371"/>
      <c r="U6" s="1371"/>
      <c r="V6" s="1355" t="s">
        <v>1620</v>
      </c>
      <c r="W6" s="1350"/>
      <c r="X6" s="1372"/>
      <c r="Y6" s="1356"/>
      <c r="Z6" s="1345"/>
      <c r="AA6" s="1345"/>
      <c r="AB6" s="1345"/>
      <c r="AC6" s="1345"/>
      <c r="AD6" s="1346"/>
      <c r="AE6" s="1346"/>
      <c r="AF6" s="1346"/>
      <c r="AG6" s="1346"/>
      <c r="AH6" s="1346"/>
      <c r="AI6" s="1346"/>
      <c r="AJ6" s="1346"/>
      <c r="AK6" s="1346"/>
      <c r="AL6" s="1346"/>
    </row>
    <row r="7" spans="1:38" ht="12.75" customHeight="1">
      <c r="A7" s="1373" t="s">
        <v>1631</v>
      </c>
      <c r="B7" s="1359" t="s">
        <v>1632</v>
      </c>
      <c r="C7" s="1359"/>
      <c r="D7" s="1369" t="s">
        <v>1633</v>
      </c>
      <c r="E7" s="1374">
        <v>148.9</v>
      </c>
      <c r="F7" s="1374">
        <v>249.6</v>
      </c>
      <c r="G7" s="1374">
        <v>159.8</v>
      </c>
      <c r="H7" s="1375">
        <v>146.5</v>
      </c>
      <c r="I7" s="1375">
        <v>17.6</v>
      </c>
      <c r="J7" s="1376">
        <f>H7/F7*100</f>
        <v>58.693910256410255</v>
      </c>
      <c r="K7" s="1375">
        <f>H7/G7*100</f>
        <v>91.67709637046308</v>
      </c>
      <c r="L7" s="1342"/>
      <c r="M7" s="1342" t="s">
        <v>1623</v>
      </c>
      <c r="N7" s="1359" t="s">
        <v>1628</v>
      </c>
      <c r="O7" s="1360" t="s">
        <v>1276</v>
      </c>
      <c r="P7" s="1377" t="s">
        <v>1277</v>
      </c>
      <c r="Q7" s="1353" t="s">
        <v>1634</v>
      </c>
      <c r="R7" s="1353"/>
      <c r="S7" s="1353"/>
      <c r="T7" s="1354"/>
      <c r="U7" s="1378" t="s">
        <v>414</v>
      </c>
      <c r="V7" s="1360" t="s">
        <v>1184</v>
      </c>
      <c r="W7" s="1359" t="s">
        <v>1185</v>
      </c>
      <c r="X7" s="1342"/>
      <c r="Y7" s="1356"/>
      <c r="Z7" s="1345"/>
      <c r="AA7" s="1345"/>
      <c r="AB7" s="1345"/>
      <c r="AC7" s="1345"/>
      <c r="AD7" s="1346"/>
      <c r="AE7" s="1346"/>
      <c r="AF7" s="1346"/>
      <c r="AG7" s="1346"/>
      <c r="AH7" s="1346"/>
      <c r="AI7" s="1346"/>
      <c r="AJ7" s="1346"/>
      <c r="AK7" s="1346"/>
      <c r="AL7" s="1346"/>
    </row>
    <row r="8" spans="1:38" ht="12.75">
      <c r="A8" s="1373" t="s">
        <v>1635</v>
      </c>
      <c r="B8" s="1359" t="s">
        <v>1636</v>
      </c>
      <c r="C8" s="1359"/>
      <c r="D8" s="1360" t="s">
        <v>1637</v>
      </c>
      <c r="E8" s="1379">
        <v>0.7</v>
      </c>
      <c r="F8" s="1379">
        <v>0.8</v>
      </c>
      <c r="G8" s="1379">
        <v>0.6</v>
      </c>
      <c r="H8" s="1415">
        <v>0.6</v>
      </c>
      <c r="I8" s="1342">
        <v>0.052</v>
      </c>
      <c r="J8" s="1376">
        <f>H8/F8*100</f>
        <v>74.99999999999999</v>
      </c>
      <c r="K8" s="1376">
        <f aca="true" t="shared" si="0" ref="K8:K27">H8/G8*100</f>
        <v>100</v>
      </c>
      <c r="L8" s="1342"/>
      <c r="M8" s="1380"/>
      <c r="N8" s="1366"/>
      <c r="O8" s="1381"/>
      <c r="P8" s="1382"/>
      <c r="Q8" s="1416">
        <v>2012</v>
      </c>
      <c r="R8" s="1416">
        <v>2013</v>
      </c>
      <c r="S8" s="1416">
        <v>2014</v>
      </c>
      <c r="T8" s="1388">
        <v>2015</v>
      </c>
      <c r="U8" s="1383" t="s">
        <v>1638</v>
      </c>
      <c r="V8" s="1381"/>
      <c r="W8" s="1383"/>
      <c r="X8" s="1372"/>
      <c r="Y8" s="1356"/>
      <c r="Z8" s="1345"/>
      <c r="AA8" s="1345"/>
      <c r="AB8" s="1345"/>
      <c r="AC8" s="1345"/>
      <c r="AD8" s="1346"/>
      <c r="AE8" s="1346"/>
      <c r="AF8" s="1346"/>
      <c r="AG8" s="1346"/>
      <c r="AH8" s="1346"/>
      <c r="AI8" s="1346"/>
      <c r="AJ8" s="1346"/>
      <c r="AK8" s="1346"/>
      <c r="AL8" s="1346"/>
    </row>
    <row r="9" spans="1:38" ht="12.75" customHeight="1">
      <c r="A9" s="1384" t="s">
        <v>1</v>
      </c>
      <c r="B9" s="1366" t="s">
        <v>1639</v>
      </c>
      <c r="C9" s="1366"/>
      <c r="D9" s="1381" t="s">
        <v>1263</v>
      </c>
      <c r="E9" s="1385">
        <v>15567</v>
      </c>
      <c r="F9" s="1385">
        <v>6058.7</v>
      </c>
      <c r="G9" s="1385">
        <v>8894.2</v>
      </c>
      <c r="H9" s="1385">
        <v>8008.5</v>
      </c>
      <c r="I9" s="1386">
        <v>682.5</v>
      </c>
      <c r="J9" s="1386">
        <f aca="true" t="shared" si="1" ref="J9:J35">H9/F9*100</f>
        <v>132.18182118276198</v>
      </c>
      <c r="K9" s="1386">
        <f t="shared" si="0"/>
        <v>90.04182500955679</v>
      </c>
      <c r="L9" s="1342"/>
      <c r="M9" s="1342" t="s">
        <v>1640</v>
      </c>
      <c r="N9" s="1387" t="s">
        <v>1641</v>
      </c>
      <c r="O9" s="1364" t="s">
        <v>1633</v>
      </c>
      <c r="P9" s="1370" t="s">
        <v>1642</v>
      </c>
      <c r="Q9" s="1376">
        <f aca="true" t="shared" si="2" ref="Q9:U10">E7+E33</f>
        <v>6160.299999999999</v>
      </c>
      <c r="R9" s="1376">
        <f t="shared" si="2"/>
        <v>5440.1</v>
      </c>
      <c r="S9" s="1376">
        <f t="shared" si="2"/>
        <v>8687.599999999999</v>
      </c>
      <c r="T9" s="1376">
        <f t="shared" si="2"/>
        <v>9466.5</v>
      </c>
      <c r="U9" s="1376">
        <f t="shared" si="2"/>
        <v>1835</v>
      </c>
      <c r="V9" s="1376">
        <f>T9/R9*100</f>
        <v>174.0133453429165</v>
      </c>
      <c r="W9" s="1376">
        <f>T9/S9*100</f>
        <v>108.96565219393159</v>
      </c>
      <c r="X9" s="1372"/>
      <c r="Y9" s="1356"/>
      <c r="Z9" s="1345"/>
      <c r="AA9" s="1345"/>
      <c r="AB9" s="1345"/>
      <c r="AC9" s="1345"/>
      <c r="AD9" s="1346"/>
      <c r="AE9" s="1346"/>
      <c r="AF9" s="1346"/>
      <c r="AG9" s="1346"/>
      <c r="AH9" s="1346"/>
      <c r="AI9" s="1346"/>
      <c r="AJ9" s="1346"/>
      <c r="AK9" s="1346"/>
      <c r="AL9" s="1346"/>
    </row>
    <row r="10" spans="1:38" ht="12.75" customHeight="1">
      <c r="A10" s="1373" t="s">
        <v>1643</v>
      </c>
      <c r="B10" s="1359" t="s">
        <v>1644</v>
      </c>
      <c r="C10" s="1359"/>
      <c r="D10" s="1360" t="s">
        <v>1645</v>
      </c>
      <c r="E10" s="1379">
        <v>189.6</v>
      </c>
      <c r="F10" s="1379">
        <v>687.3</v>
      </c>
      <c r="G10" s="1379">
        <v>142.2</v>
      </c>
      <c r="H10" s="1379"/>
      <c r="I10" s="1376"/>
      <c r="J10" s="1376">
        <f t="shared" si="1"/>
        <v>0</v>
      </c>
      <c r="K10" s="1376">
        <f t="shared" si="0"/>
        <v>0</v>
      </c>
      <c r="L10" s="1342"/>
      <c r="M10" s="1342" t="s">
        <v>1646</v>
      </c>
      <c r="N10" s="1387" t="s">
        <v>1647</v>
      </c>
      <c r="O10" s="1364" t="s">
        <v>1637</v>
      </c>
      <c r="P10" s="1377" t="s">
        <v>1648</v>
      </c>
      <c r="Q10" s="1376">
        <f t="shared" si="2"/>
        <v>13.6</v>
      </c>
      <c r="R10" s="1376">
        <f t="shared" si="2"/>
        <v>12.200000000000001</v>
      </c>
      <c r="S10" s="1376">
        <f t="shared" si="2"/>
        <v>18.900000000000002</v>
      </c>
      <c r="T10" s="1376">
        <f t="shared" si="2"/>
        <v>20.6</v>
      </c>
      <c r="U10" s="1376">
        <f t="shared" si="2"/>
        <v>3.952</v>
      </c>
      <c r="V10" s="1376">
        <f>T10/R10*100</f>
        <v>168.85245901639342</v>
      </c>
      <c r="W10" s="1376">
        <f aca="true" t="shared" si="3" ref="W10:W25">T10/S10*100</f>
        <v>108.994708994709</v>
      </c>
      <c r="X10" s="1372"/>
      <c r="Y10" s="1356"/>
      <c r="Z10" s="1345"/>
      <c r="AA10" s="1345"/>
      <c r="AB10" s="1345"/>
      <c r="AC10" s="1345"/>
      <c r="AD10" s="1346"/>
      <c r="AE10" s="1346"/>
      <c r="AF10" s="1346"/>
      <c r="AG10" s="1346"/>
      <c r="AH10" s="1346"/>
      <c r="AI10" s="1346"/>
      <c r="AJ10" s="1346"/>
      <c r="AK10" s="1346"/>
      <c r="AL10" s="1346"/>
    </row>
    <row r="11" spans="1:38" ht="12.75" customHeight="1">
      <c r="A11" s="1384" t="s">
        <v>1649</v>
      </c>
      <c r="B11" s="1366" t="s">
        <v>1650</v>
      </c>
      <c r="C11" s="1366"/>
      <c r="D11" s="1381" t="s">
        <v>1651</v>
      </c>
      <c r="E11" s="1385">
        <v>0.8</v>
      </c>
      <c r="F11" s="1385">
        <v>2.9</v>
      </c>
      <c r="G11" s="1385">
        <v>0.6</v>
      </c>
      <c r="H11" s="1385"/>
      <c r="I11" s="1386"/>
      <c r="J11" s="1386">
        <f t="shared" si="1"/>
        <v>0</v>
      </c>
      <c r="K11" s="1376">
        <f t="shared" si="0"/>
        <v>0</v>
      </c>
      <c r="L11" s="1342"/>
      <c r="M11" s="1342" t="s">
        <v>1652</v>
      </c>
      <c r="N11" s="1387" t="s">
        <v>1653</v>
      </c>
      <c r="O11" s="1364" t="s">
        <v>1645</v>
      </c>
      <c r="P11" s="1377" t="s">
        <v>1654</v>
      </c>
      <c r="Q11" s="1376">
        <f aca="true" t="shared" si="4" ref="Q11:U12">SUM(E19)</f>
        <v>2644.9</v>
      </c>
      <c r="R11" s="1376">
        <f t="shared" si="4"/>
        <v>3230.9</v>
      </c>
      <c r="S11" s="1376">
        <f t="shared" si="4"/>
        <v>2724.2999999999997</v>
      </c>
      <c r="T11" s="1376">
        <f t="shared" si="4"/>
        <v>1762.7</v>
      </c>
      <c r="U11" s="1376">
        <f t="shared" si="4"/>
        <v>492.6</v>
      </c>
      <c r="V11" s="1376">
        <f aca="true" t="shared" si="5" ref="V11:V25">T11/R11*100</f>
        <v>54.557553622829545</v>
      </c>
      <c r="W11" s="1376">
        <f t="shared" si="3"/>
        <v>64.70285945013399</v>
      </c>
      <c r="X11" s="1372"/>
      <c r="Y11" s="1356"/>
      <c r="Z11" s="1345"/>
      <c r="AA11" s="1345"/>
      <c r="AB11" s="1345"/>
      <c r="AC11" s="1345"/>
      <c r="AD11" s="1346"/>
      <c r="AE11" s="1346"/>
      <c r="AF11" s="1346"/>
      <c r="AG11" s="1346"/>
      <c r="AH11" s="1346"/>
      <c r="AI11" s="1346"/>
      <c r="AJ11" s="1346"/>
      <c r="AK11" s="1346"/>
      <c r="AL11" s="1346"/>
    </row>
    <row r="12" spans="1:38" ht="12.75">
      <c r="A12" s="1373" t="s">
        <v>1655</v>
      </c>
      <c r="B12" s="1359" t="s">
        <v>1644</v>
      </c>
      <c r="C12" s="1359"/>
      <c r="D12" s="1360" t="s">
        <v>1645</v>
      </c>
      <c r="E12" s="1379"/>
      <c r="F12" s="1379">
        <v>36.1</v>
      </c>
      <c r="G12" s="1379">
        <v>4</v>
      </c>
      <c r="H12" s="1379">
        <v>9.3</v>
      </c>
      <c r="I12" s="1376">
        <v>6.8</v>
      </c>
      <c r="J12" s="1376">
        <f t="shared" si="1"/>
        <v>25.761772853185594</v>
      </c>
      <c r="K12" s="1375">
        <f t="shared" si="0"/>
        <v>232.50000000000003</v>
      </c>
      <c r="L12" s="1342"/>
      <c r="M12" s="1342" t="s">
        <v>1656</v>
      </c>
      <c r="N12" s="1387" t="s">
        <v>1657</v>
      </c>
      <c r="O12" s="1364" t="s">
        <v>1651</v>
      </c>
      <c r="P12" s="1377" t="s">
        <v>1658</v>
      </c>
      <c r="Q12" s="1376">
        <f t="shared" si="4"/>
        <v>21.3</v>
      </c>
      <c r="R12" s="1376">
        <f t="shared" si="4"/>
        <v>10.6</v>
      </c>
      <c r="S12" s="1376">
        <f t="shared" si="4"/>
        <v>8.7</v>
      </c>
      <c r="T12" s="1376">
        <f t="shared" si="4"/>
        <v>12.7</v>
      </c>
      <c r="U12" s="1376">
        <f t="shared" si="4"/>
        <v>6.7</v>
      </c>
      <c r="V12" s="1376">
        <f>T12/R12*100</f>
        <v>119.81132075471699</v>
      </c>
      <c r="W12" s="1376">
        <f>T12/S12*100</f>
        <v>145.97701149425288</v>
      </c>
      <c r="X12" s="1372"/>
      <c r="Y12" s="1356"/>
      <c r="Z12" s="1345"/>
      <c r="AA12" s="1345"/>
      <c r="AB12" s="1345"/>
      <c r="AC12" s="1345"/>
      <c r="AD12" s="1346"/>
      <c r="AE12" s="1346"/>
      <c r="AF12" s="1346"/>
      <c r="AG12" s="1346"/>
      <c r="AH12" s="1346"/>
      <c r="AI12" s="1346"/>
      <c r="AJ12" s="1346"/>
      <c r="AK12" s="1346"/>
      <c r="AL12" s="1346"/>
    </row>
    <row r="13" spans="1:38" ht="12.75" customHeight="1">
      <c r="A13" s="1384" t="s">
        <v>1659</v>
      </c>
      <c r="B13" s="1366" t="s">
        <v>1650</v>
      </c>
      <c r="C13" s="1366"/>
      <c r="D13" s="1381" t="s">
        <v>1651</v>
      </c>
      <c r="E13" s="1385"/>
      <c r="F13" s="1385">
        <v>0.2</v>
      </c>
      <c r="G13" s="1385">
        <v>0.5</v>
      </c>
      <c r="H13" s="1385">
        <v>2.8</v>
      </c>
      <c r="I13" s="1348">
        <v>0.5</v>
      </c>
      <c r="J13" s="1386">
        <f t="shared" si="1"/>
        <v>1399.9999999999998</v>
      </c>
      <c r="K13" s="1386">
        <f t="shared" si="0"/>
        <v>560</v>
      </c>
      <c r="L13" s="1342"/>
      <c r="M13" s="1342" t="s">
        <v>1660</v>
      </c>
      <c r="N13" s="1387" t="s">
        <v>1661</v>
      </c>
      <c r="O13" s="1364" t="s">
        <v>1263</v>
      </c>
      <c r="P13" s="1377" t="s">
        <v>1264</v>
      </c>
      <c r="Q13" s="1376">
        <f>E9+E18</f>
        <v>397407.6</v>
      </c>
      <c r="R13" s="1376">
        <f>F9+F18</f>
        <v>431262.5</v>
      </c>
      <c r="S13" s="1376">
        <f>G9+G18</f>
        <v>437702.2</v>
      </c>
      <c r="T13" s="1376">
        <f>H9+H18</f>
        <v>369172</v>
      </c>
      <c r="U13" s="1376">
        <f>I9+I18</f>
        <v>79027</v>
      </c>
      <c r="V13" s="1376">
        <f t="shared" si="5"/>
        <v>85.60262021390685</v>
      </c>
      <c r="W13" s="1376">
        <f t="shared" si="3"/>
        <v>84.3431904157667</v>
      </c>
      <c r="X13" s="1372"/>
      <c r="Y13" s="1356"/>
      <c r="Z13" s="1345"/>
      <c r="AA13" s="1345"/>
      <c r="AB13" s="1345"/>
      <c r="AC13" s="1345"/>
      <c r="AD13" s="1346"/>
      <c r="AE13" s="1346"/>
      <c r="AF13" s="1346"/>
      <c r="AG13" s="1346"/>
      <c r="AH13" s="1346"/>
      <c r="AI13" s="1346"/>
      <c r="AJ13" s="1346"/>
      <c r="AK13" s="1346"/>
      <c r="AL13" s="1346"/>
    </row>
    <row r="14" spans="1:38" ht="12.75">
      <c r="A14" s="1373" t="s">
        <v>1662</v>
      </c>
      <c r="B14" s="1359" t="s">
        <v>1644</v>
      </c>
      <c r="C14" s="1359"/>
      <c r="D14" s="1360" t="s">
        <v>1645</v>
      </c>
      <c r="E14" s="1379">
        <v>50.9</v>
      </c>
      <c r="F14" s="1379">
        <v>7.6</v>
      </c>
      <c r="G14" s="1379">
        <v>33.9</v>
      </c>
      <c r="H14" s="1379">
        <v>37.8</v>
      </c>
      <c r="I14" s="1376">
        <v>37.8</v>
      </c>
      <c r="J14" s="1375">
        <f t="shared" si="1"/>
        <v>497.3684210526316</v>
      </c>
      <c r="K14" s="1376">
        <f t="shared" si="0"/>
        <v>111.50442477876106</v>
      </c>
      <c r="L14" s="1342"/>
      <c r="M14" s="1417" t="s">
        <v>1704</v>
      </c>
      <c r="N14" s="1387" t="s">
        <v>1663</v>
      </c>
      <c r="O14" s="1364"/>
      <c r="P14" s="1377"/>
      <c r="Q14" s="1376"/>
      <c r="R14" s="1376"/>
      <c r="S14" s="1376"/>
      <c r="T14" s="1376"/>
      <c r="U14" s="1376"/>
      <c r="V14" s="1376"/>
      <c r="W14" s="1376"/>
      <c r="X14" s="1372"/>
      <c r="Y14" s="1356"/>
      <c r="Z14" s="1345"/>
      <c r="AA14" s="1345"/>
      <c r="AB14" s="1345"/>
      <c r="AC14" s="1345"/>
      <c r="AD14" s="1346"/>
      <c r="AE14" s="1346"/>
      <c r="AF14" s="1346"/>
      <c r="AG14" s="1346"/>
      <c r="AH14" s="1346"/>
      <c r="AI14" s="1346"/>
      <c r="AJ14" s="1346"/>
      <c r="AK14" s="1346"/>
      <c r="AL14" s="1346"/>
    </row>
    <row r="15" spans="1:38" ht="12.75" customHeight="1">
      <c r="A15" s="1384" t="s">
        <v>1664</v>
      </c>
      <c r="B15" s="1366" t="s">
        <v>1650</v>
      </c>
      <c r="C15" s="1366"/>
      <c r="D15" s="1381" t="s">
        <v>1651</v>
      </c>
      <c r="E15" s="1385">
        <v>14.1</v>
      </c>
      <c r="F15" s="1385">
        <v>0.6</v>
      </c>
      <c r="G15" s="1385">
        <v>1.7</v>
      </c>
      <c r="H15" s="1385">
        <v>5.4</v>
      </c>
      <c r="I15" s="1386">
        <v>5.4</v>
      </c>
      <c r="J15" s="1386">
        <f t="shared" si="1"/>
        <v>900.0000000000002</v>
      </c>
      <c r="K15" s="1386">
        <f t="shared" si="0"/>
        <v>317.64705882352945</v>
      </c>
      <c r="L15" s="1342"/>
      <c r="M15" s="1342" t="s">
        <v>1665</v>
      </c>
      <c r="N15" s="1387" t="s">
        <v>1666</v>
      </c>
      <c r="O15" s="1364" t="s">
        <v>1645</v>
      </c>
      <c r="P15" s="1377" t="s">
        <v>1654</v>
      </c>
      <c r="Q15" s="1376">
        <f aca="true" t="shared" si="6" ref="Q15:U17">SUM(E16)</f>
        <v>2404.4</v>
      </c>
      <c r="R15" s="1376">
        <f t="shared" si="6"/>
        <v>2499.9</v>
      </c>
      <c r="S15" s="1376">
        <f t="shared" si="6"/>
        <v>2543.2</v>
      </c>
      <c r="T15" s="1376">
        <f t="shared" si="6"/>
        <v>1710</v>
      </c>
      <c r="U15" s="1376">
        <f t="shared" si="6"/>
        <v>448</v>
      </c>
      <c r="V15" s="1376">
        <f t="shared" si="5"/>
        <v>68.40273610944438</v>
      </c>
      <c r="W15" s="1376">
        <f t="shared" si="3"/>
        <v>67.23812519660271</v>
      </c>
      <c r="X15" s="1372"/>
      <c r="Y15" s="1356"/>
      <c r="Z15" s="1345"/>
      <c r="AA15" s="1345"/>
      <c r="AB15" s="1345"/>
      <c r="AC15" s="1345"/>
      <c r="AD15" s="1346"/>
      <c r="AE15" s="1346"/>
      <c r="AF15" s="1346"/>
      <c r="AG15" s="1346"/>
      <c r="AH15" s="1346"/>
      <c r="AI15" s="1346"/>
      <c r="AJ15" s="1346"/>
      <c r="AK15" s="1346"/>
      <c r="AL15" s="1346"/>
    </row>
    <row r="16" spans="1:38" ht="12.75">
      <c r="A16" s="1373" t="s">
        <v>1667</v>
      </c>
      <c r="B16" s="1355" t="s">
        <v>1644</v>
      </c>
      <c r="C16" s="1342"/>
      <c r="D16" s="1360" t="s">
        <v>1645</v>
      </c>
      <c r="E16" s="1374">
        <v>2404.4</v>
      </c>
      <c r="F16" s="1374">
        <v>2499.9</v>
      </c>
      <c r="G16" s="1374">
        <v>2543.2</v>
      </c>
      <c r="H16" s="1374">
        <v>1710</v>
      </c>
      <c r="I16" s="1376">
        <v>448</v>
      </c>
      <c r="J16" s="1376">
        <f t="shared" si="1"/>
        <v>68.40273610944438</v>
      </c>
      <c r="K16" s="1376">
        <f t="shared" si="0"/>
        <v>67.23812519660271</v>
      </c>
      <c r="L16" s="1342"/>
      <c r="M16" s="1342" t="s">
        <v>1668</v>
      </c>
      <c r="N16" s="1387" t="s">
        <v>1657</v>
      </c>
      <c r="O16" s="1364" t="s">
        <v>1651</v>
      </c>
      <c r="P16" s="1377" t="s">
        <v>1658</v>
      </c>
      <c r="Q16" s="1376">
        <f t="shared" si="6"/>
        <v>6.4</v>
      </c>
      <c r="R16" s="1376">
        <f t="shared" si="6"/>
        <v>6.9</v>
      </c>
      <c r="S16" s="1376">
        <f t="shared" si="6"/>
        <v>5.9</v>
      </c>
      <c r="T16" s="1376">
        <f t="shared" si="6"/>
        <v>4.5</v>
      </c>
      <c r="U16" s="1376">
        <f t="shared" si="6"/>
        <v>0.8</v>
      </c>
      <c r="V16" s="1376">
        <f t="shared" si="5"/>
        <v>65.21739130434783</v>
      </c>
      <c r="W16" s="1376">
        <f t="shared" si="3"/>
        <v>76.27118644067797</v>
      </c>
      <c r="X16" s="1372"/>
      <c r="Y16" s="1356"/>
      <c r="Z16" s="1345"/>
      <c r="AA16" s="1345"/>
      <c r="AB16" s="1345"/>
      <c r="AC16" s="1345"/>
      <c r="AD16" s="1346"/>
      <c r="AE16" s="1346"/>
      <c r="AF16" s="1346"/>
      <c r="AG16" s="1346"/>
      <c r="AH16" s="1346"/>
      <c r="AI16" s="1346"/>
      <c r="AJ16" s="1346"/>
      <c r="AK16" s="1346"/>
      <c r="AL16" s="1346"/>
    </row>
    <row r="17" spans="1:38" ht="12.75" customHeight="1">
      <c r="A17" s="1373" t="s">
        <v>1669</v>
      </c>
      <c r="B17" s="1362" t="s">
        <v>1650</v>
      </c>
      <c r="C17" s="1342"/>
      <c r="D17" s="1360" t="s">
        <v>1651</v>
      </c>
      <c r="E17" s="1379">
        <v>6.4</v>
      </c>
      <c r="F17" s="1379">
        <v>6.9</v>
      </c>
      <c r="G17" s="1379">
        <v>5.9</v>
      </c>
      <c r="H17" s="1379">
        <v>4.5</v>
      </c>
      <c r="I17" s="1376">
        <v>0.8</v>
      </c>
      <c r="J17" s="1376">
        <f t="shared" si="1"/>
        <v>65.21739130434783</v>
      </c>
      <c r="K17" s="1376">
        <f t="shared" si="0"/>
        <v>76.27118644067797</v>
      </c>
      <c r="L17" s="1342"/>
      <c r="M17" s="1342" t="s">
        <v>1670</v>
      </c>
      <c r="N17" s="1387" t="s">
        <v>1671</v>
      </c>
      <c r="O17" s="1360" t="s">
        <v>1263</v>
      </c>
      <c r="P17" s="1377" t="s">
        <v>1264</v>
      </c>
      <c r="Q17" s="1376">
        <f t="shared" si="6"/>
        <v>381840.6</v>
      </c>
      <c r="R17" s="1376">
        <f t="shared" si="6"/>
        <v>425203.8</v>
      </c>
      <c r="S17" s="1376">
        <f t="shared" si="6"/>
        <v>428808</v>
      </c>
      <c r="T17" s="1376">
        <f t="shared" si="6"/>
        <v>361163.5</v>
      </c>
      <c r="U17" s="1376">
        <f t="shared" si="6"/>
        <v>78344.5</v>
      </c>
      <c r="V17" s="1376">
        <f t="shared" si="5"/>
        <v>84.93891635023017</v>
      </c>
      <c r="W17" s="1376">
        <f t="shared" si="3"/>
        <v>84.22499113822504</v>
      </c>
      <c r="X17" s="1372"/>
      <c r="Y17" s="1356"/>
      <c r="Z17" s="1345"/>
      <c r="AA17" s="1345"/>
      <c r="AB17" s="1345"/>
      <c r="AC17" s="1345"/>
      <c r="AD17" s="1346"/>
      <c r="AE17" s="1346"/>
      <c r="AF17" s="1346"/>
      <c r="AG17" s="1346"/>
      <c r="AH17" s="1346"/>
      <c r="AI17" s="1346"/>
      <c r="AJ17" s="1346"/>
      <c r="AK17" s="1346"/>
      <c r="AL17" s="1346"/>
    </row>
    <row r="18" spans="1:38" ht="12.75">
      <c r="A18" s="1384"/>
      <c r="B18" s="1389" t="s">
        <v>1672</v>
      </c>
      <c r="C18" s="1361"/>
      <c r="D18" s="1381" t="s">
        <v>1263</v>
      </c>
      <c r="E18" s="1385">
        <v>381840.6</v>
      </c>
      <c r="F18" s="1385">
        <v>425203.8</v>
      </c>
      <c r="G18" s="1385">
        <v>428808</v>
      </c>
      <c r="H18" s="1385">
        <v>361163.5</v>
      </c>
      <c r="I18" s="1386">
        <v>78344.5</v>
      </c>
      <c r="J18" s="1386">
        <f t="shared" si="1"/>
        <v>84.93891635023017</v>
      </c>
      <c r="K18" s="1386">
        <f t="shared" si="0"/>
        <v>84.22499113822504</v>
      </c>
      <c r="L18" s="1342"/>
      <c r="M18" s="1342" t="s">
        <v>1673</v>
      </c>
      <c r="N18" s="1387" t="s">
        <v>1674</v>
      </c>
      <c r="O18" s="1360" t="s">
        <v>1263</v>
      </c>
      <c r="P18" s="1377" t="s">
        <v>1264</v>
      </c>
      <c r="Q18" s="1376">
        <f>SUM(E22+E27)</f>
        <v>182544.59999999998</v>
      </c>
      <c r="R18" s="1376">
        <f>SUM(F22+F27)</f>
        <v>173581.3</v>
      </c>
      <c r="S18" s="1376">
        <f>SUM(G22+G27)</f>
        <v>198965.30000000002</v>
      </c>
      <c r="T18" s="1376">
        <f>SUM(H22+H27)</f>
        <v>227731.3</v>
      </c>
      <c r="U18" s="1376">
        <f>SUM(I22+I27)</f>
        <v>26989.5</v>
      </c>
      <c r="V18" s="1376">
        <f t="shared" si="5"/>
        <v>131.19575668577204</v>
      </c>
      <c r="W18" s="1376">
        <f t="shared" si="3"/>
        <v>114.4577974149261</v>
      </c>
      <c r="X18" s="1372"/>
      <c r="Y18" s="1356"/>
      <c r="Z18" s="1345"/>
      <c r="AA18" s="1345"/>
      <c r="AB18" s="1345"/>
      <c r="AC18" s="1345"/>
      <c r="AD18" s="1346"/>
      <c r="AE18" s="1346"/>
      <c r="AF18" s="1346"/>
      <c r="AG18" s="1346"/>
      <c r="AH18" s="1346"/>
      <c r="AI18" s="1346"/>
      <c r="AJ18" s="1346"/>
      <c r="AK18" s="1346"/>
      <c r="AL18" s="1346"/>
    </row>
    <row r="19" spans="1:38" ht="12.75" customHeight="1">
      <c r="A19" s="1373" t="s">
        <v>1675</v>
      </c>
      <c r="B19" s="1350" t="s">
        <v>1676</v>
      </c>
      <c r="C19" s="1390"/>
      <c r="D19" s="1369" t="s">
        <v>1645</v>
      </c>
      <c r="E19" s="1379">
        <f>SUM(E10,E12,E13,E13,E14,E16)</f>
        <v>2644.9</v>
      </c>
      <c r="F19" s="1379">
        <f>F10+F12+F14+F16</f>
        <v>3230.9</v>
      </c>
      <c r="G19" s="1379">
        <f>SUM(G10,G12,G13,G13,G14,G16)</f>
        <v>2724.2999999999997</v>
      </c>
      <c r="H19" s="1379">
        <f>SUM(H10,H12,H13,H13,H14,H16)</f>
        <v>1762.7</v>
      </c>
      <c r="I19" s="1379">
        <f>I10+I12+I14+I16</f>
        <v>492.6</v>
      </c>
      <c r="J19" s="1376">
        <f t="shared" si="1"/>
        <v>54.557553622829545</v>
      </c>
      <c r="K19" s="1376">
        <f t="shared" si="0"/>
        <v>64.70285945013399</v>
      </c>
      <c r="L19" s="1342"/>
      <c r="M19" s="1342" t="s">
        <v>1677</v>
      </c>
      <c r="N19" s="1391" t="s">
        <v>1678</v>
      </c>
      <c r="O19" s="1360" t="s">
        <v>1263</v>
      </c>
      <c r="P19" s="1377" t="s">
        <v>1264</v>
      </c>
      <c r="Q19" s="1376">
        <f>SUM(E24)</f>
        <v>15350</v>
      </c>
      <c r="R19" s="1376">
        <f>SUM(F24)</f>
        <v>16469.8</v>
      </c>
      <c r="S19" s="1376">
        <f>SUM(G24)</f>
        <v>20100</v>
      </c>
      <c r="T19" s="1376">
        <f>SUM(H24)</f>
        <v>41608.5</v>
      </c>
      <c r="U19" s="1376">
        <f>SUM(I24)</f>
        <v>2000</v>
      </c>
      <c r="V19" s="1376">
        <f t="shared" si="5"/>
        <v>252.6351261096067</v>
      </c>
      <c r="W19" s="1376">
        <f t="shared" si="3"/>
        <v>207.00746268656718</v>
      </c>
      <c r="X19" s="1372"/>
      <c r="Y19" s="1356"/>
      <c r="Z19" s="1345"/>
      <c r="AA19" s="1345"/>
      <c r="AB19" s="1345"/>
      <c r="AC19" s="1345"/>
      <c r="AD19" s="1346"/>
      <c r="AE19" s="1346"/>
      <c r="AF19" s="1346"/>
      <c r="AG19" s="1346"/>
      <c r="AH19" s="1346"/>
      <c r="AI19" s="1346"/>
      <c r="AJ19" s="1346"/>
      <c r="AK19" s="1346"/>
      <c r="AL19" s="1346"/>
    </row>
    <row r="20" spans="1:38" ht="12.75">
      <c r="A20" s="1373" t="s">
        <v>1679</v>
      </c>
      <c r="B20" s="1362" t="s">
        <v>1650</v>
      </c>
      <c r="C20" s="1342"/>
      <c r="D20" s="1360" t="s">
        <v>1651</v>
      </c>
      <c r="E20" s="1379">
        <f>E11+E13+E15+E17</f>
        <v>21.3</v>
      </c>
      <c r="F20" s="1379">
        <f>F13+F15+F17+F11</f>
        <v>10.6</v>
      </c>
      <c r="G20" s="1379">
        <f>G11+G13+G15+G17</f>
        <v>8.7</v>
      </c>
      <c r="H20" s="1379">
        <f>H11+H13+H15+H17</f>
        <v>12.7</v>
      </c>
      <c r="I20" s="1379">
        <f>I11+I13+I15+I17</f>
        <v>6.7</v>
      </c>
      <c r="J20" s="1376">
        <f t="shared" si="1"/>
        <v>119.81132075471699</v>
      </c>
      <c r="K20" s="1376">
        <f t="shared" si="0"/>
        <v>145.97701149425288</v>
      </c>
      <c r="L20" s="1342"/>
      <c r="M20" s="1342" t="s">
        <v>1680</v>
      </c>
      <c r="N20" s="1387" t="s">
        <v>1681</v>
      </c>
      <c r="O20" s="1360" t="s">
        <v>436</v>
      </c>
      <c r="P20" s="1377" t="s">
        <v>1264</v>
      </c>
      <c r="Q20" s="1376">
        <f aca="true" t="shared" si="7" ref="Q20:U21">SUM(E28)</f>
        <v>551</v>
      </c>
      <c r="R20" s="1376">
        <f t="shared" si="7"/>
        <v>1016.1</v>
      </c>
      <c r="S20" s="1376">
        <f t="shared" si="7"/>
        <v>710</v>
      </c>
      <c r="T20" s="1376">
        <f t="shared" si="7"/>
        <v>3258.54</v>
      </c>
      <c r="U20" s="1376">
        <f t="shared" si="7"/>
        <v>37</v>
      </c>
      <c r="V20" s="1376">
        <f t="shared" si="5"/>
        <v>320.6908768821966</v>
      </c>
      <c r="W20" s="1376">
        <f t="shared" si="3"/>
        <v>458.94929577464785</v>
      </c>
      <c r="X20" s="1372"/>
      <c r="Y20" s="1356"/>
      <c r="Z20" s="1345"/>
      <c r="AA20" s="1345"/>
      <c r="AB20" s="1345"/>
      <c r="AC20" s="1345"/>
      <c r="AD20" s="1346"/>
      <c r="AE20" s="1346"/>
      <c r="AF20" s="1346"/>
      <c r="AG20" s="1346"/>
      <c r="AH20" s="1346"/>
      <c r="AI20" s="1346"/>
      <c r="AJ20" s="1346"/>
      <c r="AK20" s="1346"/>
      <c r="AL20" s="1346"/>
    </row>
    <row r="21" spans="1:38" ht="12.75" customHeight="1">
      <c r="A21" s="1384"/>
      <c r="B21" s="1389" t="s">
        <v>1639</v>
      </c>
      <c r="C21" s="1348"/>
      <c r="D21" s="1381" t="s">
        <v>1263</v>
      </c>
      <c r="E21" s="1385">
        <f>E9+E18</f>
        <v>397407.6</v>
      </c>
      <c r="F21" s="1385">
        <f>F18</f>
        <v>425203.8</v>
      </c>
      <c r="G21" s="1385">
        <f>G9+G18</f>
        <v>437702.2</v>
      </c>
      <c r="H21" s="1385">
        <f>H9+H18</f>
        <v>369172</v>
      </c>
      <c r="I21" s="1385">
        <f>I18</f>
        <v>78344.5</v>
      </c>
      <c r="J21" s="1386">
        <f t="shared" si="1"/>
        <v>86.82236612184558</v>
      </c>
      <c r="K21" s="1386">
        <f t="shared" si="0"/>
        <v>84.3431904157667</v>
      </c>
      <c r="L21" s="1342"/>
      <c r="M21" s="1342" t="s">
        <v>1682</v>
      </c>
      <c r="N21" s="1387" t="s">
        <v>1683</v>
      </c>
      <c r="O21" s="1360" t="s">
        <v>436</v>
      </c>
      <c r="P21" s="1377" t="s">
        <v>1264</v>
      </c>
      <c r="Q21" s="1376">
        <f t="shared" si="7"/>
        <v>0</v>
      </c>
      <c r="R21" s="1376">
        <f t="shared" si="7"/>
        <v>10</v>
      </c>
      <c r="S21" s="1376">
        <f t="shared" si="7"/>
        <v>0</v>
      </c>
      <c r="T21" s="1376">
        <f t="shared" si="7"/>
        <v>5964.1</v>
      </c>
      <c r="U21" s="1376">
        <f t="shared" si="7"/>
        <v>220.5</v>
      </c>
      <c r="V21" s="1376"/>
      <c r="W21" s="1376"/>
      <c r="X21" s="1372"/>
      <c r="Y21" s="1356"/>
      <c r="Z21" s="1345"/>
      <c r="AA21" s="1345"/>
      <c r="AB21" s="1345"/>
      <c r="AC21" s="1345"/>
      <c r="AD21" s="1346"/>
      <c r="AE21" s="1346"/>
      <c r="AF21" s="1346"/>
      <c r="AG21" s="1346"/>
      <c r="AH21" s="1346"/>
      <c r="AI21" s="1346"/>
      <c r="AJ21" s="1346"/>
      <c r="AK21" s="1346"/>
      <c r="AL21" s="1346"/>
    </row>
    <row r="22" spans="1:38" ht="12.75">
      <c r="A22" s="1373"/>
      <c r="B22" s="1359" t="s">
        <v>1684</v>
      </c>
      <c r="C22" s="1359"/>
      <c r="D22" s="1360" t="s">
        <v>1263</v>
      </c>
      <c r="E22" s="1374">
        <v>145047.3</v>
      </c>
      <c r="F22" s="1374">
        <v>136234</v>
      </c>
      <c r="G22" s="1374">
        <v>156542.2</v>
      </c>
      <c r="H22" s="1374">
        <v>189802.5</v>
      </c>
      <c r="I22" s="1375">
        <v>23000</v>
      </c>
      <c r="J22" s="1376">
        <f t="shared" si="1"/>
        <v>139.32094778102382</v>
      </c>
      <c r="K22" s="1376">
        <f t="shared" si="0"/>
        <v>121.24685867452993</v>
      </c>
      <c r="L22" s="1342"/>
      <c r="M22" s="1342" t="s">
        <v>1685</v>
      </c>
      <c r="N22" s="1387" t="s">
        <v>1686</v>
      </c>
      <c r="O22" s="1360" t="s">
        <v>436</v>
      </c>
      <c r="P22" s="1377" t="s">
        <v>1264</v>
      </c>
      <c r="Q22" s="1376">
        <f aca="true" t="shared" si="8" ref="Q22:T23">SUM(E31)</f>
        <v>461</v>
      </c>
      <c r="R22" s="1376">
        <f t="shared" si="8"/>
        <v>0</v>
      </c>
      <c r="S22" s="1376">
        <f t="shared" si="8"/>
        <v>1684.5</v>
      </c>
      <c r="T22" s="1376">
        <f t="shared" si="8"/>
        <v>579</v>
      </c>
      <c r="U22" s="1376">
        <f>SUM(I30)</f>
        <v>1305</v>
      </c>
      <c r="V22" s="1376"/>
      <c r="W22" s="1376">
        <f t="shared" si="3"/>
        <v>34.37221727515583</v>
      </c>
      <c r="X22" s="1372"/>
      <c r="Y22" s="1356"/>
      <c r="Z22" s="1345"/>
      <c r="AA22" s="1345"/>
      <c r="AB22" s="1345"/>
      <c r="AC22" s="1345"/>
      <c r="AD22" s="1346"/>
      <c r="AE22" s="1346"/>
      <c r="AF22" s="1346"/>
      <c r="AG22" s="1346"/>
      <c r="AH22" s="1346"/>
      <c r="AI22" s="1346"/>
      <c r="AJ22" s="1346"/>
      <c r="AK22" s="1346"/>
      <c r="AL22" s="1346"/>
    </row>
    <row r="23" spans="1:38" ht="12.75" customHeight="1">
      <c r="A23" s="1373"/>
      <c r="B23" s="1359" t="s">
        <v>1687</v>
      </c>
      <c r="C23" s="1359"/>
      <c r="D23" s="1360"/>
      <c r="E23" s="1392"/>
      <c r="F23" s="1392"/>
      <c r="G23" s="1392"/>
      <c r="H23" s="1392"/>
      <c r="I23" s="1342"/>
      <c r="J23" s="1376"/>
      <c r="K23" s="1376"/>
      <c r="L23" s="1342"/>
      <c r="M23" s="1342" t="s">
        <v>1688</v>
      </c>
      <c r="N23" s="1387" t="s">
        <v>1689</v>
      </c>
      <c r="O23" s="1360" t="s">
        <v>436</v>
      </c>
      <c r="P23" s="1377" t="s">
        <v>1264</v>
      </c>
      <c r="Q23" s="1376">
        <f t="shared" si="8"/>
        <v>11153</v>
      </c>
      <c r="R23" s="1376">
        <f t="shared" si="8"/>
        <v>11604</v>
      </c>
      <c r="S23" s="1376">
        <f t="shared" si="8"/>
        <v>8001.2</v>
      </c>
      <c r="T23" s="1376">
        <f t="shared" si="8"/>
        <v>14951</v>
      </c>
      <c r="U23" s="1376">
        <f>SUM(I32)</f>
        <v>1892</v>
      </c>
      <c r="V23" s="1376">
        <f>T23/R23*100</f>
        <v>128.84350224060668</v>
      </c>
      <c r="W23" s="1376">
        <f>T23/S23*100</f>
        <v>186.8594710793381</v>
      </c>
      <c r="X23" s="1372"/>
      <c r="Y23" s="1356"/>
      <c r="Z23" s="1345"/>
      <c r="AA23" s="1345"/>
      <c r="AB23" s="1345"/>
      <c r="AC23" s="1345"/>
      <c r="AD23" s="1346"/>
      <c r="AE23" s="1346"/>
      <c r="AF23" s="1346"/>
      <c r="AG23" s="1346"/>
      <c r="AH23" s="1346"/>
      <c r="AI23" s="1346"/>
      <c r="AJ23" s="1346"/>
      <c r="AK23" s="1346"/>
      <c r="AL23" s="1346"/>
    </row>
    <row r="24" spans="1:38" ht="12.75">
      <c r="A24" s="1373"/>
      <c r="B24" s="1359" t="s">
        <v>1690</v>
      </c>
      <c r="C24" s="1359"/>
      <c r="D24" s="1360" t="s">
        <v>1263</v>
      </c>
      <c r="E24" s="1379">
        <v>15350</v>
      </c>
      <c r="F24" s="1379">
        <v>16469.8</v>
      </c>
      <c r="G24" s="1379">
        <v>20100</v>
      </c>
      <c r="H24" s="1379">
        <v>41608.5</v>
      </c>
      <c r="I24" s="1376">
        <v>2000</v>
      </c>
      <c r="J24" s="1376">
        <f t="shared" si="1"/>
        <v>252.6351261096067</v>
      </c>
      <c r="K24" s="1376">
        <f t="shared" si="0"/>
        <v>207.00746268656718</v>
      </c>
      <c r="L24" s="1342"/>
      <c r="M24" s="1342" t="s">
        <v>1691</v>
      </c>
      <c r="N24" s="1387" t="s">
        <v>1692</v>
      </c>
      <c r="O24" s="1360" t="s">
        <v>532</v>
      </c>
      <c r="P24" s="1377" t="s">
        <v>1693</v>
      </c>
      <c r="Q24" s="1393">
        <f aca="true" t="shared" si="9" ref="Q24:U25">SUM(E25)</f>
        <v>540</v>
      </c>
      <c r="R24" s="1393">
        <f t="shared" si="9"/>
        <v>500</v>
      </c>
      <c r="S24" s="1393">
        <f t="shared" si="9"/>
        <v>482</v>
      </c>
      <c r="T24" s="1393">
        <f t="shared" si="9"/>
        <v>493</v>
      </c>
      <c r="U24" s="1393">
        <f t="shared" si="9"/>
        <v>493</v>
      </c>
      <c r="V24" s="1376">
        <f t="shared" si="5"/>
        <v>98.6</v>
      </c>
      <c r="W24" s="1376">
        <f t="shared" si="3"/>
        <v>102.28215767634853</v>
      </c>
      <c r="X24" s="1372"/>
      <c r="Y24" s="1356"/>
      <c r="Z24" s="1345"/>
      <c r="AA24" s="1345"/>
      <c r="AB24" s="1345"/>
      <c r="AC24" s="1345"/>
      <c r="AD24" s="1346"/>
      <c r="AE24" s="1346"/>
      <c r="AF24" s="1346"/>
      <c r="AG24" s="1346"/>
      <c r="AH24" s="1346"/>
      <c r="AI24" s="1346"/>
      <c r="AJ24" s="1346"/>
      <c r="AK24" s="1346"/>
      <c r="AL24" s="1346"/>
    </row>
    <row r="25" spans="1:38" ht="12.75" customHeight="1">
      <c r="A25" s="1373" t="s">
        <v>1694</v>
      </c>
      <c r="B25" s="1359" t="s">
        <v>1695</v>
      </c>
      <c r="C25" s="1359"/>
      <c r="D25" s="1360" t="s">
        <v>532</v>
      </c>
      <c r="E25" s="1392">
        <v>540</v>
      </c>
      <c r="F25" s="1392">
        <v>500</v>
      </c>
      <c r="G25" s="1392">
        <v>482</v>
      </c>
      <c r="H25" s="1392">
        <v>493</v>
      </c>
      <c r="I25" s="1342">
        <v>493</v>
      </c>
      <c r="J25" s="1376">
        <f t="shared" si="1"/>
        <v>98.6</v>
      </c>
      <c r="K25" s="1376">
        <f t="shared" si="0"/>
        <v>102.28215767634853</v>
      </c>
      <c r="L25" s="1342"/>
      <c r="M25" s="1348" t="s">
        <v>1696</v>
      </c>
      <c r="N25" s="1394" t="s">
        <v>1697</v>
      </c>
      <c r="O25" s="1381" t="s">
        <v>532</v>
      </c>
      <c r="P25" s="1395" t="s">
        <v>1693</v>
      </c>
      <c r="Q25" s="1396">
        <f t="shared" si="9"/>
        <v>839</v>
      </c>
      <c r="R25" s="1396">
        <f t="shared" si="9"/>
        <v>757</v>
      </c>
      <c r="S25" s="1396">
        <f t="shared" si="9"/>
        <v>866</v>
      </c>
      <c r="T25" s="1396">
        <f t="shared" si="9"/>
        <v>816</v>
      </c>
      <c r="U25" s="1396">
        <f t="shared" si="9"/>
        <v>816</v>
      </c>
      <c r="V25" s="1386">
        <f t="shared" si="5"/>
        <v>107.79392338177014</v>
      </c>
      <c r="W25" s="1386">
        <f t="shared" si="3"/>
        <v>94.22632794457274</v>
      </c>
      <c r="X25" s="1372"/>
      <c r="Y25" s="1356"/>
      <c r="Z25" s="1345"/>
      <c r="AA25" s="1345"/>
      <c r="AB25" s="1345"/>
      <c r="AC25" s="1345"/>
      <c r="AD25" s="1346"/>
      <c r="AE25" s="1346"/>
      <c r="AF25" s="1346"/>
      <c r="AG25" s="1346"/>
      <c r="AH25" s="1346"/>
      <c r="AI25" s="1346"/>
      <c r="AJ25" s="1346"/>
      <c r="AK25" s="1346"/>
      <c r="AL25" s="1346"/>
    </row>
    <row r="26" spans="1:38" ht="12.75">
      <c r="A26" s="1384"/>
      <c r="B26" s="1397" t="s">
        <v>1696</v>
      </c>
      <c r="C26" s="1398"/>
      <c r="D26" s="1381" t="s">
        <v>532</v>
      </c>
      <c r="E26" s="1399">
        <v>839</v>
      </c>
      <c r="F26" s="1399">
        <v>757</v>
      </c>
      <c r="G26" s="1399">
        <v>866</v>
      </c>
      <c r="H26" s="1399">
        <v>816</v>
      </c>
      <c r="I26" s="1348">
        <v>816</v>
      </c>
      <c r="J26" s="1386">
        <f t="shared" si="1"/>
        <v>107.79392338177014</v>
      </c>
      <c r="K26" s="1386">
        <f t="shared" si="0"/>
        <v>94.22632794457274</v>
      </c>
      <c r="L26" s="1342"/>
      <c r="M26" s="1356"/>
      <c r="N26" s="1356"/>
      <c r="O26" s="1356"/>
      <c r="P26" s="1356"/>
      <c r="Q26" s="1356"/>
      <c r="R26" s="1356"/>
      <c r="S26" s="1356"/>
      <c r="T26" s="1356"/>
      <c r="U26" s="1356"/>
      <c r="V26" s="1356"/>
      <c r="W26" s="1356"/>
      <c r="X26" s="1356"/>
      <c r="Y26" s="1356"/>
      <c r="Z26" s="1345"/>
      <c r="AA26" s="1345"/>
      <c r="AB26" s="1345"/>
      <c r="AC26" s="1345"/>
      <c r="AD26" s="1346"/>
      <c r="AE26" s="1346"/>
      <c r="AF26" s="1346"/>
      <c r="AG26" s="1346"/>
      <c r="AH26" s="1346"/>
      <c r="AI26" s="1346"/>
      <c r="AJ26" s="1346"/>
      <c r="AK26" s="1346"/>
      <c r="AL26" s="1346"/>
    </row>
    <row r="27" spans="1:38" ht="12.75" customHeight="1">
      <c r="A27" s="1373"/>
      <c r="B27" s="1359" t="s">
        <v>1672</v>
      </c>
      <c r="C27" s="1359"/>
      <c r="D27" s="1360" t="s">
        <v>436</v>
      </c>
      <c r="E27" s="1374">
        <v>37497.3</v>
      </c>
      <c r="F27" s="1374">
        <v>37347.3</v>
      </c>
      <c r="G27" s="1374">
        <v>42423.1</v>
      </c>
      <c r="H27" s="1374">
        <v>37928.8</v>
      </c>
      <c r="I27" s="1375">
        <v>3989.5</v>
      </c>
      <c r="J27" s="1376">
        <f t="shared" si="1"/>
        <v>101.55700679834953</v>
      </c>
      <c r="K27" s="1376">
        <f t="shared" si="0"/>
        <v>89.40600757606117</v>
      </c>
      <c r="L27" s="1342"/>
      <c r="M27" s="1356"/>
      <c r="N27" s="1418"/>
      <c r="O27" s="1418"/>
      <c r="P27" s="1418"/>
      <c r="Q27" s="1418"/>
      <c r="R27" s="1418"/>
      <c r="S27" s="1418"/>
      <c r="T27" s="1356"/>
      <c r="U27" s="1356"/>
      <c r="V27" s="1356"/>
      <c r="W27" s="1356"/>
      <c r="X27" s="1356"/>
      <c r="Y27" s="1356"/>
      <c r="Z27" s="1345"/>
      <c r="AA27" s="1345"/>
      <c r="AB27" s="1345"/>
      <c r="AC27" s="1345"/>
      <c r="AD27" s="1346"/>
      <c r="AE27" s="1346"/>
      <c r="AF27" s="1346"/>
      <c r="AG27" s="1346"/>
      <c r="AH27" s="1346"/>
      <c r="AI27" s="1346"/>
      <c r="AJ27" s="1346"/>
      <c r="AK27" s="1346"/>
      <c r="AL27" s="1346"/>
    </row>
    <row r="28" spans="1:38" ht="12.75">
      <c r="A28" s="1373" t="s">
        <v>1631</v>
      </c>
      <c r="B28" s="1359" t="s">
        <v>1698</v>
      </c>
      <c r="C28" s="1359"/>
      <c r="D28" s="1360" t="s">
        <v>436</v>
      </c>
      <c r="E28" s="1379">
        <v>551</v>
      </c>
      <c r="F28" s="1379">
        <v>1016.1</v>
      </c>
      <c r="G28" s="1379">
        <v>710</v>
      </c>
      <c r="H28" s="1379">
        <v>3258.54</v>
      </c>
      <c r="I28" s="1376">
        <v>37</v>
      </c>
      <c r="J28" s="1376">
        <f t="shared" si="1"/>
        <v>320.6908768821966</v>
      </c>
      <c r="K28" s="1376">
        <f>H28/G28*100</f>
        <v>458.94929577464785</v>
      </c>
      <c r="L28" s="1342"/>
      <c r="M28" s="1356"/>
      <c r="N28" s="1418"/>
      <c r="O28" s="1418"/>
      <c r="P28" s="1418"/>
      <c r="Q28" s="1418"/>
      <c r="R28" s="1418"/>
      <c r="S28" s="1418"/>
      <c r="T28" s="1356"/>
      <c r="U28" s="1356"/>
      <c r="V28" s="1356"/>
      <c r="W28" s="1356"/>
      <c r="X28" s="1356"/>
      <c r="Y28" s="1356"/>
      <c r="Z28" s="1345"/>
      <c r="AA28" s="1345"/>
      <c r="AB28" s="1345"/>
      <c r="AC28" s="1345"/>
      <c r="AD28" s="1346"/>
      <c r="AE28" s="1346"/>
      <c r="AF28" s="1346"/>
      <c r="AG28" s="1346"/>
      <c r="AH28" s="1346"/>
      <c r="AI28" s="1346"/>
      <c r="AJ28" s="1346"/>
      <c r="AK28" s="1346"/>
      <c r="AL28" s="1346"/>
    </row>
    <row r="29" spans="1:38" ht="12.75" customHeight="1">
      <c r="A29" s="1373" t="s">
        <v>1635</v>
      </c>
      <c r="B29" s="1359" t="s">
        <v>1705</v>
      </c>
      <c r="C29" s="1359"/>
      <c r="D29" s="1360" t="s">
        <v>436</v>
      </c>
      <c r="E29" s="1379"/>
      <c r="F29" s="1379">
        <v>10</v>
      </c>
      <c r="G29" s="1379"/>
      <c r="H29" s="1379">
        <v>5964.1</v>
      </c>
      <c r="I29" s="1376">
        <v>220.5</v>
      </c>
      <c r="J29" s="1376"/>
      <c r="K29" s="1376"/>
      <c r="L29" s="1342"/>
      <c r="M29" s="1342"/>
      <c r="N29" s="1418"/>
      <c r="O29" s="1418"/>
      <c r="P29" s="1418"/>
      <c r="Q29" s="1418"/>
      <c r="R29" s="1418"/>
      <c r="S29" s="1418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6"/>
      <c r="AE29" s="1346"/>
      <c r="AF29" s="1346"/>
      <c r="AG29" s="1346"/>
      <c r="AH29" s="1346"/>
      <c r="AI29" s="1346"/>
      <c r="AJ29" s="1346"/>
      <c r="AK29" s="1346"/>
      <c r="AL29" s="1346"/>
    </row>
    <row r="30" spans="1:38" ht="12.75">
      <c r="A30" s="1373"/>
      <c r="B30" s="1400" t="s">
        <v>1699</v>
      </c>
      <c r="D30" s="1360" t="s">
        <v>436</v>
      </c>
      <c r="E30" s="1419">
        <v>9414</v>
      </c>
      <c r="F30" s="1419">
        <v>6821.9</v>
      </c>
      <c r="G30" s="1419">
        <v>7687.1</v>
      </c>
      <c r="H30" s="1419">
        <v>3315.7</v>
      </c>
      <c r="I30" s="1376">
        <v>1305</v>
      </c>
      <c r="J30" s="1376">
        <f t="shared" si="1"/>
        <v>48.60376141544144</v>
      </c>
      <c r="K30" s="1376">
        <f aca="true" t="shared" si="10" ref="K30:K35">H30/G30*100</f>
        <v>43.13330124494282</v>
      </c>
      <c r="L30" s="1342"/>
      <c r="M30" s="1342"/>
      <c r="N30" s="1342"/>
      <c r="O30" s="1342"/>
      <c r="P30" s="1345"/>
      <c r="Q30" s="1345"/>
      <c r="R30" s="1345"/>
      <c r="S30" s="1345"/>
      <c r="T30" s="1345"/>
      <c r="U30" s="1345"/>
      <c r="V30" s="1373"/>
      <c r="W30" s="1373"/>
      <c r="X30" s="1342"/>
      <c r="Y30" s="1342"/>
      <c r="Z30" s="1345"/>
      <c r="AA30" s="1345"/>
      <c r="AB30" s="1345"/>
      <c r="AC30" s="1345"/>
      <c r="AD30" s="1346"/>
      <c r="AE30" s="1346"/>
      <c r="AF30" s="1346"/>
      <c r="AG30" s="1346"/>
      <c r="AH30" s="1346"/>
      <c r="AI30" s="1346"/>
      <c r="AJ30" s="1346"/>
      <c r="AK30" s="1346"/>
      <c r="AL30" s="1346"/>
    </row>
    <row r="31" spans="1:38" ht="12.75" customHeight="1">
      <c r="A31" s="1373"/>
      <c r="B31" s="1359" t="s">
        <v>1685</v>
      </c>
      <c r="C31" s="1359"/>
      <c r="D31" s="1360" t="s">
        <v>436</v>
      </c>
      <c r="E31" s="1379">
        <v>461</v>
      </c>
      <c r="F31" s="1379"/>
      <c r="G31" s="1379">
        <v>1684.5</v>
      </c>
      <c r="H31" s="1379">
        <v>579</v>
      </c>
      <c r="I31" s="1376"/>
      <c r="J31" s="1376"/>
      <c r="K31" s="1376">
        <f t="shared" si="10"/>
        <v>34.37221727515583</v>
      </c>
      <c r="L31" s="1342"/>
      <c r="M31" s="1342"/>
      <c r="N31" s="1342"/>
      <c r="O31" s="1342"/>
      <c r="P31" s="1345"/>
      <c r="Q31" s="1345"/>
      <c r="R31" s="1345"/>
      <c r="S31" s="1345"/>
      <c r="T31" s="1345"/>
      <c r="U31" s="1345"/>
      <c r="V31" s="1373"/>
      <c r="W31" s="1373"/>
      <c r="X31" s="1342"/>
      <c r="Y31" s="1342"/>
      <c r="Z31" s="1345"/>
      <c r="AA31" s="1345"/>
      <c r="AB31" s="1345"/>
      <c r="AC31" s="1345"/>
      <c r="AD31" s="1346"/>
      <c r="AE31" s="1346"/>
      <c r="AF31" s="1346"/>
      <c r="AG31" s="1346"/>
      <c r="AH31" s="1346"/>
      <c r="AI31" s="1346"/>
      <c r="AJ31" s="1346"/>
      <c r="AK31" s="1346"/>
      <c r="AL31" s="1346"/>
    </row>
    <row r="32" spans="1:38" ht="12.75">
      <c r="A32" s="1384"/>
      <c r="B32" s="1366" t="s">
        <v>1700</v>
      </c>
      <c r="C32" s="1348"/>
      <c r="D32" s="1381" t="s">
        <v>436</v>
      </c>
      <c r="E32" s="1399">
        <v>11153</v>
      </c>
      <c r="F32" s="1399">
        <v>11604</v>
      </c>
      <c r="G32" s="1399">
        <v>8001.2</v>
      </c>
      <c r="H32" s="1399">
        <v>14951</v>
      </c>
      <c r="I32" s="1386">
        <v>1892</v>
      </c>
      <c r="J32" s="1386">
        <f t="shared" si="1"/>
        <v>128.84350224060668</v>
      </c>
      <c r="K32" s="1386">
        <f t="shared" si="10"/>
        <v>186.8594710793381</v>
      </c>
      <c r="L32" s="1342"/>
      <c r="M32" s="1342"/>
      <c r="N32" s="1342"/>
      <c r="O32" s="1342"/>
      <c r="P32" s="1345"/>
      <c r="Q32" s="1345"/>
      <c r="R32" s="1345"/>
      <c r="S32" s="1345"/>
      <c r="T32" s="1345"/>
      <c r="U32" s="1345"/>
      <c r="V32" s="1373"/>
      <c r="W32" s="1373"/>
      <c r="X32" s="1342"/>
      <c r="Y32" s="1342"/>
      <c r="Z32" s="1345"/>
      <c r="AA32" s="1345"/>
      <c r="AB32" s="1345"/>
      <c r="AC32" s="1345"/>
      <c r="AD32" s="1346"/>
      <c r="AE32" s="1346"/>
      <c r="AF32" s="1346"/>
      <c r="AG32" s="1346"/>
      <c r="AH32" s="1346"/>
      <c r="AI32" s="1346"/>
      <c r="AJ32" s="1346"/>
      <c r="AK32" s="1346"/>
      <c r="AL32" s="1346"/>
    </row>
    <row r="33" spans="1:38" ht="12.75" customHeight="1">
      <c r="A33" s="1401"/>
      <c r="B33" s="1359" t="s">
        <v>1632</v>
      </c>
      <c r="C33" s="1372"/>
      <c r="D33" s="1369" t="s">
        <v>1633</v>
      </c>
      <c r="E33" s="1392">
        <v>6011.4</v>
      </c>
      <c r="F33" s="1392">
        <v>5190.5</v>
      </c>
      <c r="G33" s="1392">
        <v>8527.8</v>
      </c>
      <c r="H33" s="1392">
        <v>9320</v>
      </c>
      <c r="I33" s="1342">
        <v>1817.4</v>
      </c>
      <c r="J33" s="1376">
        <f t="shared" si="1"/>
        <v>179.5588093632598</v>
      </c>
      <c r="K33" s="1376">
        <f t="shared" si="10"/>
        <v>109.28961748633881</v>
      </c>
      <c r="L33" s="1342"/>
      <c r="M33" s="1342"/>
      <c r="N33" s="1342"/>
      <c r="O33" s="1342"/>
      <c r="P33" s="1342"/>
      <c r="Q33" s="1342"/>
      <c r="R33" s="1342"/>
      <c r="S33" s="1342"/>
      <c r="T33" s="1342"/>
      <c r="U33" s="1345"/>
      <c r="V33" s="1373"/>
      <c r="W33" s="1373"/>
      <c r="X33" s="1342"/>
      <c r="Y33" s="1342"/>
      <c r="Z33" s="1358"/>
      <c r="AA33" s="1342"/>
      <c r="AB33" s="1342"/>
      <c r="AC33" s="1342"/>
      <c r="AD33" s="1346"/>
      <c r="AE33" s="1346"/>
      <c r="AF33" s="1346"/>
      <c r="AG33" s="1346"/>
      <c r="AH33" s="1346"/>
      <c r="AI33" s="1346"/>
      <c r="AJ33" s="1346"/>
      <c r="AK33" s="1346"/>
      <c r="AL33" s="1346"/>
    </row>
    <row r="34" spans="1:38" ht="12.75">
      <c r="A34" s="1402" t="s">
        <v>1701</v>
      </c>
      <c r="B34" s="1359" t="s">
        <v>1636</v>
      </c>
      <c r="C34" s="1342"/>
      <c r="D34" s="1360" t="s">
        <v>1637</v>
      </c>
      <c r="E34" s="1379">
        <v>12.9</v>
      </c>
      <c r="F34" s="1379">
        <v>11.4</v>
      </c>
      <c r="G34" s="1379">
        <v>18.3</v>
      </c>
      <c r="H34" s="1379">
        <v>20</v>
      </c>
      <c r="I34" s="1376">
        <v>3.9</v>
      </c>
      <c r="J34" s="1376">
        <f t="shared" si="1"/>
        <v>175.43859649122805</v>
      </c>
      <c r="K34" s="1376">
        <f t="shared" si="10"/>
        <v>109.28961748633878</v>
      </c>
      <c r="L34" s="1342"/>
      <c r="M34" s="1342"/>
      <c r="N34" s="1342"/>
      <c r="O34" s="1342"/>
      <c r="P34" s="1342"/>
      <c r="Q34" s="1342"/>
      <c r="R34" s="1342"/>
      <c r="S34" s="1342"/>
      <c r="T34" s="1342"/>
      <c r="U34" s="1345"/>
      <c r="V34" s="1373"/>
      <c r="W34" s="1373"/>
      <c r="X34" s="1342"/>
      <c r="Y34" s="1342"/>
      <c r="Z34" s="1358"/>
      <c r="AA34" s="1342"/>
      <c r="AB34" s="1342"/>
      <c r="AC34" s="1376"/>
      <c r="AD34" s="1346"/>
      <c r="AE34" s="1346"/>
      <c r="AF34" s="1346"/>
      <c r="AG34" s="1346"/>
      <c r="AH34" s="1346"/>
      <c r="AI34" s="1346"/>
      <c r="AJ34" s="1346"/>
      <c r="AK34" s="1346"/>
      <c r="AL34" s="1346"/>
    </row>
    <row r="35" spans="1:38" ht="12.75" customHeight="1">
      <c r="A35" s="1404"/>
      <c r="B35" s="1366" t="s">
        <v>1639</v>
      </c>
      <c r="C35" s="1348"/>
      <c r="D35" s="1381" t="s">
        <v>1263</v>
      </c>
      <c r="E35" s="1385">
        <v>18596</v>
      </c>
      <c r="F35" s="1385">
        <v>19710</v>
      </c>
      <c r="G35" s="1385">
        <v>31459.5</v>
      </c>
      <c r="H35" s="1385">
        <v>22962.8</v>
      </c>
      <c r="I35" s="1386">
        <v>7435.7</v>
      </c>
      <c r="J35" s="1386">
        <f t="shared" si="1"/>
        <v>116.5032978183663</v>
      </c>
      <c r="K35" s="1386">
        <f t="shared" si="10"/>
        <v>72.99162415168709</v>
      </c>
      <c r="L35" s="1342"/>
      <c r="M35" s="1358"/>
      <c r="N35" s="1358"/>
      <c r="O35" s="1358"/>
      <c r="P35" s="1420"/>
      <c r="Q35" s="1420"/>
      <c r="R35" s="1420"/>
      <c r="S35" s="1420"/>
      <c r="T35" s="1420"/>
      <c r="U35" s="1420"/>
      <c r="V35" s="1420"/>
      <c r="W35" s="1420"/>
      <c r="X35" s="1420"/>
      <c r="Y35" s="1420"/>
      <c r="Z35" s="1420"/>
      <c r="AA35" s="1342"/>
      <c r="AB35" s="1376"/>
      <c r="AC35" s="1342"/>
      <c r="AD35" s="1346"/>
      <c r="AE35" s="1346"/>
      <c r="AF35" s="1346"/>
      <c r="AG35" s="1346"/>
      <c r="AH35" s="1346"/>
      <c r="AI35" s="1346"/>
      <c r="AJ35" s="1346"/>
      <c r="AK35" s="1346"/>
      <c r="AL35" s="1346"/>
    </row>
    <row r="36" spans="1:38" ht="12.75">
      <c r="A36" s="1342"/>
      <c r="B36" s="1342"/>
      <c r="C36" s="1342"/>
      <c r="D36" s="1342"/>
      <c r="E36" s="1342"/>
      <c r="F36" s="1342"/>
      <c r="G36" s="1342" t="s">
        <v>1702</v>
      </c>
      <c r="H36" s="1342"/>
      <c r="I36" s="1342"/>
      <c r="J36" s="1342"/>
      <c r="K36" s="1342"/>
      <c r="L36" s="1342"/>
      <c r="M36" s="1342"/>
      <c r="N36" s="1342"/>
      <c r="O36" s="1342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7"/>
      <c r="AA36" s="1345"/>
      <c r="AB36" s="1345"/>
      <c r="AC36" s="1345"/>
      <c r="AD36" s="1346"/>
      <c r="AE36" s="1346"/>
      <c r="AF36" s="1346"/>
      <c r="AG36" s="1346"/>
      <c r="AH36" s="1346"/>
      <c r="AI36" s="1346"/>
      <c r="AJ36" s="1346"/>
      <c r="AK36" s="1346"/>
      <c r="AL36" s="1346"/>
    </row>
    <row r="37" spans="1:38" ht="12.75" customHeight="1">
      <c r="A37" s="1345"/>
      <c r="B37" s="1345"/>
      <c r="C37" s="1345"/>
      <c r="D37" s="1345"/>
      <c r="E37" s="1345"/>
      <c r="F37" s="1345"/>
      <c r="G37" s="1345"/>
      <c r="H37" s="1345"/>
      <c r="I37" s="1345"/>
      <c r="J37" s="1345"/>
      <c r="K37" s="1345"/>
      <c r="L37" s="1342"/>
      <c r="M37" s="1342"/>
      <c r="N37" s="1342"/>
      <c r="O37" s="1342"/>
      <c r="P37" s="1345"/>
      <c r="Q37" s="1345"/>
      <c r="R37" s="1345"/>
      <c r="S37" s="1345"/>
      <c r="T37" s="1345"/>
      <c r="U37" s="1345"/>
      <c r="V37" s="1345"/>
      <c r="W37" s="1345"/>
      <c r="X37" s="1345"/>
      <c r="Y37" s="1345"/>
      <c r="Z37" s="1345"/>
      <c r="AA37" s="1345"/>
      <c r="AB37" s="1345"/>
      <c r="AC37" s="1345"/>
      <c r="AD37" s="1346"/>
      <c r="AE37" s="1346"/>
      <c r="AF37" s="1346"/>
      <c r="AG37" s="1346"/>
      <c r="AH37" s="1346"/>
      <c r="AI37" s="1346"/>
      <c r="AJ37" s="1346"/>
      <c r="AK37" s="1346"/>
      <c r="AL37" s="1346"/>
    </row>
    <row r="38" spans="1:38" ht="12.75">
      <c r="A38" s="1345"/>
      <c r="B38" s="1345"/>
      <c r="C38" s="1345"/>
      <c r="D38" s="1345"/>
      <c r="E38" s="1345"/>
      <c r="F38" s="1345"/>
      <c r="G38" s="1345" t="s">
        <v>1703</v>
      </c>
      <c r="H38" s="1345"/>
      <c r="I38" s="1345"/>
      <c r="J38" s="1345"/>
      <c r="K38" s="1345"/>
      <c r="L38" s="1342"/>
      <c r="M38" s="1342"/>
      <c r="N38" s="1342"/>
      <c r="O38" s="1342"/>
      <c r="P38" s="1345"/>
      <c r="Q38" s="1345"/>
      <c r="R38" s="1345"/>
      <c r="S38" s="1345"/>
      <c r="T38" s="1345"/>
      <c r="U38" s="1345"/>
      <c r="V38" s="1345"/>
      <c r="W38" s="1345"/>
      <c r="X38" s="1345"/>
      <c r="Y38" s="1345"/>
      <c r="Z38" s="1345"/>
      <c r="AA38" s="1345"/>
      <c r="AB38" s="1345"/>
      <c r="AC38" s="1345"/>
      <c r="AD38" s="1346"/>
      <c r="AE38" s="1346"/>
      <c r="AF38" s="1346"/>
      <c r="AG38" s="1346"/>
      <c r="AH38" s="1346"/>
      <c r="AI38" s="1346"/>
      <c r="AJ38" s="1346"/>
      <c r="AK38" s="1346"/>
      <c r="AL38" s="1346"/>
    </row>
    <row r="39" spans="1:38" ht="12.75" customHeight="1">
      <c r="A39" s="1345"/>
      <c r="B39" s="1345"/>
      <c r="C39" s="1345"/>
      <c r="D39" s="1345"/>
      <c r="E39" s="1345"/>
      <c r="F39" s="1345"/>
      <c r="G39" s="1345"/>
      <c r="H39" s="1345"/>
      <c r="I39" s="1345"/>
      <c r="J39" s="1345"/>
      <c r="K39" s="1345"/>
      <c r="L39" s="1342"/>
      <c r="M39" s="1342"/>
      <c r="N39" s="1342"/>
      <c r="O39" s="1342"/>
      <c r="P39" s="1345"/>
      <c r="Q39" s="1345"/>
      <c r="R39" s="1345"/>
      <c r="S39" s="1345"/>
      <c r="T39" s="1345"/>
      <c r="U39" s="1345"/>
      <c r="V39" s="1345"/>
      <c r="W39" s="1345"/>
      <c r="X39" s="1345"/>
      <c r="Y39" s="1345"/>
      <c r="Z39" s="1345"/>
      <c r="AA39" s="1345"/>
      <c r="AB39" s="1345"/>
      <c r="AC39" s="1345"/>
      <c r="AD39" s="1346"/>
      <c r="AE39" s="1346"/>
      <c r="AF39" s="1346"/>
      <c r="AG39" s="1346"/>
      <c r="AH39" s="1346"/>
      <c r="AI39" s="1346"/>
      <c r="AJ39" s="1346"/>
      <c r="AK39" s="1346"/>
      <c r="AL39" s="1346"/>
    </row>
    <row r="40" spans="1:38" ht="12.75">
      <c r="A40" s="1345"/>
      <c r="B40" s="1345"/>
      <c r="C40" s="1345"/>
      <c r="D40" s="1345"/>
      <c r="E40" s="1345"/>
      <c r="F40" s="1345"/>
      <c r="G40" s="1345"/>
      <c r="H40" s="1345"/>
      <c r="I40" s="1345"/>
      <c r="J40" s="1345"/>
      <c r="K40" s="1345"/>
      <c r="L40" s="1342"/>
      <c r="M40" s="1342"/>
      <c r="N40" s="1342"/>
      <c r="O40" s="1342"/>
      <c r="P40" s="1345"/>
      <c r="Q40" s="1345"/>
      <c r="R40" s="1345"/>
      <c r="S40" s="1345"/>
      <c r="T40" s="1345"/>
      <c r="U40" s="1345"/>
      <c r="V40" s="1345"/>
      <c r="W40" s="1345"/>
      <c r="X40" s="1345"/>
      <c r="Y40" s="1345"/>
      <c r="Z40" s="1345"/>
      <c r="AA40" s="1345"/>
      <c r="AB40" s="1345"/>
      <c r="AC40" s="1345"/>
      <c r="AD40" s="1346"/>
      <c r="AE40" s="1346"/>
      <c r="AF40" s="1346"/>
      <c r="AG40" s="1346"/>
      <c r="AH40" s="1346"/>
      <c r="AI40" s="1346"/>
      <c r="AJ40" s="1346"/>
      <c r="AK40" s="1346"/>
      <c r="AL40" s="1346"/>
    </row>
    <row r="41" spans="1:38" ht="12.75" customHeight="1">
      <c r="A41" s="1345"/>
      <c r="B41" s="1345"/>
      <c r="C41" s="1345"/>
      <c r="D41" s="1345"/>
      <c r="E41" s="1345"/>
      <c r="F41" s="1345"/>
      <c r="G41" s="1345"/>
      <c r="H41" s="1345"/>
      <c r="I41" s="1345"/>
      <c r="J41" s="1345"/>
      <c r="K41" s="1345"/>
      <c r="L41" s="1345"/>
      <c r="M41" s="1342"/>
      <c r="N41" s="1342"/>
      <c r="O41" s="1342"/>
      <c r="P41" s="1345"/>
      <c r="Q41" s="1345"/>
      <c r="R41" s="1345"/>
      <c r="S41" s="1345"/>
      <c r="T41" s="1345"/>
      <c r="U41" s="1345"/>
      <c r="V41" s="1345"/>
      <c r="W41" s="1345"/>
      <c r="X41" s="1345"/>
      <c r="Y41" s="1345"/>
      <c r="Z41" s="1345"/>
      <c r="AA41" s="1345"/>
      <c r="AB41" s="1345"/>
      <c r="AC41" s="1345"/>
      <c r="AD41" s="1346"/>
      <c r="AE41" s="1346"/>
      <c r="AF41" s="1346"/>
      <c r="AG41" s="1346"/>
      <c r="AH41" s="1346"/>
      <c r="AI41" s="1346"/>
      <c r="AJ41" s="1346"/>
      <c r="AK41" s="1346"/>
      <c r="AL41" s="1346"/>
    </row>
    <row r="42" spans="1:38" ht="12.75">
      <c r="A42" s="1345"/>
      <c r="B42" s="1345"/>
      <c r="C42" s="1345"/>
      <c r="D42" s="1345"/>
      <c r="E42" s="1345"/>
      <c r="F42" s="1345"/>
      <c r="G42" s="1345"/>
      <c r="H42" s="1345"/>
      <c r="I42" s="1345"/>
      <c r="J42" s="1345"/>
      <c r="K42" s="1345"/>
      <c r="L42" s="1345"/>
      <c r="M42" s="1342"/>
      <c r="N42" s="1342"/>
      <c r="O42" s="1342"/>
      <c r="P42" s="1345"/>
      <c r="Q42" s="1345"/>
      <c r="R42" s="1345"/>
      <c r="S42" s="1345"/>
      <c r="T42" s="1345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6"/>
      <c r="AE42" s="1346"/>
      <c r="AF42" s="1346"/>
      <c r="AG42" s="1346"/>
      <c r="AH42" s="1346"/>
      <c r="AI42" s="1346"/>
      <c r="AJ42" s="1346"/>
      <c r="AK42" s="1346"/>
      <c r="AL42" s="1346"/>
    </row>
    <row r="43" spans="1:38" ht="12.75" customHeight="1">
      <c r="A43" s="1345"/>
      <c r="B43" s="1345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2"/>
      <c r="N43" s="1342"/>
      <c r="O43" s="1342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6"/>
      <c r="AE43" s="1346"/>
      <c r="AF43" s="1346"/>
      <c r="AG43" s="1346"/>
      <c r="AH43" s="1346"/>
      <c r="AI43" s="1346"/>
      <c r="AJ43" s="1346"/>
      <c r="AK43" s="1346"/>
      <c r="AL43" s="1346"/>
    </row>
    <row r="44" spans="1:38" ht="12.75">
      <c r="A44" s="1345"/>
      <c r="B44" s="1345"/>
      <c r="C44" s="1345"/>
      <c r="D44" s="1345"/>
      <c r="E44" s="1345"/>
      <c r="F44" s="1345"/>
      <c r="G44" s="1345"/>
      <c r="H44" s="1345"/>
      <c r="I44" s="1345"/>
      <c r="J44" s="1345"/>
      <c r="K44" s="1345"/>
      <c r="L44" s="1345"/>
      <c r="M44" s="1342"/>
      <c r="N44" s="1342"/>
      <c r="O44" s="1342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5"/>
      <c r="AB44" s="1345"/>
      <c r="AC44" s="1345"/>
      <c r="AD44" s="1346"/>
      <c r="AE44" s="1346"/>
      <c r="AF44" s="1346"/>
      <c r="AG44" s="1346"/>
      <c r="AH44" s="1346"/>
      <c r="AI44" s="1346"/>
      <c r="AJ44" s="1346"/>
      <c r="AK44" s="1346"/>
      <c r="AL44" s="1346"/>
    </row>
    <row r="45" spans="1:38" ht="12.75" customHeight="1">
      <c r="A45" s="1345"/>
      <c r="B45" s="1345"/>
      <c r="C45" s="1345"/>
      <c r="D45" s="1345"/>
      <c r="E45" s="1345"/>
      <c r="F45" s="1345"/>
      <c r="G45" s="1345"/>
      <c r="H45" s="1345"/>
      <c r="I45" s="1345"/>
      <c r="J45" s="1345"/>
      <c r="K45" s="1345"/>
      <c r="L45" s="1345"/>
      <c r="M45" s="1342"/>
      <c r="N45" s="1342"/>
      <c r="O45" s="1342"/>
      <c r="P45" s="1345"/>
      <c r="Q45" s="1345"/>
      <c r="R45" s="1345"/>
      <c r="S45" s="1345"/>
      <c r="T45" s="1345"/>
      <c r="U45" s="1345"/>
      <c r="V45" s="1345"/>
      <c r="W45" s="1345"/>
      <c r="X45" s="1345"/>
      <c r="Y45" s="1345"/>
      <c r="Z45" s="1345"/>
      <c r="AA45" s="1345"/>
      <c r="AB45" s="1345"/>
      <c r="AC45" s="1345"/>
      <c r="AD45" s="1346"/>
      <c r="AE45" s="1346"/>
      <c r="AF45" s="1346"/>
      <c r="AG45" s="1346"/>
      <c r="AH45" s="1346"/>
      <c r="AI45" s="1346"/>
      <c r="AJ45" s="1346"/>
      <c r="AK45" s="1346"/>
      <c r="AL45" s="1346"/>
    </row>
    <row r="46" spans="1:38" ht="12.75">
      <c r="A46" s="1345"/>
      <c r="B46" s="1345"/>
      <c r="C46" s="1345"/>
      <c r="D46" s="1345"/>
      <c r="E46" s="1345"/>
      <c r="F46" s="1345"/>
      <c r="G46" s="1345"/>
      <c r="H46" s="1345"/>
      <c r="I46" s="1345"/>
      <c r="J46" s="1345"/>
      <c r="K46" s="1345"/>
      <c r="L46" s="1345"/>
      <c r="M46" s="1342"/>
      <c r="N46" s="1342"/>
      <c r="O46" s="1342"/>
      <c r="P46" s="1345"/>
      <c r="Q46" s="1345"/>
      <c r="R46" s="1345"/>
      <c r="S46" s="1345"/>
      <c r="T46" s="1345"/>
      <c r="U46" s="1345"/>
      <c r="V46" s="1345"/>
      <c r="W46" s="1345"/>
      <c r="X46" s="1345"/>
      <c r="Y46" s="1345"/>
      <c r="Z46" s="1345"/>
      <c r="AA46" s="1345"/>
      <c r="AB46" s="1345"/>
      <c r="AC46" s="1345"/>
      <c r="AD46" s="1346"/>
      <c r="AE46" s="1346"/>
      <c r="AF46" s="1346"/>
      <c r="AG46" s="1346"/>
      <c r="AH46" s="1346"/>
      <c r="AI46" s="1346"/>
      <c r="AJ46" s="1346"/>
      <c r="AK46" s="1346"/>
      <c r="AL46" s="1346"/>
    </row>
    <row r="47" spans="2:38" ht="12.75">
      <c r="B47" s="1345"/>
      <c r="C47" s="1345"/>
      <c r="D47" s="1345"/>
      <c r="E47" s="1345"/>
      <c r="F47" s="1345"/>
      <c r="G47" s="1345"/>
      <c r="H47" s="1345"/>
      <c r="I47" s="1345"/>
      <c r="J47" s="1345"/>
      <c r="K47" s="1345"/>
      <c r="L47" s="1345"/>
      <c r="M47" s="1342"/>
      <c r="N47" s="1342"/>
      <c r="O47" s="1342"/>
      <c r="P47" s="1345"/>
      <c r="Q47" s="1345"/>
      <c r="R47" s="1345"/>
      <c r="S47" s="1345"/>
      <c r="T47" s="1345"/>
      <c r="U47" s="1345"/>
      <c r="V47" s="1345"/>
      <c r="W47" s="1345"/>
      <c r="X47" s="1345"/>
      <c r="Y47" s="1345"/>
      <c r="Z47" s="1345"/>
      <c r="AA47" s="1345"/>
      <c r="AB47" s="1345"/>
      <c r="AC47" s="1345"/>
      <c r="AD47" s="1346"/>
      <c r="AE47" s="1346"/>
      <c r="AF47" s="1346"/>
      <c r="AG47" s="1346"/>
      <c r="AH47" s="1346"/>
      <c r="AI47" s="1346"/>
      <c r="AJ47" s="1346"/>
      <c r="AK47" s="1346"/>
      <c r="AL47" s="1346"/>
    </row>
    <row r="48" spans="2:38" ht="12.75" customHeight="1">
      <c r="B48" s="1345"/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2"/>
      <c r="N48" s="1342"/>
      <c r="O48" s="1342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6"/>
      <c r="AE48" s="1346"/>
      <c r="AF48" s="1346"/>
      <c r="AG48" s="1346"/>
      <c r="AH48" s="1346"/>
      <c r="AI48" s="1346"/>
      <c r="AJ48" s="1346"/>
      <c r="AK48" s="1346"/>
      <c r="AL48" s="1346"/>
    </row>
    <row r="49" spans="2:38" ht="12.75">
      <c r="B49" s="1345"/>
      <c r="C49" s="1345"/>
      <c r="D49" s="1345"/>
      <c r="E49" s="1345"/>
      <c r="F49" s="1345"/>
      <c r="G49" s="1345"/>
      <c r="H49" s="1345"/>
      <c r="I49" s="1345"/>
      <c r="J49" s="1345"/>
      <c r="K49" s="1345"/>
      <c r="L49" s="1345"/>
      <c r="M49" s="1342"/>
      <c r="N49" s="1342"/>
      <c r="O49" s="1342"/>
      <c r="P49" s="1345"/>
      <c r="Q49" s="1345"/>
      <c r="R49" s="1345"/>
      <c r="S49" s="1345"/>
      <c r="T49" s="1345"/>
      <c r="U49" s="1345"/>
      <c r="V49" s="1345"/>
      <c r="W49" s="1345"/>
      <c r="X49" s="1345"/>
      <c r="Y49" s="1345"/>
      <c r="Z49" s="1345"/>
      <c r="AA49" s="1345"/>
      <c r="AB49" s="1345"/>
      <c r="AC49" s="1345"/>
      <c r="AD49" s="1346"/>
      <c r="AE49" s="1346"/>
      <c r="AF49" s="1346"/>
      <c r="AG49" s="1346"/>
      <c r="AH49" s="1346"/>
      <c r="AI49" s="1346"/>
      <c r="AJ49" s="1346"/>
      <c r="AK49" s="1346"/>
      <c r="AL49" s="1346"/>
    </row>
    <row r="50" spans="2:38" ht="12.75" customHeight="1">
      <c r="B50" s="1345"/>
      <c r="C50" s="1345"/>
      <c r="D50" s="1345"/>
      <c r="E50" s="1345"/>
      <c r="F50" s="1345"/>
      <c r="G50" s="1345"/>
      <c r="H50" s="1345"/>
      <c r="I50" s="1345"/>
      <c r="J50" s="1345"/>
      <c r="K50" s="1345"/>
      <c r="L50" s="1345"/>
      <c r="M50" s="1342"/>
      <c r="N50" s="1342"/>
      <c r="O50" s="1342"/>
      <c r="P50" s="1345"/>
      <c r="Q50" s="1345"/>
      <c r="R50" s="1345"/>
      <c r="S50" s="1345"/>
      <c r="T50" s="1345"/>
      <c r="U50" s="1345"/>
      <c r="V50" s="1345"/>
      <c r="W50" s="1345"/>
      <c r="X50" s="1345"/>
      <c r="Y50" s="1345"/>
      <c r="Z50" s="1345"/>
      <c r="AA50" s="1345"/>
      <c r="AB50" s="1345"/>
      <c r="AC50" s="1345"/>
      <c r="AD50" s="1346"/>
      <c r="AE50" s="1346"/>
      <c r="AF50" s="1346"/>
      <c r="AG50" s="1346"/>
      <c r="AH50" s="1346"/>
      <c r="AI50" s="1346"/>
      <c r="AJ50" s="1346"/>
      <c r="AK50" s="1346"/>
      <c r="AL50" s="1346"/>
    </row>
    <row r="51" spans="2:38" ht="12.75">
      <c r="B51" s="1345"/>
      <c r="C51" s="1345"/>
      <c r="D51" s="1345"/>
      <c r="E51" s="1345"/>
      <c r="F51" s="1345"/>
      <c r="G51" s="1345"/>
      <c r="H51" s="1345"/>
      <c r="I51" s="1345"/>
      <c r="J51" s="1345"/>
      <c r="K51" s="1345"/>
      <c r="L51" s="1345"/>
      <c r="M51" s="1342"/>
      <c r="N51" s="1342"/>
      <c r="O51" s="1342"/>
      <c r="P51" s="1345"/>
      <c r="Q51" s="1345"/>
      <c r="R51" s="1345"/>
      <c r="S51" s="1345"/>
      <c r="T51" s="1345"/>
      <c r="U51" s="1345"/>
      <c r="V51" s="1345"/>
      <c r="W51" s="1345"/>
      <c r="X51" s="1345"/>
      <c r="Y51" s="1345"/>
      <c r="Z51" s="1345"/>
      <c r="AA51" s="1345"/>
      <c r="AB51" s="1345"/>
      <c r="AC51" s="1345"/>
      <c r="AD51" s="1346"/>
      <c r="AE51" s="1346"/>
      <c r="AF51" s="1346"/>
      <c r="AG51" s="1346"/>
      <c r="AH51" s="1346"/>
      <c r="AI51" s="1346"/>
      <c r="AJ51" s="1346"/>
      <c r="AK51" s="1346"/>
      <c r="AL51" s="1346"/>
    </row>
    <row r="52" spans="2:38" ht="12.75" customHeight="1">
      <c r="B52" s="1345"/>
      <c r="C52" s="1345"/>
      <c r="D52" s="1345"/>
      <c r="E52" s="1345"/>
      <c r="F52" s="1345"/>
      <c r="G52" s="1345"/>
      <c r="H52" s="1345"/>
      <c r="I52" s="1345"/>
      <c r="J52" s="1345"/>
      <c r="K52" s="1345"/>
      <c r="L52" s="1345"/>
      <c r="M52" s="1342"/>
      <c r="N52" s="1342"/>
      <c r="O52" s="1342"/>
      <c r="P52" s="1345"/>
      <c r="Q52" s="1345"/>
      <c r="R52" s="1345"/>
      <c r="S52" s="1345"/>
      <c r="T52" s="1345"/>
      <c r="U52" s="1345"/>
      <c r="V52" s="1345"/>
      <c r="W52" s="1345"/>
      <c r="X52" s="1345"/>
      <c r="Y52" s="1345"/>
      <c r="Z52" s="1345"/>
      <c r="AA52" s="1345"/>
      <c r="AB52" s="1345"/>
      <c r="AC52" s="1345"/>
      <c r="AD52" s="1346"/>
      <c r="AE52" s="1346"/>
      <c r="AF52" s="1346"/>
      <c r="AG52" s="1346"/>
      <c r="AH52" s="1346"/>
      <c r="AI52" s="1346"/>
      <c r="AJ52" s="1346"/>
      <c r="AK52" s="1346"/>
      <c r="AL52" s="1346"/>
    </row>
    <row r="53" spans="2:38" ht="12.75">
      <c r="B53" s="1345"/>
      <c r="C53" s="1345"/>
      <c r="D53" s="1345"/>
      <c r="E53" s="1345"/>
      <c r="F53" s="1345"/>
      <c r="G53" s="1345"/>
      <c r="H53" s="1345"/>
      <c r="I53" s="1345"/>
      <c r="J53" s="1345"/>
      <c r="K53" s="1345"/>
      <c r="L53" s="1345"/>
      <c r="M53" s="1342"/>
      <c r="N53" s="1342"/>
      <c r="O53" s="1342"/>
      <c r="P53" s="1345"/>
      <c r="Q53" s="1345"/>
      <c r="R53" s="1345"/>
      <c r="S53" s="1345"/>
      <c r="T53" s="1345"/>
      <c r="U53" s="1345"/>
      <c r="V53" s="1345"/>
      <c r="W53" s="1345"/>
      <c r="X53" s="1345"/>
      <c r="Y53" s="1345"/>
      <c r="Z53" s="1345"/>
      <c r="AA53" s="1345"/>
      <c r="AB53" s="1345"/>
      <c r="AC53" s="1345"/>
      <c r="AD53" s="1346"/>
      <c r="AE53" s="1346"/>
      <c r="AF53" s="1346"/>
      <c r="AG53" s="1346"/>
      <c r="AH53" s="1346"/>
      <c r="AI53" s="1346"/>
      <c r="AJ53" s="1346"/>
      <c r="AK53" s="1346"/>
      <c r="AL53" s="1346"/>
    </row>
    <row r="54" spans="2:38" ht="12.75" customHeight="1">
      <c r="B54" s="1345"/>
      <c r="C54" s="1345"/>
      <c r="D54" s="1345"/>
      <c r="E54" s="1345"/>
      <c r="F54" s="1345"/>
      <c r="G54" s="1345"/>
      <c r="H54" s="1345"/>
      <c r="I54" s="1345"/>
      <c r="J54" s="1345"/>
      <c r="K54" s="1345"/>
      <c r="L54" s="1345"/>
      <c r="M54" s="1342"/>
      <c r="N54" s="1342"/>
      <c r="O54" s="1342"/>
      <c r="P54" s="1345"/>
      <c r="Q54" s="1345"/>
      <c r="R54" s="1345"/>
      <c r="S54" s="1345"/>
      <c r="T54" s="1345"/>
      <c r="U54" s="1345"/>
      <c r="V54" s="1345"/>
      <c r="W54" s="1345"/>
      <c r="X54" s="1345"/>
      <c r="Y54" s="1345"/>
      <c r="Z54" s="1345"/>
      <c r="AA54" s="1345"/>
      <c r="AB54" s="1345"/>
      <c r="AC54" s="1345"/>
      <c r="AD54" s="1346"/>
      <c r="AE54" s="1346"/>
      <c r="AF54" s="1346"/>
      <c r="AG54" s="1346"/>
      <c r="AH54" s="1346"/>
      <c r="AI54" s="1346"/>
      <c r="AJ54" s="1346"/>
      <c r="AK54" s="1346"/>
      <c r="AL54" s="1346"/>
    </row>
    <row r="55" spans="2:38" ht="12.75">
      <c r="B55" s="1345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2"/>
      <c r="N55" s="1342"/>
      <c r="O55" s="1342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6"/>
      <c r="AE55" s="1346"/>
      <c r="AF55" s="1346"/>
      <c r="AG55" s="1346"/>
      <c r="AH55" s="1346"/>
      <c r="AI55" s="1346"/>
      <c r="AJ55" s="1346"/>
      <c r="AK55" s="1346"/>
      <c r="AL55" s="1346"/>
    </row>
    <row r="56" spans="2:38" ht="12.75" customHeight="1">
      <c r="B56" s="1345"/>
      <c r="C56" s="1345"/>
      <c r="D56" s="1345"/>
      <c r="E56" s="1345"/>
      <c r="F56" s="1345"/>
      <c r="G56" s="1345"/>
      <c r="H56" s="1345"/>
      <c r="I56" s="1345"/>
      <c r="J56" s="1345"/>
      <c r="K56" s="1345"/>
      <c r="L56" s="1345"/>
      <c r="M56" s="1342"/>
      <c r="N56" s="1342"/>
      <c r="O56" s="1342"/>
      <c r="P56" s="1345"/>
      <c r="Q56" s="1345"/>
      <c r="R56" s="1345"/>
      <c r="S56" s="1345"/>
      <c r="T56" s="1345"/>
      <c r="U56" s="1345"/>
      <c r="V56" s="1345"/>
      <c r="W56" s="1345"/>
      <c r="X56" s="1345"/>
      <c r="Y56" s="1345"/>
      <c r="Z56" s="1345"/>
      <c r="AA56" s="1345"/>
      <c r="AB56" s="1345"/>
      <c r="AC56" s="1345"/>
      <c r="AD56" s="1346"/>
      <c r="AE56" s="1346"/>
      <c r="AF56" s="1346"/>
      <c r="AG56" s="1346"/>
      <c r="AH56" s="1346"/>
      <c r="AI56" s="1346"/>
      <c r="AJ56" s="1346"/>
      <c r="AK56" s="1346"/>
      <c r="AL56" s="1346"/>
    </row>
    <row r="57" spans="2:38" ht="12.75">
      <c r="B57" s="1345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2"/>
      <c r="N57" s="1342"/>
      <c r="O57" s="1342"/>
      <c r="P57" s="1345"/>
      <c r="Q57" s="1345"/>
      <c r="R57" s="1345"/>
      <c r="S57" s="1345"/>
      <c r="T57" s="1345"/>
      <c r="U57" s="1345"/>
      <c r="V57" s="1345"/>
      <c r="W57" s="1345"/>
      <c r="X57" s="1345"/>
      <c r="Y57" s="1345"/>
      <c r="Z57" s="1345"/>
      <c r="AA57" s="1345"/>
      <c r="AB57" s="1345"/>
      <c r="AC57" s="1345"/>
      <c r="AD57" s="1346"/>
      <c r="AE57" s="1346"/>
      <c r="AF57" s="1346"/>
      <c r="AG57" s="1346"/>
      <c r="AH57" s="1346"/>
      <c r="AI57" s="1346"/>
      <c r="AJ57" s="1346"/>
      <c r="AK57" s="1346"/>
      <c r="AL57" s="1346"/>
    </row>
    <row r="58" spans="2:38" ht="12.75" customHeight="1">
      <c r="B58" s="1345"/>
      <c r="C58" s="1345"/>
      <c r="D58" s="1345"/>
      <c r="E58" s="1345"/>
      <c r="F58" s="1345"/>
      <c r="G58" s="1345"/>
      <c r="H58" s="1345"/>
      <c r="I58" s="1345"/>
      <c r="J58" s="1345"/>
      <c r="K58" s="1345"/>
      <c r="L58" s="1345"/>
      <c r="M58" s="1342"/>
      <c r="N58" s="1342"/>
      <c r="O58" s="1342"/>
      <c r="P58" s="1345"/>
      <c r="Q58" s="1345"/>
      <c r="R58" s="1345"/>
      <c r="S58" s="1345"/>
      <c r="T58" s="1345"/>
      <c r="U58" s="1345"/>
      <c r="V58" s="1345"/>
      <c r="W58" s="1345"/>
      <c r="X58" s="1345"/>
      <c r="Y58" s="1345"/>
      <c r="Z58" s="1345"/>
      <c r="AA58" s="1345"/>
      <c r="AB58" s="1345"/>
      <c r="AC58" s="1345"/>
      <c r="AD58" s="1346"/>
      <c r="AE58" s="1346"/>
      <c r="AF58" s="1346"/>
      <c r="AG58" s="1346"/>
      <c r="AH58" s="1346"/>
      <c r="AI58" s="1346"/>
      <c r="AJ58" s="1346"/>
      <c r="AK58" s="1346"/>
      <c r="AL58" s="1346"/>
    </row>
    <row r="59" spans="2:38" ht="12.75">
      <c r="B59" s="1345"/>
      <c r="C59" s="1345"/>
      <c r="D59" s="1345"/>
      <c r="E59" s="1345"/>
      <c r="F59" s="1345"/>
      <c r="G59" s="1345"/>
      <c r="H59" s="1345"/>
      <c r="I59" s="1345"/>
      <c r="J59" s="1345"/>
      <c r="K59" s="1345"/>
      <c r="L59" s="1345"/>
      <c r="M59" s="1342"/>
      <c r="N59" s="1342"/>
      <c r="O59" s="1342"/>
      <c r="P59" s="1345"/>
      <c r="Q59" s="1345"/>
      <c r="R59" s="1345"/>
      <c r="S59" s="1345"/>
      <c r="T59" s="1345"/>
      <c r="U59" s="1345"/>
      <c r="V59" s="1345"/>
      <c r="W59" s="1345"/>
      <c r="X59" s="1345"/>
      <c r="Y59" s="1345"/>
      <c r="Z59" s="1345"/>
      <c r="AA59" s="1345"/>
      <c r="AB59" s="1345"/>
      <c r="AC59" s="1345"/>
      <c r="AD59" s="1346"/>
      <c r="AE59" s="1346"/>
      <c r="AF59" s="1346"/>
      <c r="AG59" s="1346"/>
      <c r="AH59" s="1346"/>
      <c r="AI59" s="1346"/>
      <c r="AJ59" s="1346"/>
      <c r="AK59" s="1346"/>
      <c r="AL59" s="1346"/>
    </row>
    <row r="60" spans="2:38" ht="12.75" customHeight="1">
      <c r="B60" s="1345"/>
      <c r="C60" s="1345"/>
      <c r="D60" s="1345"/>
      <c r="E60" s="1345"/>
      <c r="F60" s="1345"/>
      <c r="G60" s="1345"/>
      <c r="H60" s="1345"/>
      <c r="I60" s="1345"/>
      <c r="J60" s="1345"/>
      <c r="K60" s="1345"/>
      <c r="L60" s="1345"/>
      <c r="M60" s="1342"/>
      <c r="N60" s="1342"/>
      <c r="O60" s="1342"/>
      <c r="P60" s="1345"/>
      <c r="Q60" s="1345"/>
      <c r="R60" s="1345"/>
      <c r="S60" s="1345"/>
      <c r="T60" s="1345"/>
      <c r="U60" s="1345"/>
      <c r="V60" s="1345"/>
      <c r="W60" s="1345"/>
      <c r="X60" s="1345"/>
      <c r="Y60" s="1345"/>
      <c r="Z60" s="1345"/>
      <c r="AA60" s="1345"/>
      <c r="AB60" s="1345"/>
      <c r="AC60" s="1345"/>
      <c r="AD60" s="1346"/>
      <c r="AE60" s="1346"/>
      <c r="AF60" s="1346"/>
      <c r="AG60" s="1346"/>
      <c r="AH60" s="1346"/>
      <c r="AI60" s="1346"/>
      <c r="AJ60" s="1346"/>
      <c r="AK60" s="1346"/>
      <c r="AL60" s="1346"/>
    </row>
    <row r="61" spans="2:38" ht="12.75">
      <c r="B61" s="1345"/>
      <c r="C61" s="1345"/>
      <c r="D61" s="1345"/>
      <c r="E61" s="1345"/>
      <c r="F61" s="1345"/>
      <c r="G61" s="1345"/>
      <c r="H61" s="1345"/>
      <c r="I61" s="1345"/>
      <c r="J61" s="1345"/>
      <c r="K61" s="1345"/>
      <c r="L61" s="1345"/>
      <c r="M61" s="1345"/>
      <c r="N61" s="1345"/>
      <c r="O61" s="1345"/>
      <c r="P61" s="1345"/>
      <c r="Q61" s="1345"/>
      <c r="R61" s="1345"/>
      <c r="S61" s="1345"/>
      <c r="T61" s="1345"/>
      <c r="U61" s="1345"/>
      <c r="V61" s="1345"/>
      <c r="W61" s="1345"/>
      <c r="X61" s="1345"/>
      <c r="Y61" s="1345"/>
      <c r="Z61" s="1345"/>
      <c r="AA61" s="1345"/>
      <c r="AB61" s="1345"/>
      <c r="AC61" s="1345"/>
      <c r="AD61" s="1346"/>
      <c r="AE61" s="1346"/>
      <c r="AF61" s="1346"/>
      <c r="AG61" s="1346"/>
      <c r="AH61" s="1346"/>
      <c r="AI61" s="1346"/>
      <c r="AJ61" s="1346"/>
      <c r="AK61" s="1346"/>
      <c r="AL61" s="1346"/>
    </row>
    <row r="62" spans="2:38" ht="12.75" customHeight="1">
      <c r="B62" s="1345"/>
      <c r="C62" s="1345"/>
      <c r="D62" s="1345"/>
      <c r="E62" s="1345"/>
      <c r="F62" s="1345"/>
      <c r="G62" s="1345"/>
      <c r="H62" s="1345"/>
      <c r="I62" s="1345"/>
      <c r="J62" s="1345"/>
      <c r="K62" s="1345"/>
      <c r="L62" s="1345"/>
      <c r="M62" s="1345"/>
      <c r="N62" s="1345"/>
      <c r="O62" s="1345"/>
      <c r="P62" s="1345"/>
      <c r="Q62" s="1345"/>
      <c r="R62" s="1345"/>
      <c r="S62" s="1345"/>
      <c r="T62" s="1345"/>
      <c r="U62" s="1345"/>
      <c r="V62" s="1345"/>
      <c r="W62" s="1345"/>
      <c r="X62" s="1345"/>
      <c r="Y62" s="1345"/>
      <c r="Z62" s="1345"/>
      <c r="AA62" s="1345"/>
      <c r="AB62" s="1345"/>
      <c r="AC62" s="1345"/>
      <c r="AD62" s="1346"/>
      <c r="AE62" s="1346"/>
      <c r="AF62" s="1346"/>
      <c r="AG62" s="1346"/>
      <c r="AH62" s="1346"/>
      <c r="AI62" s="1346"/>
      <c r="AJ62" s="1346"/>
      <c r="AK62" s="1346"/>
      <c r="AL62" s="1346"/>
    </row>
    <row r="63" spans="2:38" ht="12.75">
      <c r="B63" s="1342"/>
      <c r="C63" s="1345"/>
      <c r="D63" s="1345"/>
      <c r="E63" s="1345"/>
      <c r="F63" s="1345"/>
      <c r="G63" s="1345"/>
      <c r="H63" s="1345"/>
      <c r="I63" s="1345"/>
      <c r="J63" s="1345"/>
      <c r="K63" s="1345"/>
      <c r="L63" s="1345"/>
      <c r="M63" s="1345"/>
      <c r="N63" s="1345"/>
      <c r="O63" s="1345"/>
      <c r="P63" s="1345"/>
      <c r="Q63" s="1345"/>
      <c r="R63" s="1345"/>
      <c r="S63" s="1345"/>
      <c r="T63" s="1345"/>
      <c r="U63" s="1345"/>
      <c r="V63" s="1345"/>
      <c r="W63" s="1345"/>
      <c r="X63" s="1345"/>
      <c r="Y63" s="1345"/>
      <c r="Z63" s="1345"/>
      <c r="AA63" s="1345"/>
      <c r="AB63" s="1345"/>
      <c r="AC63" s="1345"/>
      <c r="AD63" s="1346"/>
      <c r="AE63" s="1346"/>
      <c r="AF63" s="1346"/>
      <c r="AG63" s="1346"/>
      <c r="AH63" s="1346"/>
      <c r="AI63" s="1346"/>
      <c r="AJ63" s="1346"/>
      <c r="AK63" s="1346"/>
      <c r="AL63" s="1346"/>
    </row>
    <row r="64" spans="2:38" ht="12.75" customHeight="1">
      <c r="B64" s="1345"/>
      <c r="C64" s="1345"/>
      <c r="D64" s="1345"/>
      <c r="E64" s="1345"/>
      <c r="F64" s="1345"/>
      <c r="G64" s="1345"/>
      <c r="H64" s="1345"/>
      <c r="I64" s="1345"/>
      <c r="J64" s="1345"/>
      <c r="K64" s="1345"/>
      <c r="L64" s="1345"/>
      <c r="M64" s="1345"/>
      <c r="N64" s="1345"/>
      <c r="O64" s="1345"/>
      <c r="P64" s="1345"/>
      <c r="Q64" s="1345"/>
      <c r="R64" s="1345"/>
      <c r="S64" s="1345"/>
      <c r="T64" s="1345"/>
      <c r="U64" s="1345"/>
      <c r="V64" s="1345"/>
      <c r="W64" s="1345"/>
      <c r="X64" s="1345"/>
      <c r="Y64" s="1345"/>
      <c r="Z64" s="1345"/>
      <c r="AA64" s="1345"/>
      <c r="AB64" s="1345"/>
      <c r="AC64" s="1345"/>
      <c r="AD64" s="1346"/>
      <c r="AE64" s="1346"/>
      <c r="AF64" s="1346"/>
      <c r="AG64" s="1346"/>
      <c r="AH64" s="1346"/>
      <c r="AI64" s="1346"/>
      <c r="AJ64" s="1346"/>
      <c r="AK64" s="1346"/>
      <c r="AL64" s="1346"/>
    </row>
    <row r="65" spans="2:38" ht="12.75">
      <c r="B65" s="1403"/>
      <c r="C65" s="1345"/>
      <c r="D65" s="1345"/>
      <c r="E65" s="1345"/>
      <c r="F65" s="1345"/>
      <c r="G65" s="1345"/>
      <c r="H65" s="1345"/>
      <c r="I65" s="1345"/>
      <c r="J65" s="1345"/>
      <c r="K65" s="1345"/>
      <c r="L65" s="1345"/>
      <c r="M65" s="1345"/>
      <c r="N65" s="1345"/>
      <c r="O65" s="1345"/>
      <c r="P65" s="1345"/>
      <c r="Q65" s="1345"/>
      <c r="R65" s="1345"/>
      <c r="S65" s="1345"/>
      <c r="T65" s="1345"/>
      <c r="U65" s="1345"/>
      <c r="V65" s="1345"/>
      <c r="W65" s="1345"/>
      <c r="X65" s="1345"/>
      <c r="Y65" s="1345"/>
      <c r="Z65" s="1345"/>
      <c r="AA65" s="1345"/>
      <c r="AB65" s="1345"/>
      <c r="AC65" s="1345"/>
      <c r="AD65" s="1346"/>
      <c r="AE65" s="1346"/>
      <c r="AF65" s="1346"/>
      <c r="AG65" s="1346"/>
      <c r="AH65" s="1346"/>
      <c r="AI65" s="1346"/>
      <c r="AJ65" s="1346"/>
      <c r="AK65" s="1346"/>
      <c r="AL65" s="1346"/>
    </row>
    <row r="66" spans="1:38" ht="12.75" customHeight="1">
      <c r="A66" s="1345"/>
      <c r="B66" s="1345"/>
      <c r="C66" s="1345"/>
      <c r="D66" s="1345"/>
      <c r="E66" s="1345"/>
      <c r="F66" s="1345"/>
      <c r="G66" s="1345"/>
      <c r="H66" s="1345"/>
      <c r="I66" s="1345"/>
      <c r="J66" s="1345"/>
      <c r="K66" s="1345"/>
      <c r="L66" s="1345"/>
      <c r="M66" s="1345"/>
      <c r="N66" s="1345"/>
      <c r="O66" s="1345"/>
      <c r="P66" s="1345"/>
      <c r="Q66" s="1345"/>
      <c r="R66" s="1345"/>
      <c r="S66" s="1345"/>
      <c r="T66" s="1345"/>
      <c r="U66" s="1345"/>
      <c r="V66" s="1345"/>
      <c r="W66" s="1345"/>
      <c r="X66" s="1345"/>
      <c r="Y66" s="1345"/>
      <c r="Z66" s="1345"/>
      <c r="AA66" s="1345"/>
      <c r="AB66" s="1345"/>
      <c r="AC66" s="1345"/>
      <c r="AD66" s="1346"/>
      <c r="AE66" s="1346"/>
      <c r="AF66" s="1346"/>
      <c r="AG66" s="1346"/>
      <c r="AH66" s="1346"/>
      <c r="AI66" s="1346"/>
      <c r="AJ66" s="1346"/>
      <c r="AK66" s="1346"/>
      <c r="AL66" s="1346"/>
    </row>
    <row r="67" spans="1:38" ht="12.75">
      <c r="A67" s="1345"/>
      <c r="B67" s="1345"/>
      <c r="C67" s="1345"/>
      <c r="D67" s="1345"/>
      <c r="E67" s="1345"/>
      <c r="F67" s="1345"/>
      <c r="G67" s="1345"/>
      <c r="H67" s="1345"/>
      <c r="I67" s="1345"/>
      <c r="J67" s="1345"/>
      <c r="K67" s="1345"/>
      <c r="L67" s="1345"/>
      <c r="M67" s="1345"/>
      <c r="N67" s="1345"/>
      <c r="O67" s="1345"/>
      <c r="P67" s="1345"/>
      <c r="Q67" s="1345"/>
      <c r="R67" s="1345"/>
      <c r="S67" s="1345"/>
      <c r="T67" s="1345"/>
      <c r="U67" s="1345"/>
      <c r="V67" s="1345"/>
      <c r="W67" s="1345"/>
      <c r="X67" s="1345"/>
      <c r="Y67" s="1345"/>
      <c r="Z67" s="1345"/>
      <c r="AA67" s="1345"/>
      <c r="AB67" s="1345"/>
      <c r="AC67" s="1345"/>
      <c r="AD67" s="1346"/>
      <c r="AE67" s="1346"/>
      <c r="AF67" s="1346"/>
      <c r="AG67" s="1346"/>
      <c r="AH67" s="1346"/>
      <c r="AI67" s="1346"/>
      <c r="AJ67" s="1346"/>
      <c r="AK67" s="1346"/>
      <c r="AL67" s="1346"/>
    </row>
    <row r="68" spans="1:38" ht="12.75" customHeight="1">
      <c r="A68" s="1345"/>
      <c r="B68" s="1345"/>
      <c r="C68" s="1345"/>
      <c r="D68" s="1345"/>
      <c r="E68" s="1345"/>
      <c r="F68" s="1345"/>
      <c r="G68" s="1345"/>
      <c r="H68" s="1345"/>
      <c r="I68" s="1345"/>
      <c r="J68" s="1345"/>
      <c r="K68" s="1345"/>
      <c r="L68" s="1345"/>
      <c r="M68" s="1345"/>
      <c r="N68" s="1345"/>
      <c r="O68" s="1345"/>
      <c r="P68" s="1345"/>
      <c r="Q68" s="1345"/>
      <c r="R68" s="1345"/>
      <c r="S68" s="1345"/>
      <c r="T68" s="1345"/>
      <c r="U68" s="1345"/>
      <c r="V68" s="1345"/>
      <c r="W68" s="1345"/>
      <c r="X68" s="1345"/>
      <c r="Y68" s="1345"/>
      <c r="Z68" s="1345"/>
      <c r="AA68" s="1345"/>
      <c r="AB68" s="1345"/>
      <c r="AC68" s="1345"/>
      <c r="AD68" s="1346"/>
      <c r="AE68" s="1346"/>
      <c r="AF68" s="1346"/>
      <c r="AG68" s="1346"/>
      <c r="AH68" s="1346"/>
      <c r="AI68" s="1346"/>
      <c r="AJ68" s="1346"/>
      <c r="AK68" s="1346"/>
      <c r="AL68" s="1346"/>
    </row>
    <row r="69" spans="1:38" ht="12.75">
      <c r="A69" s="1345"/>
      <c r="B69" s="1345"/>
      <c r="C69" s="1345"/>
      <c r="D69" s="1345"/>
      <c r="E69" s="1345"/>
      <c r="F69" s="1345"/>
      <c r="G69" s="1345"/>
      <c r="H69" s="1345"/>
      <c r="I69" s="1345"/>
      <c r="J69" s="1345"/>
      <c r="K69" s="1345"/>
      <c r="L69" s="1345"/>
      <c r="M69" s="1345"/>
      <c r="N69" s="1345"/>
      <c r="O69" s="1345"/>
      <c r="P69" s="1345"/>
      <c r="Q69" s="1345"/>
      <c r="R69" s="1345"/>
      <c r="S69" s="1345"/>
      <c r="T69" s="1345"/>
      <c r="U69" s="1345"/>
      <c r="V69" s="1345"/>
      <c r="W69" s="1345"/>
      <c r="X69" s="1345"/>
      <c r="Y69" s="1345"/>
      <c r="Z69" s="1345"/>
      <c r="AA69" s="1345"/>
      <c r="AB69" s="1345"/>
      <c r="AC69" s="1345"/>
      <c r="AD69" s="1346"/>
      <c r="AE69" s="1346"/>
      <c r="AF69" s="1346"/>
      <c r="AG69" s="1346"/>
      <c r="AH69" s="1346"/>
      <c r="AI69" s="1346"/>
      <c r="AJ69" s="1346"/>
      <c r="AK69" s="1346"/>
      <c r="AL69" s="1346"/>
    </row>
    <row r="70" spans="1:38" ht="12.75" customHeight="1">
      <c r="A70" s="1345"/>
      <c r="B70" s="1345"/>
      <c r="C70" s="1345"/>
      <c r="D70" s="1345"/>
      <c r="E70" s="1345"/>
      <c r="F70" s="1345"/>
      <c r="G70" s="1345"/>
      <c r="H70" s="1345"/>
      <c r="I70" s="1345"/>
      <c r="J70" s="1345"/>
      <c r="K70" s="1345"/>
      <c r="L70" s="1345"/>
      <c r="M70" s="1345"/>
      <c r="N70" s="1345"/>
      <c r="O70" s="1345"/>
      <c r="P70" s="1345"/>
      <c r="Q70" s="1345"/>
      <c r="R70" s="1345"/>
      <c r="S70" s="1345"/>
      <c r="T70" s="1345"/>
      <c r="U70" s="1345"/>
      <c r="V70" s="1345"/>
      <c r="W70" s="1345"/>
      <c r="X70" s="1345"/>
      <c r="Y70" s="1345"/>
      <c r="Z70" s="1345"/>
      <c r="AA70" s="1345"/>
      <c r="AB70" s="1345"/>
      <c r="AC70" s="1345"/>
      <c r="AD70" s="1346"/>
      <c r="AE70" s="1346"/>
      <c r="AF70" s="1346"/>
      <c r="AG70" s="1346"/>
      <c r="AH70" s="1346"/>
      <c r="AI70" s="1346"/>
      <c r="AJ70" s="1346"/>
      <c r="AK70" s="1346"/>
      <c r="AL70" s="1346"/>
    </row>
    <row r="71" spans="1:38" ht="12.75">
      <c r="A71" s="1345"/>
      <c r="B71" s="1345"/>
      <c r="C71" s="1345"/>
      <c r="D71" s="1345"/>
      <c r="E71" s="1345"/>
      <c r="F71" s="1345"/>
      <c r="G71" s="1345"/>
      <c r="H71" s="1345"/>
      <c r="I71" s="1345"/>
      <c r="J71" s="1345"/>
      <c r="K71" s="1345"/>
      <c r="L71" s="1345"/>
      <c r="M71" s="1345"/>
      <c r="N71" s="1345"/>
      <c r="O71" s="1345"/>
      <c r="P71" s="1345"/>
      <c r="Q71" s="1345"/>
      <c r="R71" s="1345"/>
      <c r="S71" s="1345"/>
      <c r="T71" s="1345"/>
      <c r="U71" s="1345"/>
      <c r="V71" s="1345"/>
      <c r="W71" s="1345"/>
      <c r="X71" s="1345"/>
      <c r="Y71" s="1345"/>
      <c r="Z71" s="1345"/>
      <c r="AA71" s="1345"/>
      <c r="AB71" s="1345"/>
      <c r="AC71" s="1345"/>
      <c r="AD71" s="1346"/>
      <c r="AE71" s="1346"/>
      <c r="AF71" s="1346"/>
      <c r="AG71" s="1346"/>
      <c r="AH71" s="1346"/>
      <c r="AI71" s="1346"/>
      <c r="AJ71" s="1346"/>
      <c r="AK71" s="1346"/>
      <c r="AL71" s="1346"/>
    </row>
    <row r="72" spans="1:38" ht="12.75" customHeight="1">
      <c r="A72" s="1345"/>
      <c r="B72" s="1345"/>
      <c r="C72" s="1345"/>
      <c r="D72" s="1345"/>
      <c r="E72" s="1345"/>
      <c r="F72" s="1345"/>
      <c r="G72" s="1345"/>
      <c r="H72" s="1345"/>
      <c r="I72" s="1345"/>
      <c r="J72" s="1345"/>
      <c r="K72" s="1345"/>
      <c r="L72" s="1345"/>
      <c r="M72" s="1345"/>
      <c r="N72" s="1345"/>
      <c r="O72" s="1345"/>
      <c r="P72" s="1345"/>
      <c r="Q72" s="1345"/>
      <c r="R72" s="1345"/>
      <c r="S72" s="1345"/>
      <c r="T72" s="1345"/>
      <c r="U72" s="1345"/>
      <c r="V72" s="1345"/>
      <c r="W72" s="1345"/>
      <c r="X72" s="1345"/>
      <c r="Y72" s="1345"/>
      <c r="Z72" s="1345"/>
      <c r="AA72" s="1345"/>
      <c r="AB72" s="1345"/>
      <c r="AC72" s="1345"/>
      <c r="AD72" s="1346"/>
      <c r="AE72" s="1346"/>
      <c r="AF72" s="1346"/>
      <c r="AG72" s="1346"/>
      <c r="AH72" s="1346"/>
      <c r="AI72" s="1346"/>
      <c r="AJ72" s="1346"/>
      <c r="AK72" s="1346"/>
      <c r="AL72" s="1346"/>
    </row>
    <row r="73" spans="1:38" ht="12.75">
      <c r="A73" s="1345"/>
      <c r="B73" s="1345"/>
      <c r="C73" s="1345"/>
      <c r="D73" s="1345"/>
      <c r="E73" s="1345"/>
      <c r="F73" s="1345"/>
      <c r="G73" s="1345"/>
      <c r="H73" s="1345"/>
      <c r="I73" s="1345"/>
      <c r="J73" s="1345"/>
      <c r="K73" s="1345"/>
      <c r="L73" s="1345"/>
      <c r="M73" s="1345"/>
      <c r="N73" s="1345"/>
      <c r="O73" s="1345"/>
      <c r="P73" s="1345"/>
      <c r="Q73" s="1345"/>
      <c r="R73" s="1345"/>
      <c r="S73" s="1345"/>
      <c r="T73" s="1345"/>
      <c r="U73" s="1345"/>
      <c r="V73" s="1345"/>
      <c r="W73" s="1345"/>
      <c r="X73" s="1345"/>
      <c r="Y73" s="1345"/>
      <c r="Z73" s="1345"/>
      <c r="AA73" s="1345"/>
      <c r="AB73" s="1345"/>
      <c r="AC73" s="1345"/>
      <c r="AD73" s="1346"/>
      <c r="AE73" s="1346"/>
      <c r="AF73" s="1346"/>
      <c r="AG73" s="1346"/>
      <c r="AH73" s="1346"/>
      <c r="AI73" s="1346"/>
      <c r="AJ73" s="1346"/>
      <c r="AK73" s="1346"/>
      <c r="AL73" s="1346"/>
    </row>
    <row r="74" spans="1:38" ht="12.75" customHeight="1">
      <c r="A74" s="1345"/>
      <c r="B74" s="1345"/>
      <c r="C74" s="1345"/>
      <c r="D74" s="1345"/>
      <c r="E74" s="1345"/>
      <c r="F74" s="1345"/>
      <c r="G74" s="1345"/>
      <c r="H74" s="1345"/>
      <c r="I74" s="1345"/>
      <c r="J74" s="1345"/>
      <c r="K74" s="1345"/>
      <c r="L74" s="1345"/>
      <c r="M74" s="1345"/>
      <c r="N74" s="1345"/>
      <c r="O74" s="1345"/>
      <c r="P74" s="1345"/>
      <c r="Q74" s="1345"/>
      <c r="R74" s="1345"/>
      <c r="S74" s="1345"/>
      <c r="T74" s="1345"/>
      <c r="U74" s="1345"/>
      <c r="V74" s="1345"/>
      <c r="W74" s="1345"/>
      <c r="X74" s="1345"/>
      <c r="Y74" s="1345"/>
      <c r="Z74" s="1345"/>
      <c r="AA74" s="1345"/>
      <c r="AB74" s="1345"/>
      <c r="AC74" s="1345"/>
      <c r="AD74" s="1346"/>
      <c r="AE74" s="1346"/>
      <c r="AF74" s="1346"/>
      <c r="AG74" s="1346"/>
      <c r="AH74" s="1346"/>
      <c r="AI74" s="1346"/>
      <c r="AJ74" s="1346"/>
      <c r="AK74" s="1346"/>
      <c r="AL74" s="1346"/>
    </row>
    <row r="75" spans="1:38" ht="12.75">
      <c r="A75" s="1345"/>
      <c r="B75" s="1345"/>
      <c r="C75" s="1345"/>
      <c r="D75" s="1345"/>
      <c r="E75" s="1345"/>
      <c r="F75" s="1345"/>
      <c r="G75" s="1345"/>
      <c r="H75" s="1345"/>
      <c r="I75" s="1345"/>
      <c r="J75" s="1345"/>
      <c r="K75" s="1345"/>
      <c r="L75" s="1345"/>
      <c r="M75" s="1345"/>
      <c r="N75" s="1345"/>
      <c r="O75" s="1345"/>
      <c r="P75" s="1345"/>
      <c r="Q75" s="1345"/>
      <c r="R75" s="1345"/>
      <c r="S75" s="1345"/>
      <c r="T75" s="1345"/>
      <c r="U75" s="1345"/>
      <c r="V75" s="1345"/>
      <c r="W75" s="1345"/>
      <c r="X75" s="1345"/>
      <c r="Y75" s="1345"/>
      <c r="Z75" s="1345"/>
      <c r="AA75" s="1345"/>
      <c r="AB75" s="1345"/>
      <c r="AC75" s="1345"/>
      <c r="AD75" s="1346"/>
      <c r="AE75" s="1346"/>
      <c r="AF75" s="1346"/>
      <c r="AG75" s="1346"/>
      <c r="AH75" s="1346"/>
      <c r="AI75" s="1346"/>
      <c r="AJ75" s="1346"/>
      <c r="AK75" s="1346"/>
      <c r="AL75" s="1346"/>
    </row>
    <row r="76" spans="1:38" ht="12.75" customHeight="1">
      <c r="A76" s="1345"/>
      <c r="B76" s="1345"/>
      <c r="C76" s="1345"/>
      <c r="D76" s="1345"/>
      <c r="E76" s="1345"/>
      <c r="F76" s="1345"/>
      <c r="G76" s="1345"/>
      <c r="H76" s="1345"/>
      <c r="I76" s="1345"/>
      <c r="J76" s="1345"/>
      <c r="K76" s="1345"/>
      <c r="L76" s="1345"/>
      <c r="M76" s="1345"/>
      <c r="N76" s="1345"/>
      <c r="O76" s="1345"/>
      <c r="P76" s="1345"/>
      <c r="Q76" s="1345"/>
      <c r="R76" s="1345"/>
      <c r="S76" s="1345"/>
      <c r="T76" s="1345"/>
      <c r="U76" s="1345"/>
      <c r="V76" s="1345"/>
      <c r="W76" s="1345"/>
      <c r="X76" s="1345"/>
      <c r="Y76" s="1345"/>
      <c r="Z76" s="1345"/>
      <c r="AA76" s="1345"/>
      <c r="AB76" s="1345"/>
      <c r="AC76" s="1345"/>
      <c r="AD76" s="1346"/>
      <c r="AE76" s="1346"/>
      <c r="AF76" s="1346"/>
      <c r="AG76" s="1346"/>
      <c r="AH76" s="1346"/>
      <c r="AI76" s="1346"/>
      <c r="AJ76" s="1346"/>
      <c r="AK76" s="1346"/>
      <c r="AL76" s="1346"/>
    </row>
    <row r="77" spans="1:38" ht="12.75">
      <c r="A77" s="1345"/>
      <c r="B77" s="1345"/>
      <c r="C77" s="1345"/>
      <c r="D77" s="1345"/>
      <c r="E77" s="1345"/>
      <c r="F77" s="1345"/>
      <c r="G77" s="1345"/>
      <c r="H77" s="1345"/>
      <c r="I77" s="1345"/>
      <c r="J77" s="1345"/>
      <c r="K77" s="1345"/>
      <c r="L77" s="1345"/>
      <c r="M77" s="1345"/>
      <c r="N77" s="1345"/>
      <c r="O77" s="1345"/>
      <c r="P77" s="1345"/>
      <c r="Q77" s="1345"/>
      <c r="R77" s="1345"/>
      <c r="S77" s="1345"/>
      <c r="T77" s="1345"/>
      <c r="U77" s="1345"/>
      <c r="V77" s="1345"/>
      <c r="W77" s="1345"/>
      <c r="X77" s="1345"/>
      <c r="Y77" s="1345"/>
      <c r="Z77" s="1345"/>
      <c r="AA77" s="1345"/>
      <c r="AB77" s="1345"/>
      <c r="AC77" s="1345"/>
      <c r="AD77" s="1346"/>
      <c r="AE77" s="1346"/>
      <c r="AF77" s="1346"/>
      <c r="AG77" s="1346"/>
      <c r="AH77" s="1346"/>
      <c r="AI77" s="1346"/>
      <c r="AJ77" s="1346"/>
      <c r="AK77" s="1346"/>
      <c r="AL77" s="1346"/>
    </row>
    <row r="78" spans="1:38" ht="12.75" customHeight="1">
      <c r="A78" s="1345"/>
      <c r="B78" s="1345"/>
      <c r="C78" s="1345"/>
      <c r="D78" s="1345"/>
      <c r="E78" s="1345"/>
      <c r="F78" s="1345"/>
      <c r="G78" s="1345"/>
      <c r="H78" s="1345"/>
      <c r="I78" s="1345"/>
      <c r="J78" s="1345"/>
      <c r="K78" s="1345"/>
      <c r="L78" s="1345"/>
      <c r="M78" s="1345"/>
      <c r="N78" s="1345"/>
      <c r="O78" s="1345"/>
      <c r="P78" s="1345"/>
      <c r="Q78" s="1345"/>
      <c r="R78" s="1345"/>
      <c r="S78" s="1345"/>
      <c r="T78" s="1345"/>
      <c r="U78" s="1345"/>
      <c r="V78" s="1345"/>
      <c r="W78" s="1345"/>
      <c r="X78" s="1345"/>
      <c r="Y78" s="1345"/>
      <c r="Z78" s="1345"/>
      <c r="AA78" s="1345"/>
      <c r="AB78" s="1345"/>
      <c r="AC78" s="1345"/>
      <c r="AD78" s="1346"/>
      <c r="AE78" s="1346"/>
      <c r="AF78" s="1346"/>
      <c r="AG78" s="1346"/>
      <c r="AH78" s="1346"/>
      <c r="AI78" s="1346"/>
      <c r="AJ78" s="1346"/>
      <c r="AK78" s="1346"/>
      <c r="AL78" s="1346"/>
    </row>
    <row r="79" spans="1:38" ht="12.75">
      <c r="A79" s="1345"/>
      <c r="B79" s="1345"/>
      <c r="C79" s="1345"/>
      <c r="D79" s="1345"/>
      <c r="E79" s="1345"/>
      <c r="F79" s="1345"/>
      <c r="G79" s="1345"/>
      <c r="H79" s="1345"/>
      <c r="I79" s="1345"/>
      <c r="J79" s="1345"/>
      <c r="K79" s="1345"/>
      <c r="L79" s="1345"/>
      <c r="M79" s="1345"/>
      <c r="N79" s="1345"/>
      <c r="O79" s="1345"/>
      <c r="P79" s="1345"/>
      <c r="Q79" s="1345"/>
      <c r="R79" s="1345"/>
      <c r="S79" s="1345"/>
      <c r="T79" s="1345"/>
      <c r="U79" s="1345"/>
      <c r="V79" s="1345"/>
      <c r="W79" s="1345"/>
      <c r="X79" s="1345"/>
      <c r="Y79" s="1345"/>
      <c r="Z79" s="1345"/>
      <c r="AA79" s="1345"/>
      <c r="AB79" s="1345"/>
      <c r="AC79" s="1345"/>
      <c r="AD79" s="1346"/>
      <c r="AE79" s="1346"/>
      <c r="AF79" s="1346"/>
      <c r="AG79" s="1346"/>
      <c r="AH79" s="1346"/>
      <c r="AI79" s="1346"/>
      <c r="AJ79" s="1346"/>
      <c r="AK79" s="1346"/>
      <c r="AL79" s="1346"/>
    </row>
    <row r="80" spans="1:38" ht="12.75" customHeight="1">
      <c r="A80" s="1345"/>
      <c r="B80" s="1345"/>
      <c r="C80" s="1345"/>
      <c r="D80" s="1345"/>
      <c r="E80" s="1345"/>
      <c r="F80" s="1345"/>
      <c r="G80" s="1345"/>
      <c r="H80" s="1345"/>
      <c r="I80" s="1345"/>
      <c r="J80" s="1345"/>
      <c r="K80" s="1345"/>
      <c r="L80" s="1345"/>
      <c r="M80" s="1345"/>
      <c r="N80" s="1345"/>
      <c r="O80" s="1345"/>
      <c r="P80" s="1345"/>
      <c r="Q80" s="1345"/>
      <c r="R80" s="1345"/>
      <c r="S80" s="1345"/>
      <c r="T80" s="1345"/>
      <c r="U80" s="1345"/>
      <c r="V80" s="1345"/>
      <c r="W80" s="1345"/>
      <c r="X80" s="1345"/>
      <c r="Y80" s="1345"/>
      <c r="Z80" s="1345"/>
      <c r="AA80" s="1345"/>
      <c r="AB80" s="1345"/>
      <c r="AC80" s="1345"/>
      <c r="AD80" s="1346"/>
      <c r="AE80" s="1346"/>
      <c r="AF80" s="1346"/>
      <c r="AG80" s="1346"/>
      <c r="AH80" s="1346"/>
      <c r="AI80" s="1346"/>
      <c r="AJ80" s="1346"/>
      <c r="AK80" s="1346"/>
      <c r="AL80" s="1346"/>
    </row>
    <row r="81" spans="1:38" ht="12.75">
      <c r="A81" s="1345"/>
      <c r="B81" s="1345"/>
      <c r="C81" s="1345"/>
      <c r="D81" s="1345"/>
      <c r="E81" s="1345"/>
      <c r="F81" s="1345"/>
      <c r="G81" s="1345"/>
      <c r="H81" s="1345"/>
      <c r="I81" s="1345"/>
      <c r="J81" s="1345"/>
      <c r="K81" s="1345"/>
      <c r="L81" s="1345"/>
      <c r="M81" s="1345"/>
      <c r="N81" s="1345"/>
      <c r="O81" s="1345"/>
      <c r="P81" s="1345"/>
      <c r="Q81" s="1345"/>
      <c r="R81" s="1345"/>
      <c r="S81" s="1345"/>
      <c r="T81" s="1345"/>
      <c r="U81" s="1345"/>
      <c r="V81" s="1345"/>
      <c r="W81" s="1345"/>
      <c r="X81" s="1345"/>
      <c r="Y81" s="1345"/>
      <c r="Z81" s="1345"/>
      <c r="AA81" s="1345"/>
      <c r="AB81" s="1345"/>
      <c r="AC81" s="1345"/>
      <c r="AD81" s="1346"/>
      <c r="AE81" s="1346"/>
      <c r="AF81" s="1346"/>
      <c r="AG81" s="1346"/>
      <c r="AH81" s="1346"/>
      <c r="AI81" s="1346"/>
      <c r="AJ81" s="1346"/>
      <c r="AK81" s="1346"/>
      <c r="AL81" s="1346"/>
    </row>
    <row r="82" spans="1:38" ht="12.75" customHeight="1">
      <c r="A82" s="1345"/>
      <c r="B82" s="1345"/>
      <c r="C82" s="1345"/>
      <c r="D82" s="1345"/>
      <c r="E82" s="1345"/>
      <c r="F82" s="1345"/>
      <c r="G82" s="1345"/>
      <c r="H82" s="1345"/>
      <c r="I82" s="1345"/>
      <c r="J82" s="1345"/>
      <c r="K82" s="1345"/>
      <c r="L82" s="1345"/>
      <c r="M82" s="1345"/>
      <c r="N82" s="1345"/>
      <c r="O82" s="1345"/>
      <c r="P82" s="1345"/>
      <c r="Q82" s="1345"/>
      <c r="R82" s="1345"/>
      <c r="S82" s="1345"/>
      <c r="T82" s="1345"/>
      <c r="U82" s="1345"/>
      <c r="V82" s="1345"/>
      <c r="W82" s="1345"/>
      <c r="X82" s="1345"/>
      <c r="Y82" s="1345"/>
      <c r="Z82" s="1345"/>
      <c r="AA82" s="1345"/>
      <c r="AB82" s="1345"/>
      <c r="AC82" s="1345"/>
      <c r="AD82" s="1346"/>
      <c r="AE82" s="1346"/>
      <c r="AF82" s="1346"/>
      <c r="AG82" s="1346"/>
      <c r="AH82" s="1346"/>
      <c r="AI82" s="1346"/>
      <c r="AJ82" s="1346"/>
      <c r="AK82" s="1346"/>
      <c r="AL82" s="1346"/>
    </row>
    <row r="83" spans="1:38" ht="12.75">
      <c r="A83" s="1345"/>
      <c r="B83" s="1345"/>
      <c r="C83" s="1345"/>
      <c r="D83" s="1345"/>
      <c r="E83" s="1345"/>
      <c r="F83" s="1345"/>
      <c r="G83" s="1345"/>
      <c r="H83" s="1345"/>
      <c r="I83" s="1345"/>
      <c r="J83" s="1345"/>
      <c r="K83" s="1345"/>
      <c r="L83" s="1345"/>
      <c r="M83" s="1345"/>
      <c r="N83" s="1345"/>
      <c r="O83" s="1345"/>
      <c r="P83" s="1345"/>
      <c r="Q83" s="1345"/>
      <c r="R83" s="1345"/>
      <c r="S83" s="1345"/>
      <c r="T83" s="1345"/>
      <c r="U83" s="1345"/>
      <c r="V83" s="1345"/>
      <c r="W83" s="1345"/>
      <c r="X83" s="1345"/>
      <c r="Y83" s="1345"/>
      <c r="Z83" s="1345"/>
      <c r="AA83" s="1345"/>
      <c r="AB83" s="1345"/>
      <c r="AC83" s="1345"/>
      <c r="AD83" s="1346"/>
      <c r="AE83" s="1346"/>
      <c r="AF83" s="1346"/>
      <c r="AG83" s="1346"/>
      <c r="AH83" s="1346"/>
      <c r="AI83" s="1346"/>
      <c r="AJ83" s="1346"/>
      <c r="AK83" s="1346"/>
      <c r="AL83" s="1346"/>
    </row>
    <row r="84" spans="1:38" ht="12.75" customHeight="1">
      <c r="A84" s="1405"/>
      <c r="B84" s="1405"/>
      <c r="C84" s="1405"/>
      <c r="D84" s="1405"/>
      <c r="E84" s="1405"/>
      <c r="F84" s="1405"/>
      <c r="G84" s="1405"/>
      <c r="H84" s="1405"/>
      <c r="I84" s="1405"/>
      <c r="J84" s="1405"/>
      <c r="K84" s="1405"/>
      <c r="L84" s="1405"/>
      <c r="M84" s="1405"/>
      <c r="N84" s="1405"/>
      <c r="O84" s="1405"/>
      <c r="P84" s="1406"/>
      <c r="Q84" s="1406"/>
      <c r="R84" s="1405"/>
      <c r="S84" s="1405"/>
      <c r="T84" s="1405"/>
      <c r="U84" s="1405"/>
      <c r="V84" s="1405"/>
      <c r="W84" s="1405"/>
      <c r="X84" s="1405"/>
      <c r="Y84" s="1346"/>
      <c r="Z84" s="1346"/>
      <c r="AA84" s="1346"/>
      <c r="AB84" s="1346"/>
      <c r="AC84" s="1346"/>
      <c r="AD84" s="1346"/>
      <c r="AE84" s="1346"/>
      <c r="AF84" s="1346"/>
      <c r="AG84" s="1346"/>
      <c r="AH84" s="1346"/>
      <c r="AI84" s="1346"/>
      <c r="AJ84" s="1346"/>
      <c r="AK84" s="1346"/>
      <c r="AL84" s="1346"/>
    </row>
    <row r="85" spans="1:38" ht="12.75">
      <c r="A85" s="1405"/>
      <c r="B85" s="1405"/>
      <c r="C85" s="1405"/>
      <c r="D85" s="1405"/>
      <c r="E85" s="1405"/>
      <c r="F85" s="1405"/>
      <c r="G85" s="1405"/>
      <c r="H85" s="1405"/>
      <c r="I85" s="1405"/>
      <c r="J85" s="1405"/>
      <c r="K85" s="1405"/>
      <c r="L85" s="1405"/>
      <c r="M85" s="1405"/>
      <c r="N85" s="1405"/>
      <c r="O85" s="1405"/>
      <c r="P85" s="1406"/>
      <c r="Q85" s="1406"/>
      <c r="R85" s="1405"/>
      <c r="S85" s="1405"/>
      <c r="T85" s="1405"/>
      <c r="U85" s="1405"/>
      <c r="V85" s="1405"/>
      <c r="W85" s="1405"/>
      <c r="X85" s="1405"/>
      <c r="Y85" s="1346"/>
      <c r="Z85" s="1346"/>
      <c r="AA85" s="1346"/>
      <c r="AB85" s="1346"/>
      <c r="AC85" s="1346"/>
      <c r="AD85" s="1346"/>
      <c r="AE85" s="1346"/>
      <c r="AF85" s="1346"/>
      <c r="AG85" s="1346"/>
      <c r="AH85" s="1346"/>
      <c r="AI85" s="1346"/>
      <c r="AJ85" s="1346"/>
      <c r="AK85" s="1346"/>
      <c r="AL85" s="1346"/>
    </row>
    <row r="86" spans="1:38" ht="12.75" customHeight="1">
      <c r="A86" s="1405"/>
      <c r="B86" s="1405"/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6"/>
      <c r="Q86" s="1406"/>
      <c r="R86" s="1405"/>
      <c r="S86" s="1405"/>
      <c r="T86" s="1405"/>
      <c r="U86" s="1405"/>
      <c r="V86" s="1405"/>
      <c r="W86" s="1405"/>
      <c r="X86" s="1405"/>
      <c r="Y86" s="1346"/>
      <c r="Z86" s="1346"/>
      <c r="AA86" s="1346"/>
      <c r="AB86" s="1346"/>
      <c r="AC86" s="1346"/>
      <c r="AD86" s="1346"/>
      <c r="AE86" s="1346"/>
      <c r="AF86" s="1346"/>
      <c r="AG86" s="1346"/>
      <c r="AH86" s="1346"/>
      <c r="AI86" s="1346"/>
      <c r="AJ86" s="1346"/>
      <c r="AK86" s="1346"/>
      <c r="AL86" s="1346"/>
    </row>
    <row r="87" spans="1:38" ht="12.75">
      <c r="A87" s="1405"/>
      <c r="B87" s="1405"/>
      <c r="C87" s="1405"/>
      <c r="D87" s="1405"/>
      <c r="E87" s="1405"/>
      <c r="F87" s="1405"/>
      <c r="G87" s="1405"/>
      <c r="H87" s="1405"/>
      <c r="I87" s="1405"/>
      <c r="J87" s="1405"/>
      <c r="K87" s="1405"/>
      <c r="L87" s="1405"/>
      <c r="M87" s="1405"/>
      <c r="N87" s="1405"/>
      <c r="O87" s="1405"/>
      <c r="P87" s="1406"/>
      <c r="Q87" s="1406"/>
      <c r="R87" s="1405"/>
      <c r="S87" s="1405"/>
      <c r="T87" s="1405"/>
      <c r="U87" s="1405"/>
      <c r="V87" s="1405"/>
      <c r="W87" s="1405"/>
      <c r="X87" s="1405"/>
      <c r="Y87" s="1346"/>
      <c r="Z87" s="1346"/>
      <c r="AA87" s="1346"/>
      <c r="AB87" s="1346"/>
      <c r="AC87" s="1346"/>
      <c r="AD87" s="1346"/>
      <c r="AE87" s="1346"/>
      <c r="AF87" s="1346"/>
      <c r="AG87" s="1346"/>
      <c r="AH87" s="1346"/>
      <c r="AI87" s="1346"/>
      <c r="AJ87" s="1346"/>
      <c r="AK87" s="1346"/>
      <c r="AL87" s="1346"/>
    </row>
    <row r="88" spans="1:38" ht="12.75" customHeight="1">
      <c r="A88" s="1405"/>
      <c r="B88" s="1405"/>
      <c r="C88" s="1405"/>
      <c r="D88" s="1405"/>
      <c r="E88" s="1405"/>
      <c r="F88" s="1405"/>
      <c r="G88" s="1405"/>
      <c r="H88" s="1405"/>
      <c r="I88" s="1405"/>
      <c r="J88" s="1405"/>
      <c r="K88" s="1405"/>
      <c r="L88" s="1405"/>
      <c r="M88" s="1405"/>
      <c r="N88" s="1405"/>
      <c r="O88" s="1405"/>
      <c r="P88" s="1406"/>
      <c r="Q88" s="1406"/>
      <c r="R88" s="1405"/>
      <c r="S88" s="1405"/>
      <c r="T88" s="1405"/>
      <c r="U88" s="1405"/>
      <c r="V88" s="1405"/>
      <c r="W88" s="1405"/>
      <c r="X88" s="1405"/>
      <c r="Y88" s="1346"/>
      <c r="Z88" s="1346"/>
      <c r="AA88" s="1346"/>
      <c r="AB88" s="1346"/>
      <c r="AC88" s="1346"/>
      <c r="AD88" s="1346"/>
      <c r="AE88" s="1346"/>
      <c r="AF88" s="1346"/>
      <c r="AG88" s="1346"/>
      <c r="AH88" s="1346"/>
      <c r="AI88" s="1346"/>
      <c r="AJ88" s="1346"/>
      <c r="AK88" s="1346"/>
      <c r="AL88" s="1346"/>
    </row>
    <row r="89" spans="1:38" ht="12.75">
      <c r="A89" s="1405"/>
      <c r="B89" s="1405"/>
      <c r="C89" s="1405"/>
      <c r="D89" s="1405"/>
      <c r="E89" s="1405"/>
      <c r="F89" s="1405"/>
      <c r="G89" s="1405"/>
      <c r="H89" s="1405"/>
      <c r="I89" s="1405"/>
      <c r="J89" s="1405"/>
      <c r="K89" s="1405"/>
      <c r="L89" s="1405"/>
      <c r="M89" s="1405"/>
      <c r="N89" s="1405"/>
      <c r="O89" s="1405"/>
      <c r="P89" s="1406"/>
      <c r="Q89" s="1406"/>
      <c r="R89" s="1405"/>
      <c r="S89" s="1405"/>
      <c r="T89" s="1405"/>
      <c r="U89" s="1405"/>
      <c r="V89" s="1405"/>
      <c r="W89" s="1405"/>
      <c r="X89" s="1405"/>
      <c r="Y89" s="1346"/>
      <c r="Z89" s="1346"/>
      <c r="AA89" s="1346"/>
      <c r="AB89" s="1346"/>
      <c r="AC89" s="1346"/>
      <c r="AD89" s="1346"/>
      <c r="AE89" s="1346"/>
      <c r="AF89" s="1346"/>
      <c r="AG89" s="1346"/>
      <c r="AH89" s="1346"/>
      <c r="AI89" s="1346"/>
      <c r="AJ89" s="1346"/>
      <c r="AK89" s="1346"/>
      <c r="AL89" s="1346"/>
    </row>
    <row r="90" spans="1:38" ht="12.75" customHeight="1">
      <c r="A90" s="1405"/>
      <c r="B90" s="1405"/>
      <c r="C90" s="1405"/>
      <c r="D90" s="1405"/>
      <c r="E90" s="1405"/>
      <c r="F90" s="1405"/>
      <c r="G90" s="1405"/>
      <c r="H90" s="1405"/>
      <c r="I90" s="1405"/>
      <c r="J90" s="1405"/>
      <c r="K90" s="1405"/>
      <c r="L90" s="1405"/>
      <c r="M90" s="1405"/>
      <c r="N90" s="1405"/>
      <c r="O90" s="1405"/>
      <c r="P90" s="1406"/>
      <c r="Q90" s="1406"/>
      <c r="R90" s="1405"/>
      <c r="S90" s="1405"/>
      <c r="T90" s="1405"/>
      <c r="U90" s="1405"/>
      <c r="V90" s="1405"/>
      <c r="W90" s="1405"/>
      <c r="X90" s="1405"/>
      <c r="Y90" s="1346"/>
      <c r="Z90" s="1346"/>
      <c r="AA90" s="1346"/>
      <c r="AB90" s="1346"/>
      <c r="AC90" s="1346"/>
      <c r="AD90" s="1346"/>
      <c r="AE90" s="1346"/>
      <c r="AF90" s="1346"/>
      <c r="AG90" s="1346"/>
      <c r="AH90" s="1346"/>
      <c r="AI90" s="1346"/>
      <c r="AJ90" s="1346"/>
      <c r="AK90" s="1346"/>
      <c r="AL90" s="1346"/>
    </row>
    <row r="91" spans="1:38" ht="12.75">
      <c r="A91" s="1405"/>
      <c r="B91" s="1405"/>
      <c r="C91" s="1405"/>
      <c r="D91" s="1405"/>
      <c r="E91" s="1405"/>
      <c r="F91" s="1405"/>
      <c r="G91" s="1405"/>
      <c r="H91" s="1405"/>
      <c r="I91" s="1405"/>
      <c r="J91" s="1405"/>
      <c r="K91" s="1405"/>
      <c r="L91" s="1405"/>
      <c r="M91" s="1405"/>
      <c r="N91" s="1405"/>
      <c r="O91" s="1405"/>
      <c r="P91" s="1406"/>
      <c r="Q91" s="1406"/>
      <c r="R91" s="1405"/>
      <c r="S91" s="1405"/>
      <c r="T91" s="1405"/>
      <c r="U91" s="1405"/>
      <c r="V91" s="1405"/>
      <c r="W91" s="1405"/>
      <c r="X91" s="1405"/>
      <c r="Y91" s="1346"/>
      <c r="Z91" s="1346"/>
      <c r="AA91" s="1346"/>
      <c r="AB91" s="1346"/>
      <c r="AC91" s="1346"/>
      <c r="AD91" s="1346"/>
      <c r="AE91" s="1346"/>
      <c r="AF91" s="1346"/>
      <c r="AG91" s="1346"/>
      <c r="AH91" s="1346"/>
      <c r="AI91" s="1346"/>
      <c r="AJ91" s="1346"/>
      <c r="AK91" s="1346"/>
      <c r="AL91" s="1346"/>
    </row>
    <row r="92" spans="1:38" ht="12.75" customHeight="1">
      <c r="A92" s="1405"/>
      <c r="B92" s="1405"/>
      <c r="C92" s="1405"/>
      <c r="D92" s="1405"/>
      <c r="E92" s="1405"/>
      <c r="F92" s="1405"/>
      <c r="G92" s="1405"/>
      <c r="H92" s="1405"/>
      <c r="I92" s="1405"/>
      <c r="J92" s="1405"/>
      <c r="K92" s="1405"/>
      <c r="L92" s="1405"/>
      <c r="M92" s="1405"/>
      <c r="N92" s="1405"/>
      <c r="O92" s="1405"/>
      <c r="P92" s="1406"/>
      <c r="Q92" s="1406"/>
      <c r="R92" s="1405"/>
      <c r="S92" s="1405"/>
      <c r="T92" s="1405"/>
      <c r="U92" s="1405"/>
      <c r="V92" s="1405"/>
      <c r="W92" s="1405"/>
      <c r="X92" s="1405"/>
      <c r="Y92" s="1346"/>
      <c r="Z92" s="1346"/>
      <c r="AA92" s="1346"/>
      <c r="AB92" s="1346"/>
      <c r="AC92" s="1346"/>
      <c r="AD92" s="1346"/>
      <c r="AE92" s="1346"/>
      <c r="AF92" s="1346"/>
      <c r="AG92" s="1346"/>
      <c r="AH92" s="1346"/>
      <c r="AI92" s="1346"/>
      <c r="AJ92" s="1346"/>
      <c r="AK92" s="1346"/>
      <c r="AL92" s="1346"/>
    </row>
    <row r="93" spans="1:38" ht="12.75">
      <c r="A93" s="1405"/>
      <c r="B93" s="1405"/>
      <c r="C93" s="1405"/>
      <c r="D93" s="1405"/>
      <c r="E93" s="1405"/>
      <c r="F93" s="1405"/>
      <c r="G93" s="1405"/>
      <c r="H93" s="1405"/>
      <c r="I93" s="1405"/>
      <c r="J93" s="1405"/>
      <c r="K93" s="1405"/>
      <c r="L93" s="1405"/>
      <c r="M93" s="1405"/>
      <c r="N93" s="1405"/>
      <c r="O93" s="1405"/>
      <c r="P93" s="1406"/>
      <c r="Q93" s="1406"/>
      <c r="R93" s="1405"/>
      <c r="S93" s="1405"/>
      <c r="T93" s="1405"/>
      <c r="U93" s="1405"/>
      <c r="V93" s="1405"/>
      <c r="W93" s="1405"/>
      <c r="X93" s="1405"/>
      <c r="Y93" s="1346"/>
      <c r="Z93" s="1346"/>
      <c r="AA93" s="1346"/>
      <c r="AB93" s="1346"/>
      <c r="AC93" s="1346"/>
      <c r="AD93" s="1346"/>
      <c r="AE93" s="1346"/>
      <c r="AF93" s="1346"/>
      <c r="AG93" s="1346"/>
      <c r="AH93" s="1346"/>
      <c r="AI93" s="1346"/>
      <c r="AJ93" s="1346"/>
      <c r="AK93" s="1346"/>
      <c r="AL93" s="1346"/>
    </row>
    <row r="94" spans="1:38" ht="12.75" customHeight="1">
      <c r="A94" s="1405"/>
      <c r="B94" s="1405"/>
      <c r="C94" s="1405"/>
      <c r="D94" s="1405"/>
      <c r="E94" s="1405"/>
      <c r="F94" s="1405"/>
      <c r="G94" s="1405"/>
      <c r="H94" s="1405"/>
      <c r="I94" s="1405"/>
      <c r="J94" s="1405"/>
      <c r="K94" s="1405"/>
      <c r="L94" s="1405"/>
      <c r="M94" s="1405"/>
      <c r="N94" s="1405"/>
      <c r="O94" s="1405"/>
      <c r="P94" s="1406"/>
      <c r="Q94" s="1406"/>
      <c r="R94" s="1405"/>
      <c r="S94" s="1405"/>
      <c r="T94" s="1405"/>
      <c r="U94" s="1405"/>
      <c r="V94" s="1405"/>
      <c r="W94" s="1405"/>
      <c r="X94" s="1405"/>
      <c r="Y94" s="1346"/>
      <c r="Z94" s="1346"/>
      <c r="AA94" s="1346"/>
      <c r="AB94" s="1346"/>
      <c r="AC94" s="1346"/>
      <c r="AD94" s="1346"/>
      <c r="AE94" s="1346"/>
      <c r="AF94" s="1346"/>
      <c r="AG94" s="1346"/>
      <c r="AH94" s="1346"/>
      <c r="AI94" s="1346"/>
      <c r="AJ94" s="1346"/>
      <c r="AK94" s="1346"/>
      <c r="AL94" s="1346"/>
    </row>
    <row r="95" spans="1:38" ht="12.75">
      <c r="A95" s="1405"/>
      <c r="B95" s="1405"/>
      <c r="C95" s="1405"/>
      <c r="D95" s="1405"/>
      <c r="E95" s="1405"/>
      <c r="F95" s="1405"/>
      <c r="G95" s="1405"/>
      <c r="H95" s="1405"/>
      <c r="I95" s="1405"/>
      <c r="J95" s="1405"/>
      <c r="K95" s="1405"/>
      <c r="L95" s="1405"/>
      <c r="M95" s="1405"/>
      <c r="N95" s="1405"/>
      <c r="O95" s="1405"/>
      <c r="P95" s="1406"/>
      <c r="Q95" s="1406"/>
      <c r="R95" s="1405"/>
      <c r="S95" s="1405"/>
      <c r="T95" s="1405"/>
      <c r="U95" s="1405"/>
      <c r="V95" s="1405"/>
      <c r="W95" s="1405"/>
      <c r="X95" s="1405"/>
      <c r="Y95" s="1346"/>
      <c r="Z95" s="1346"/>
      <c r="AA95" s="1346"/>
      <c r="AB95" s="1346"/>
      <c r="AC95" s="1346"/>
      <c r="AD95" s="1346"/>
      <c r="AE95" s="1346"/>
      <c r="AF95" s="1346"/>
      <c r="AG95" s="1346"/>
      <c r="AH95" s="1346"/>
      <c r="AI95" s="1346"/>
      <c r="AJ95" s="1346"/>
      <c r="AK95" s="1346"/>
      <c r="AL95" s="1346"/>
    </row>
    <row r="96" spans="1:38" ht="12.75" customHeight="1">
      <c r="A96" s="1405"/>
      <c r="B96" s="1405"/>
      <c r="C96" s="1405"/>
      <c r="D96" s="1405"/>
      <c r="E96" s="1405"/>
      <c r="F96" s="1405"/>
      <c r="G96" s="1405"/>
      <c r="H96" s="1405"/>
      <c r="I96" s="1405"/>
      <c r="J96" s="1405"/>
      <c r="K96" s="1405"/>
      <c r="L96" s="1405"/>
      <c r="M96" s="1405"/>
      <c r="N96" s="1405"/>
      <c r="O96" s="1405"/>
      <c r="P96" s="1406"/>
      <c r="Q96" s="1406"/>
      <c r="R96" s="1405"/>
      <c r="S96" s="1405"/>
      <c r="T96" s="1405"/>
      <c r="U96" s="1405"/>
      <c r="V96" s="1405"/>
      <c r="W96" s="1405"/>
      <c r="X96" s="1405"/>
      <c r="Y96" s="1346"/>
      <c r="Z96" s="1346"/>
      <c r="AA96" s="1346"/>
      <c r="AB96" s="1346"/>
      <c r="AC96" s="1346"/>
      <c r="AD96" s="1346"/>
      <c r="AE96" s="1346"/>
      <c r="AF96" s="1346"/>
      <c r="AG96" s="1346"/>
      <c r="AH96" s="1346"/>
      <c r="AI96" s="1346"/>
      <c r="AJ96" s="1346"/>
      <c r="AK96" s="1346"/>
      <c r="AL96" s="1346"/>
    </row>
    <row r="97" spans="1:38" ht="12.75">
      <c r="A97" s="1405"/>
      <c r="B97" s="1405"/>
      <c r="C97" s="1405"/>
      <c r="D97" s="1405"/>
      <c r="E97" s="1405"/>
      <c r="F97" s="1405"/>
      <c r="G97" s="1405"/>
      <c r="H97" s="1405"/>
      <c r="I97" s="1405"/>
      <c r="J97" s="1405"/>
      <c r="K97" s="1405"/>
      <c r="L97" s="1405"/>
      <c r="M97" s="1405"/>
      <c r="N97" s="1405"/>
      <c r="O97" s="1405"/>
      <c r="P97" s="1406"/>
      <c r="Q97" s="1406"/>
      <c r="R97" s="1405"/>
      <c r="S97" s="1405"/>
      <c r="T97" s="1405"/>
      <c r="U97" s="1405"/>
      <c r="V97" s="1405"/>
      <c r="W97" s="1405"/>
      <c r="X97" s="1405"/>
      <c r="Y97" s="1346"/>
      <c r="Z97" s="1346"/>
      <c r="AA97" s="1346"/>
      <c r="AB97" s="1346"/>
      <c r="AC97" s="1346"/>
      <c r="AD97" s="1346"/>
      <c r="AE97" s="1346"/>
      <c r="AF97" s="1346"/>
      <c r="AG97" s="1346"/>
      <c r="AH97" s="1346"/>
      <c r="AI97" s="1346"/>
      <c r="AJ97" s="1346"/>
      <c r="AK97" s="1346"/>
      <c r="AL97" s="1346"/>
    </row>
    <row r="98" spans="1:38" ht="12.75" customHeight="1">
      <c r="A98" s="1405"/>
      <c r="B98" s="1405"/>
      <c r="C98" s="1405"/>
      <c r="D98" s="1405"/>
      <c r="E98" s="1405"/>
      <c r="F98" s="1405"/>
      <c r="G98" s="1405"/>
      <c r="H98" s="1405"/>
      <c r="I98" s="1405"/>
      <c r="J98" s="1405"/>
      <c r="K98" s="1405"/>
      <c r="L98" s="1405"/>
      <c r="M98" s="1405"/>
      <c r="N98" s="1405"/>
      <c r="O98" s="1405"/>
      <c r="P98" s="1406"/>
      <c r="Q98" s="1406"/>
      <c r="R98" s="1405"/>
      <c r="S98" s="1405"/>
      <c r="T98" s="1405"/>
      <c r="U98" s="1405"/>
      <c r="V98" s="1405"/>
      <c r="W98" s="1405"/>
      <c r="X98" s="1405"/>
      <c r="Y98" s="1346"/>
      <c r="Z98" s="1346"/>
      <c r="AA98" s="1346"/>
      <c r="AB98" s="1346"/>
      <c r="AC98" s="1346"/>
      <c r="AD98" s="1346"/>
      <c r="AE98" s="1346"/>
      <c r="AF98" s="1346"/>
      <c r="AG98" s="1346"/>
      <c r="AH98" s="1346"/>
      <c r="AI98" s="1346"/>
      <c r="AJ98" s="1346"/>
      <c r="AK98" s="1346"/>
      <c r="AL98" s="1346"/>
    </row>
    <row r="99" spans="1:38" ht="12.75">
      <c r="A99" s="1405"/>
      <c r="B99" s="1405"/>
      <c r="C99" s="1405"/>
      <c r="D99" s="1405"/>
      <c r="E99" s="1405"/>
      <c r="F99" s="1405"/>
      <c r="G99" s="1405"/>
      <c r="H99" s="1405"/>
      <c r="I99" s="1405"/>
      <c r="J99" s="1405"/>
      <c r="K99" s="1405"/>
      <c r="L99" s="1405"/>
      <c r="M99" s="1405"/>
      <c r="N99" s="1405"/>
      <c r="O99" s="1405"/>
      <c r="P99" s="1406"/>
      <c r="Q99" s="1406"/>
      <c r="R99" s="1405"/>
      <c r="S99" s="1405"/>
      <c r="T99" s="1405"/>
      <c r="U99" s="1405"/>
      <c r="V99" s="1405"/>
      <c r="W99" s="1405"/>
      <c r="X99" s="1405"/>
      <c r="Y99" s="1346"/>
      <c r="Z99" s="1346"/>
      <c r="AA99" s="1346"/>
      <c r="AB99" s="1346"/>
      <c r="AC99" s="1346"/>
      <c r="AD99" s="1346"/>
      <c r="AE99" s="1346"/>
      <c r="AF99" s="1346"/>
      <c r="AG99" s="1346"/>
      <c r="AH99" s="1346"/>
      <c r="AI99" s="1346"/>
      <c r="AJ99" s="1346"/>
      <c r="AK99" s="1346"/>
      <c r="AL99" s="1346"/>
    </row>
    <row r="100" spans="1:38" ht="12.75" customHeight="1">
      <c r="A100" s="1405"/>
      <c r="B100" s="1405"/>
      <c r="C100" s="1405"/>
      <c r="D100" s="1405"/>
      <c r="E100" s="1405"/>
      <c r="F100" s="1405"/>
      <c r="G100" s="1405"/>
      <c r="H100" s="1405"/>
      <c r="I100" s="1405"/>
      <c r="J100" s="1405"/>
      <c r="K100" s="1405"/>
      <c r="L100" s="1405"/>
      <c r="M100" s="1405"/>
      <c r="N100" s="1405"/>
      <c r="O100" s="1405"/>
      <c r="P100" s="1406"/>
      <c r="Q100" s="1406"/>
      <c r="R100" s="1405"/>
      <c r="S100" s="1405"/>
      <c r="T100" s="1405"/>
      <c r="U100" s="1405"/>
      <c r="V100" s="1405"/>
      <c r="W100" s="1405"/>
      <c r="X100" s="1405"/>
      <c r="Y100" s="1346"/>
      <c r="Z100" s="1346"/>
      <c r="AA100" s="1346"/>
      <c r="AB100" s="1346"/>
      <c r="AC100" s="1346"/>
      <c r="AD100" s="1346"/>
      <c r="AE100" s="1346"/>
      <c r="AF100" s="1346"/>
      <c r="AG100" s="1346"/>
      <c r="AH100" s="1346"/>
      <c r="AI100" s="1346"/>
      <c r="AJ100" s="1346"/>
      <c r="AK100" s="1346"/>
      <c r="AL100" s="1346"/>
    </row>
    <row r="101" spans="1:38" ht="12.75">
      <c r="A101" s="1405"/>
      <c r="B101" s="1405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6"/>
      <c r="Q101" s="1406"/>
      <c r="R101" s="1405"/>
      <c r="S101" s="1405"/>
      <c r="T101" s="1405"/>
      <c r="U101" s="1405"/>
      <c r="V101" s="1405"/>
      <c r="W101" s="1405"/>
      <c r="X101" s="1405"/>
      <c r="Y101" s="1346"/>
      <c r="Z101" s="1346"/>
      <c r="AA101" s="1346"/>
      <c r="AB101" s="1346"/>
      <c r="AC101" s="1346"/>
      <c r="AD101" s="1346"/>
      <c r="AE101" s="1346"/>
      <c r="AF101" s="1346"/>
      <c r="AG101" s="1346"/>
      <c r="AH101" s="1346"/>
      <c r="AI101" s="1346"/>
      <c r="AJ101" s="1346"/>
      <c r="AK101" s="1346"/>
      <c r="AL101" s="1346"/>
    </row>
    <row r="102" spans="1:38" ht="12.75" customHeight="1">
      <c r="A102" s="1405"/>
      <c r="B102" s="1405"/>
      <c r="C102" s="1405"/>
      <c r="D102" s="1405"/>
      <c r="E102" s="1405"/>
      <c r="F102" s="1405"/>
      <c r="G102" s="1405"/>
      <c r="H102" s="1405"/>
      <c r="I102" s="1405"/>
      <c r="J102" s="1405"/>
      <c r="K102" s="1405"/>
      <c r="L102" s="1405"/>
      <c r="M102" s="1405"/>
      <c r="N102" s="1405"/>
      <c r="O102" s="1405"/>
      <c r="P102" s="1406"/>
      <c r="Q102" s="1406"/>
      <c r="R102" s="1405"/>
      <c r="S102" s="1405"/>
      <c r="T102" s="1405"/>
      <c r="U102" s="1405"/>
      <c r="V102" s="1405"/>
      <c r="W102" s="1405"/>
      <c r="X102" s="1405"/>
      <c r="Y102" s="1346"/>
      <c r="Z102" s="1346"/>
      <c r="AA102" s="1346"/>
      <c r="AB102" s="1346"/>
      <c r="AC102" s="1346"/>
      <c r="AD102" s="1346"/>
      <c r="AE102" s="1346"/>
      <c r="AF102" s="1346"/>
      <c r="AG102" s="1346"/>
      <c r="AH102" s="1346"/>
      <c r="AI102" s="1346"/>
      <c r="AJ102" s="1346"/>
      <c r="AK102" s="1346"/>
      <c r="AL102" s="1346"/>
    </row>
    <row r="103" spans="1:38" ht="12.75">
      <c r="A103" s="1407"/>
      <c r="B103" s="1407"/>
      <c r="C103" s="1407"/>
      <c r="D103" s="1407"/>
      <c r="E103" s="1407"/>
      <c r="F103" s="1407"/>
      <c r="G103" s="1407"/>
      <c r="H103" s="1407"/>
      <c r="I103" s="1407"/>
      <c r="J103" s="1407"/>
      <c r="K103" s="1407"/>
      <c r="L103" s="1407"/>
      <c r="M103" s="1405"/>
      <c r="N103" s="1405"/>
      <c r="O103" s="1405"/>
      <c r="P103" s="1406"/>
      <c r="Q103" s="1406"/>
      <c r="R103" s="1405"/>
      <c r="S103" s="1405"/>
      <c r="T103" s="1405"/>
      <c r="U103" s="1405"/>
      <c r="V103" s="1405"/>
      <c r="W103" s="1405"/>
      <c r="X103" s="1405"/>
      <c r="Y103" s="1346"/>
      <c r="Z103" s="1346"/>
      <c r="AA103" s="1408"/>
      <c r="AB103" s="1408"/>
      <c r="AC103" s="1408"/>
      <c r="AD103" s="1408"/>
      <c r="AE103" s="1408"/>
      <c r="AF103" s="1408"/>
      <c r="AG103" s="1408"/>
      <c r="AH103" s="1408"/>
      <c r="AI103" s="1408"/>
      <c r="AJ103" s="1408"/>
      <c r="AK103" s="1408"/>
      <c r="AL103" s="1408"/>
    </row>
    <row r="104" spans="1:38" ht="12.75" customHeight="1">
      <c r="A104" s="1407"/>
      <c r="B104" s="1407"/>
      <c r="C104" s="1407"/>
      <c r="D104" s="1407"/>
      <c r="E104" s="1407"/>
      <c r="F104" s="1407"/>
      <c r="G104" s="1407"/>
      <c r="H104" s="1407"/>
      <c r="I104" s="1407"/>
      <c r="J104" s="1407"/>
      <c r="K104" s="1407"/>
      <c r="L104" s="1407"/>
      <c r="M104" s="1405"/>
      <c r="N104" s="1405"/>
      <c r="O104" s="1405"/>
      <c r="P104" s="1406"/>
      <c r="Q104" s="1406"/>
      <c r="R104" s="1405"/>
      <c r="S104" s="1405"/>
      <c r="T104" s="1405"/>
      <c r="U104" s="1405"/>
      <c r="V104" s="1405"/>
      <c r="W104" s="1405"/>
      <c r="X104" s="1405"/>
      <c r="Y104" s="1346"/>
      <c r="Z104" s="1346"/>
      <c r="AA104" s="1408"/>
      <c r="AB104" s="1408"/>
      <c r="AC104" s="1408"/>
      <c r="AD104" s="1408"/>
      <c r="AE104" s="1408"/>
      <c r="AF104" s="1408"/>
      <c r="AG104" s="1408"/>
      <c r="AH104" s="1408"/>
      <c r="AI104" s="1408"/>
      <c r="AJ104" s="1408"/>
      <c r="AK104" s="1408"/>
      <c r="AL104" s="1408"/>
    </row>
    <row r="105" spans="1:38" ht="12.75">
      <c r="A105" s="1407"/>
      <c r="B105" s="1407"/>
      <c r="C105" s="1407"/>
      <c r="D105" s="1407"/>
      <c r="E105" s="1407"/>
      <c r="F105" s="1407"/>
      <c r="G105" s="1407"/>
      <c r="H105" s="1407"/>
      <c r="I105" s="1407"/>
      <c r="J105" s="1407"/>
      <c r="K105" s="1407"/>
      <c r="L105" s="1407"/>
      <c r="M105" s="1405"/>
      <c r="N105" s="1405"/>
      <c r="O105" s="1405"/>
      <c r="P105" s="1406"/>
      <c r="Q105" s="1406"/>
      <c r="R105" s="1405"/>
      <c r="S105" s="1405"/>
      <c r="T105" s="1405"/>
      <c r="U105" s="1405"/>
      <c r="V105" s="1405"/>
      <c r="W105" s="1405"/>
      <c r="X105" s="1405"/>
      <c r="Y105" s="1346"/>
      <c r="Z105" s="1346"/>
      <c r="AA105" s="1408"/>
      <c r="AB105" s="1408"/>
      <c r="AC105" s="1408"/>
      <c r="AD105" s="1408"/>
      <c r="AE105" s="1408"/>
      <c r="AF105" s="1408"/>
      <c r="AG105" s="1408"/>
      <c r="AH105" s="1408"/>
      <c r="AI105" s="1408"/>
      <c r="AJ105" s="1408"/>
      <c r="AK105" s="1408"/>
      <c r="AL105" s="1408"/>
    </row>
    <row r="106" spans="1:38" ht="12.75" customHeight="1">
      <c r="A106" s="1407"/>
      <c r="B106" s="1407"/>
      <c r="C106" s="1407"/>
      <c r="D106" s="1407"/>
      <c r="E106" s="1407"/>
      <c r="F106" s="1407"/>
      <c r="G106" s="1407"/>
      <c r="H106" s="1407"/>
      <c r="I106" s="1407"/>
      <c r="J106" s="1407"/>
      <c r="K106" s="1407"/>
      <c r="L106" s="1407"/>
      <c r="M106" s="1405"/>
      <c r="N106" s="1405"/>
      <c r="O106" s="1405"/>
      <c r="P106" s="1406"/>
      <c r="Q106" s="1406"/>
      <c r="R106" s="1405"/>
      <c r="S106" s="1405"/>
      <c r="T106" s="1405"/>
      <c r="U106" s="1405"/>
      <c r="V106" s="1405"/>
      <c r="W106" s="1405"/>
      <c r="X106" s="1405"/>
      <c r="Y106" s="1346"/>
      <c r="Z106" s="1346"/>
      <c r="AA106" s="1408"/>
      <c r="AB106" s="1408"/>
      <c r="AC106" s="1408"/>
      <c r="AD106" s="1408"/>
      <c r="AE106" s="1408"/>
      <c r="AF106" s="1408"/>
      <c r="AG106" s="1408"/>
      <c r="AH106" s="1408"/>
      <c r="AI106" s="1408"/>
      <c r="AJ106" s="1408"/>
      <c r="AK106" s="1408"/>
      <c r="AL106" s="1408"/>
    </row>
    <row r="107" spans="1:38" ht="12.75">
      <c r="A107" s="1409"/>
      <c r="B107" s="1409"/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5"/>
      <c r="N107" s="1405"/>
      <c r="O107" s="1405"/>
      <c r="P107" s="1406"/>
      <c r="Q107" s="1406"/>
      <c r="R107" s="1405"/>
      <c r="S107" s="1405"/>
      <c r="T107" s="1405"/>
      <c r="U107" s="1405"/>
      <c r="V107" s="1405"/>
      <c r="W107" s="1405"/>
      <c r="X107" s="1405"/>
      <c r="Y107" s="1346"/>
      <c r="Z107" s="1346"/>
      <c r="AA107" s="1410"/>
      <c r="AB107" s="1410"/>
      <c r="AC107" s="1410"/>
      <c r="AD107" s="1410"/>
      <c r="AE107" s="1410"/>
      <c r="AF107" s="1410"/>
      <c r="AG107" s="1410"/>
      <c r="AH107" s="1410"/>
      <c r="AI107" s="1410"/>
      <c r="AJ107" s="1410"/>
      <c r="AK107" s="1410"/>
      <c r="AL107" s="1410"/>
    </row>
    <row r="108" spans="1:38" ht="12.75" customHeight="1">
      <c r="A108" s="1409"/>
      <c r="B108" s="1409"/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5"/>
      <c r="N108" s="1405"/>
      <c r="O108" s="1405"/>
      <c r="P108" s="1406"/>
      <c r="Q108" s="1406"/>
      <c r="R108" s="1405"/>
      <c r="S108" s="1405"/>
      <c r="T108" s="1405"/>
      <c r="U108" s="1405"/>
      <c r="V108" s="1405"/>
      <c r="W108" s="1405"/>
      <c r="X108" s="1405"/>
      <c r="Y108" s="1346"/>
      <c r="Z108" s="1346"/>
      <c r="AA108" s="1410"/>
      <c r="AB108" s="1410"/>
      <c r="AC108" s="1410"/>
      <c r="AD108" s="1410"/>
      <c r="AE108" s="1410"/>
      <c r="AF108" s="1410"/>
      <c r="AG108" s="1410"/>
      <c r="AH108" s="1410"/>
      <c r="AI108" s="1410"/>
      <c r="AJ108" s="1410"/>
      <c r="AK108" s="1410"/>
      <c r="AL108" s="1410"/>
    </row>
    <row r="109" spans="1:38" ht="12.75">
      <c r="A109" s="1409"/>
      <c r="B109" s="1409"/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5"/>
      <c r="N109" s="1405"/>
      <c r="O109" s="1405"/>
      <c r="P109" s="1406"/>
      <c r="Q109" s="1406"/>
      <c r="R109" s="1405"/>
      <c r="S109" s="1405"/>
      <c r="T109" s="1405"/>
      <c r="U109" s="1405"/>
      <c r="V109" s="1405"/>
      <c r="W109" s="1405"/>
      <c r="X109" s="1405"/>
      <c r="Y109" s="1346"/>
      <c r="Z109" s="1346"/>
      <c r="AA109" s="1410"/>
      <c r="AB109" s="1410"/>
      <c r="AC109" s="1410"/>
      <c r="AD109" s="1410"/>
      <c r="AE109" s="1410"/>
      <c r="AF109" s="1410"/>
      <c r="AG109" s="1410"/>
      <c r="AH109" s="1410"/>
      <c r="AI109" s="1410"/>
      <c r="AJ109" s="1410"/>
      <c r="AK109" s="1410"/>
      <c r="AL109" s="1410"/>
    </row>
    <row r="110" spans="1:38" ht="12.75" customHeight="1">
      <c r="A110" s="1409"/>
      <c r="B110" s="1409"/>
      <c r="C110" s="1409"/>
      <c r="D110" s="1409"/>
      <c r="E110" s="1409"/>
      <c r="F110" s="1409"/>
      <c r="G110" s="1409"/>
      <c r="H110" s="1409"/>
      <c r="I110" s="1409"/>
      <c r="J110" s="1409"/>
      <c r="K110" s="1409"/>
      <c r="L110" s="1409"/>
      <c r="M110" s="1405"/>
      <c r="N110" s="1405"/>
      <c r="O110" s="1405"/>
      <c r="P110" s="1406"/>
      <c r="Q110" s="1406"/>
      <c r="R110" s="1405"/>
      <c r="S110" s="1405"/>
      <c r="T110" s="1405"/>
      <c r="U110" s="1405"/>
      <c r="V110" s="1405"/>
      <c r="W110" s="1405"/>
      <c r="X110" s="1405"/>
      <c r="Y110" s="1346"/>
      <c r="Z110" s="1346"/>
      <c r="AA110" s="1410"/>
      <c r="AB110" s="1410"/>
      <c r="AC110" s="1410"/>
      <c r="AD110" s="1410"/>
      <c r="AE110" s="1410"/>
      <c r="AF110" s="1410"/>
      <c r="AG110" s="1410"/>
      <c r="AH110" s="1410"/>
      <c r="AI110" s="1410"/>
      <c r="AJ110" s="1410"/>
      <c r="AK110" s="1410"/>
      <c r="AL110" s="1410"/>
    </row>
    <row r="111" spans="1:38" ht="12.75">
      <c r="A111" s="1409"/>
      <c r="B111" s="1409"/>
      <c r="C111" s="1409"/>
      <c r="D111" s="1409"/>
      <c r="E111" s="1409"/>
      <c r="F111" s="1409"/>
      <c r="G111" s="1409"/>
      <c r="H111" s="1409"/>
      <c r="I111" s="1409"/>
      <c r="J111" s="1409"/>
      <c r="K111" s="1409"/>
      <c r="L111" s="1409"/>
      <c r="M111" s="1405"/>
      <c r="N111" s="1405"/>
      <c r="O111" s="1405"/>
      <c r="P111" s="1406"/>
      <c r="Q111" s="1406"/>
      <c r="R111" s="1405"/>
      <c r="S111" s="1405"/>
      <c r="T111" s="1405"/>
      <c r="U111" s="1405"/>
      <c r="V111" s="1405"/>
      <c r="W111" s="1405"/>
      <c r="X111" s="1405"/>
      <c r="Y111" s="1346"/>
      <c r="Z111" s="1346"/>
      <c r="AA111" s="1410"/>
      <c r="AB111" s="1410"/>
      <c r="AC111" s="1410"/>
      <c r="AD111" s="1410"/>
      <c r="AE111" s="1410"/>
      <c r="AF111" s="1410"/>
      <c r="AG111" s="1410"/>
      <c r="AH111" s="1410"/>
      <c r="AI111" s="1410"/>
      <c r="AJ111" s="1410"/>
      <c r="AK111" s="1410"/>
      <c r="AL111" s="1410"/>
    </row>
    <row r="112" spans="1:38" ht="12.75" customHeight="1">
      <c r="A112" s="1409"/>
      <c r="B112" s="1409"/>
      <c r="C112" s="1409"/>
      <c r="D112" s="1409"/>
      <c r="E112" s="1409"/>
      <c r="F112" s="1409"/>
      <c r="G112" s="1409"/>
      <c r="H112" s="1409"/>
      <c r="I112" s="1409"/>
      <c r="J112" s="1409"/>
      <c r="K112" s="1409"/>
      <c r="L112" s="1409"/>
      <c r="M112" s="1405"/>
      <c r="N112" s="1405"/>
      <c r="O112" s="1405"/>
      <c r="P112" s="1406"/>
      <c r="Q112" s="1406"/>
      <c r="R112" s="1405"/>
      <c r="S112" s="1405"/>
      <c r="T112" s="1405"/>
      <c r="U112" s="1405"/>
      <c r="V112" s="1405"/>
      <c r="W112" s="1405"/>
      <c r="X112" s="1405"/>
      <c r="Y112" s="1346"/>
      <c r="Z112" s="1346"/>
      <c r="AA112" s="1410"/>
      <c r="AB112" s="1410"/>
      <c r="AC112" s="1410"/>
      <c r="AD112" s="1410"/>
      <c r="AE112" s="1410"/>
      <c r="AF112" s="1410"/>
      <c r="AG112" s="1410"/>
      <c r="AH112" s="1410"/>
      <c r="AI112" s="1410"/>
      <c r="AJ112" s="1410"/>
      <c r="AK112" s="1410"/>
      <c r="AL112" s="1410"/>
    </row>
    <row r="113" spans="1:38" ht="12.75">
      <c r="A113" s="1409"/>
      <c r="B113" s="1409"/>
      <c r="C113" s="1409"/>
      <c r="D113" s="1409"/>
      <c r="E113" s="1409"/>
      <c r="F113" s="1409"/>
      <c r="G113" s="1409"/>
      <c r="H113" s="1409"/>
      <c r="I113" s="1409"/>
      <c r="J113" s="1409"/>
      <c r="K113" s="1409"/>
      <c r="L113" s="1409"/>
      <c r="M113" s="1405"/>
      <c r="N113" s="1405"/>
      <c r="O113" s="1405"/>
      <c r="P113" s="1406"/>
      <c r="Q113" s="1406"/>
      <c r="R113" s="1405"/>
      <c r="S113" s="1405"/>
      <c r="T113" s="1405"/>
      <c r="U113" s="1405"/>
      <c r="V113" s="1405"/>
      <c r="W113" s="1405"/>
      <c r="X113" s="1405"/>
      <c r="Y113" s="1346"/>
      <c r="Z113" s="1346"/>
      <c r="AA113" s="1410"/>
      <c r="AB113" s="1410"/>
      <c r="AC113" s="1410"/>
      <c r="AD113" s="1410"/>
      <c r="AE113" s="1410"/>
      <c r="AF113" s="1410"/>
      <c r="AG113" s="1410"/>
      <c r="AH113" s="1410"/>
      <c r="AI113" s="1410"/>
      <c r="AJ113" s="1410"/>
      <c r="AK113" s="1410"/>
      <c r="AL113" s="1410"/>
    </row>
    <row r="114" spans="1:38" ht="12.75" customHeight="1">
      <c r="A114" s="1409"/>
      <c r="B114" s="1409"/>
      <c r="C114" s="1409"/>
      <c r="D114" s="1409"/>
      <c r="E114" s="1409"/>
      <c r="F114" s="1409"/>
      <c r="G114" s="1409"/>
      <c r="H114" s="1409"/>
      <c r="I114" s="1409"/>
      <c r="J114" s="1409"/>
      <c r="K114" s="1409"/>
      <c r="L114" s="1409"/>
      <c r="M114" s="1405"/>
      <c r="N114" s="1405"/>
      <c r="O114" s="1405"/>
      <c r="P114" s="1406"/>
      <c r="Q114" s="1406"/>
      <c r="R114" s="1405"/>
      <c r="S114" s="1405"/>
      <c r="T114" s="1405"/>
      <c r="U114" s="1405"/>
      <c r="V114" s="1405"/>
      <c r="W114" s="1405"/>
      <c r="X114" s="1405"/>
      <c r="Y114" s="1346"/>
      <c r="Z114" s="1346"/>
      <c r="AA114" s="1410"/>
      <c r="AB114" s="1410"/>
      <c r="AC114" s="1410"/>
      <c r="AD114" s="1410"/>
      <c r="AE114" s="1410"/>
      <c r="AF114" s="1410"/>
      <c r="AG114" s="1410"/>
      <c r="AH114" s="1410"/>
      <c r="AI114" s="1410"/>
      <c r="AJ114" s="1410"/>
      <c r="AK114" s="1410"/>
      <c r="AL114" s="1410"/>
    </row>
    <row r="115" spans="1:38" ht="12.75">
      <c r="A115" s="1409"/>
      <c r="B115" s="1409"/>
      <c r="C115" s="1409"/>
      <c r="D115" s="1409"/>
      <c r="E115" s="1409"/>
      <c r="F115" s="1409"/>
      <c r="G115" s="1409"/>
      <c r="H115" s="1409"/>
      <c r="I115" s="1409"/>
      <c r="J115" s="1409"/>
      <c r="K115" s="1409"/>
      <c r="L115" s="1409"/>
      <c r="M115" s="1405"/>
      <c r="N115" s="1405"/>
      <c r="O115" s="1405"/>
      <c r="P115" s="1406"/>
      <c r="Q115" s="1406"/>
      <c r="R115" s="1405"/>
      <c r="S115" s="1405"/>
      <c r="T115" s="1405"/>
      <c r="U115" s="1405"/>
      <c r="V115" s="1405"/>
      <c r="W115" s="1405"/>
      <c r="X115" s="1405"/>
      <c r="Y115" s="1346"/>
      <c r="Z115" s="1346"/>
      <c r="AA115" s="1410"/>
      <c r="AB115" s="1410"/>
      <c r="AC115" s="1410"/>
      <c r="AD115" s="1410"/>
      <c r="AE115" s="1410"/>
      <c r="AF115" s="1410"/>
      <c r="AG115" s="1410"/>
      <c r="AH115" s="1410"/>
      <c r="AI115" s="1410"/>
      <c r="AJ115" s="1410"/>
      <c r="AK115" s="1410"/>
      <c r="AL115" s="1410"/>
    </row>
    <row r="116" spans="1:38" ht="12.75" customHeight="1">
      <c r="A116" s="1409"/>
      <c r="B116" s="1409"/>
      <c r="C116" s="1409"/>
      <c r="D116" s="1409"/>
      <c r="E116" s="1409"/>
      <c r="F116" s="1409"/>
      <c r="G116" s="1409"/>
      <c r="H116" s="1409"/>
      <c r="I116" s="1409"/>
      <c r="J116" s="1409"/>
      <c r="K116" s="1409"/>
      <c r="L116" s="1409"/>
      <c r="M116" s="1405"/>
      <c r="N116" s="1405"/>
      <c r="O116" s="1405"/>
      <c r="P116" s="1406"/>
      <c r="Q116" s="1406"/>
      <c r="R116" s="1405"/>
      <c r="S116" s="1405"/>
      <c r="T116" s="1405"/>
      <c r="U116" s="1405"/>
      <c r="V116" s="1405"/>
      <c r="W116" s="1405"/>
      <c r="X116" s="1405"/>
      <c r="Y116" s="1346"/>
      <c r="Z116" s="1346"/>
      <c r="AA116" s="1410"/>
      <c r="AB116" s="1410"/>
      <c r="AC116" s="1410"/>
      <c r="AD116" s="1410"/>
      <c r="AE116" s="1410"/>
      <c r="AF116" s="1410"/>
      <c r="AG116" s="1410"/>
      <c r="AH116" s="1410"/>
      <c r="AI116" s="1410"/>
      <c r="AJ116" s="1410"/>
      <c r="AK116" s="1410"/>
      <c r="AL116" s="1410"/>
    </row>
    <row r="117" spans="1:38" ht="12.75">
      <c r="A117" s="1409"/>
      <c r="B117" s="1409"/>
      <c r="C117" s="1409"/>
      <c r="D117" s="1409"/>
      <c r="E117" s="1409"/>
      <c r="F117" s="1409"/>
      <c r="G117" s="1409"/>
      <c r="H117" s="1409"/>
      <c r="I117" s="1409"/>
      <c r="J117" s="1409"/>
      <c r="K117" s="1409"/>
      <c r="L117" s="1409"/>
      <c r="M117" s="1405"/>
      <c r="N117" s="1405"/>
      <c r="O117" s="1405"/>
      <c r="P117" s="1406"/>
      <c r="Q117" s="1406"/>
      <c r="R117" s="1405"/>
      <c r="S117" s="1405"/>
      <c r="T117" s="1405"/>
      <c r="U117" s="1405"/>
      <c r="V117" s="1405"/>
      <c r="W117" s="1405"/>
      <c r="X117" s="1405"/>
      <c r="Y117" s="1346"/>
      <c r="Z117" s="1346"/>
      <c r="AA117" s="1410"/>
      <c r="AB117" s="1410"/>
      <c r="AC117" s="1410"/>
      <c r="AD117" s="1410"/>
      <c r="AE117" s="1410"/>
      <c r="AF117" s="1410"/>
      <c r="AG117" s="1410"/>
      <c r="AH117" s="1410"/>
      <c r="AI117" s="1410"/>
      <c r="AJ117" s="1410"/>
      <c r="AK117" s="1410"/>
      <c r="AL117" s="1410"/>
    </row>
    <row r="118" spans="1:38" ht="12.75" customHeight="1">
      <c r="A118" s="1409"/>
      <c r="B118" s="1409"/>
      <c r="C118" s="1409"/>
      <c r="D118" s="1409"/>
      <c r="E118" s="1409"/>
      <c r="F118" s="1409"/>
      <c r="G118" s="1409"/>
      <c r="H118" s="1409"/>
      <c r="I118" s="1409"/>
      <c r="J118" s="1409"/>
      <c r="K118" s="1409"/>
      <c r="L118" s="1409"/>
      <c r="M118" s="1405"/>
      <c r="N118" s="1405"/>
      <c r="O118" s="1405"/>
      <c r="P118" s="1406"/>
      <c r="Q118" s="1406"/>
      <c r="R118" s="1405"/>
      <c r="S118" s="1405"/>
      <c r="T118" s="1405"/>
      <c r="U118" s="1405"/>
      <c r="V118" s="1405"/>
      <c r="W118" s="1405"/>
      <c r="X118" s="1405"/>
      <c r="Y118" s="1346"/>
      <c r="Z118" s="1346"/>
      <c r="AA118" s="1410"/>
      <c r="AB118" s="1410"/>
      <c r="AC118" s="1410"/>
      <c r="AD118" s="1410"/>
      <c r="AE118" s="1410"/>
      <c r="AF118" s="1410"/>
      <c r="AG118" s="1410"/>
      <c r="AH118" s="1410"/>
      <c r="AI118" s="1410"/>
      <c r="AJ118" s="1410"/>
      <c r="AK118" s="1410"/>
      <c r="AL118" s="1410"/>
    </row>
    <row r="119" spans="1:38" ht="12.75">
      <c r="A119" s="1409"/>
      <c r="B119" s="1409"/>
      <c r="C119" s="1409"/>
      <c r="D119" s="1409"/>
      <c r="E119" s="1409"/>
      <c r="F119" s="1409"/>
      <c r="G119" s="1409"/>
      <c r="H119" s="1409"/>
      <c r="I119" s="1409"/>
      <c r="J119" s="1409"/>
      <c r="K119" s="1409"/>
      <c r="L119" s="1409"/>
      <c r="M119" s="1405"/>
      <c r="N119" s="1405"/>
      <c r="O119" s="1405"/>
      <c r="P119" s="1406"/>
      <c r="Q119" s="1406"/>
      <c r="R119" s="1405"/>
      <c r="S119" s="1405"/>
      <c r="T119" s="1405"/>
      <c r="U119" s="1405"/>
      <c r="V119" s="1405"/>
      <c r="W119" s="1405"/>
      <c r="X119" s="1405"/>
      <c r="Y119" s="1346"/>
      <c r="Z119" s="1346"/>
      <c r="AA119" s="1410"/>
      <c r="AB119" s="1410"/>
      <c r="AC119" s="1410"/>
      <c r="AD119" s="1410"/>
      <c r="AE119" s="1410"/>
      <c r="AF119" s="1410"/>
      <c r="AG119" s="1410"/>
      <c r="AH119" s="1410"/>
      <c r="AI119" s="1410"/>
      <c r="AJ119" s="1410"/>
      <c r="AK119" s="1410"/>
      <c r="AL119" s="1410"/>
    </row>
    <row r="120" spans="1:38" ht="12.75" customHeight="1">
      <c r="A120" s="1409"/>
      <c r="B120" s="1409"/>
      <c r="C120" s="1409"/>
      <c r="D120" s="1409"/>
      <c r="E120" s="1409"/>
      <c r="F120" s="1409"/>
      <c r="G120" s="1409"/>
      <c r="H120" s="1409"/>
      <c r="I120" s="1409"/>
      <c r="J120" s="1409"/>
      <c r="K120" s="1409"/>
      <c r="L120" s="1409"/>
      <c r="M120" s="1405"/>
      <c r="N120" s="1405"/>
      <c r="O120" s="1405"/>
      <c r="P120" s="1406"/>
      <c r="Q120" s="1406"/>
      <c r="R120" s="1405"/>
      <c r="S120" s="1405"/>
      <c r="T120" s="1405"/>
      <c r="U120" s="1405"/>
      <c r="V120" s="1405"/>
      <c r="W120" s="1405"/>
      <c r="X120" s="1405"/>
      <c r="Y120" s="1346"/>
      <c r="Z120" s="1346"/>
      <c r="AA120" s="1410"/>
      <c r="AB120" s="1410"/>
      <c r="AC120" s="1410"/>
      <c r="AD120" s="1410"/>
      <c r="AE120" s="1410"/>
      <c r="AF120" s="1410"/>
      <c r="AG120" s="1410"/>
      <c r="AH120" s="1410"/>
      <c r="AI120" s="1410"/>
      <c r="AJ120" s="1410"/>
      <c r="AK120" s="1410"/>
      <c r="AL120" s="1410"/>
    </row>
    <row r="121" spans="1:38" ht="12.75">
      <c r="A121" s="1409"/>
      <c r="B121" s="1409"/>
      <c r="C121" s="1409"/>
      <c r="D121" s="1409"/>
      <c r="E121" s="1409"/>
      <c r="F121" s="1409"/>
      <c r="G121" s="1409"/>
      <c r="H121" s="1409"/>
      <c r="I121" s="1409"/>
      <c r="J121" s="1409"/>
      <c r="K121" s="1409"/>
      <c r="L121" s="1409"/>
      <c r="M121" s="1405"/>
      <c r="N121" s="1405"/>
      <c r="O121" s="1405"/>
      <c r="P121" s="1406"/>
      <c r="Q121" s="1406"/>
      <c r="R121" s="1405"/>
      <c r="S121" s="1405"/>
      <c r="T121" s="1405"/>
      <c r="U121" s="1405"/>
      <c r="V121" s="1405"/>
      <c r="W121" s="1405"/>
      <c r="X121" s="1405"/>
      <c r="Y121" s="1346"/>
      <c r="Z121" s="1346"/>
      <c r="AA121" s="1410"/>
      <c r="AB121" s="1410"/>
      <c r="AC121" s="1410"/>
      <c r="AD121" s="1410"/>
      <c r="AE121" s="1410"/>
      <c r="AF121" s="1410"/>
      <c r="AG121" s="1410"/>
      <c r="AH121" s="1410"/>
      <c r="AI121" s="1410"/>
      <c r="AJ121" s="1410"/>
      <c r="AK121" s="1410"/>
      <c r="AL121" s="1410"/>
    </row>
    <row r="122" spans="1:38" ht="12.75" customHeight="1">
      <c r="A122" s="1409"/>
      <c r="B122" s="1409"/>
      <c r="C122" s="1409"/>
      <c r="D122" s="1409"/>
      <c r="E122" s="1409"/>
      <c r="F122" s="1409"/>
      <c r="G122" s="1409"/>
      <c r="H122" s="1409"/>
      <c r="I122" s="1409"/>
      <c r="J122" s="1409"/>
      <c r="K122" s="1409"/>
      <c r="L122" s="1409"/>
      <c r="M122" s="1405"/>
      <c r="N122" s="1405"/>
      <c r="O122" s="1405"/>
      <c r="P122" s="1406"/>
      <c r="Q122" s="1406"/>
      <c r="R122" s="1405"/>
      <c r="S122" s="1405"/>
      <c r="T122" s="1405"/>
      <c r="U122" s="1405"/>
      <c r="V122" s="1405"/>
      <c r="W122" s="1405"/>
      <c r="X122" s="1405"/>
      <c r="Y122" s="1346"/>
      <c r="Z122" s="1346"/>
      <c r="AA122" s="1410"/>
      <c r="AB122" s="1410"/>
      <c r="AC122" s="1410"/>
      <c r="AD122" s="1410"/>
      <c r="AE122" s="1410"/>
      <c r="AF122" s="1410"/>
      <c r="AG122" s="1410"/>
      <c r="AH122" s="1410"/>
      <c r="AI122" s="1410"/>
      <c r="AJ122" s="1410"/>
      <c r="AK122" s="1410"/>
      <c r="AL122" s="1410"/>
    </row>
    <row r="123" spans="1:38" ht="12.75">
      <c r="A123" s="1409"/>
      <c r="B123" s="1409"/>
      <c r="C123" s="1409"/>
      <c r="D123" s="1409"/>
      <c r="E123" s="1409"/>
      <c r="F123" s="1409"/>
      <c r="G123" s="1409"/>
      <c r="H123" s="1409"/>
      <c r="I123" s="1409"/>
      <c r="J123" s="1409"/>
      <c r="K123" s="1409"/>
      <c r="L123" s="1409"/>
      <c r="M123" s="1405"/>
      <c r="N123" s="1405"/>
      <c r="O123" s="1405"/>
      <c r="P123" s="1406"/>
      <c r="Q123" s="1406"/>
      <c r="R123" s="1405"/>
      <c r="S123" s="1405"/>
      <c r="T123" s="1405"/>
      <c r="U123" s="1405"/>
      <c r="V123" s="1405"/>
      <c r="W123" s="1405"/>
      <c r="X123" s="1405"/>
      <c r="Y123" s="1346"/>
      <c r="Z123" s="1346"/>
      <c r="AA123" s="1410"/>
      <c r="AB123" s="1410"/>
      <c r="AC123" s="1410"/>
      <c r="AD123" s="1410"/>
      <c r="AE123" s="1410"/>
      <c r="AF123" s="1410"/>
      <c r="AG123" s="1410"/>
      <c r="AH123" s="1410"/>
      <c r="AI123" s="1410"/>
      <c r="AJ123" s="1410"/>
      <c r="AK123" s="1410"/>
      <c r="AL123" s="1410"/>
    </row>
    <row r="124" spans="1:38" ht="12.75" customHeight="1">
      <c r="A124" s="1409"/>
      <c r="B124" s="1409"/>
      <c r="C124" s="1409"/>
      <c r="D124" s="1409"/>
      <c r="E124" s="1409"/>
      <c r="F124" s="1409"/>
      <c r="G124" s="1409"/>
      <c r="H124" s="1409"/>
      <c r="I124" s="1409"/>
      <c r="J124" s="1409"/>
      <c r="K124" s="1409"/>
      <c r="L124" s="1409"/>
      <c r="M124" s="1405"/>
      <c r="N124" s="1405"/>
      <c r="O124" s="1405"/>
      <c r="P124" s="1406"/>
      <c r="Q124" s="1406"/>
      <c r="R124" s="1405"/>
      <c r="S124" s="1405"/>
      <c r="T124" s="1405"/>
      <c r="U124" s="1405"/>
      <c r="V124" s="1405"/>
      <c r="W124" s="1405"/>
      <c r="X124" s="1405"/>
      <c r="Y124" s="1346"/>
      <c r="Z124" s="1346"/>
      <c r="AA124" s="1410"/>
      <c r="AB124" s="1410"/>
      <c r="AC124" s="1410"/>
      <c r="AD124" s="1410"/>
      <c r="AE124" s="1410"/>
      <c r="AF124" s="1410"/>
      <c r="AG124" s="1410"/>
      <c r="AH124" s="1410"/>
      <c r="AI124" s="1410"/>
      <c r="AJ124" s="1410"/>
      <c r="AK124" s="1410"/>
      <c r="AL124" s="1410"/>
    </row>
    <row r="125" spans="1:38" ht="12.75">
      <c r="A125" s="1409"/>
      <c r="B125" s="1409"/>
      <c r="C125" s="1409"/>
      <c r="D125" s="1409"/>
      <c r="E125" s="1409"/>
      <c r="F125" s="1409"/>
      <c r="G125" s="1409"/>
      <c r="H125" s="1409"/>
      <c r="I125" s="1409"/>
      <c r="J125" s="1409"/>
      <c r="K125" s="1409"/>
      <c r="L125" s="1409"/>
      <c r="M125" s="1405"/>
      <c r="N125" s="1405"/>
      <c r="O125" s="1405"/>
      <c r="P125" s="1406"/>
      <c r="Q125" s="1406"/>
      <c r="R125" s="1405"/>
      <c r="S125" s="1405"/>
      <c r="T125" s="1405"/>
      <c r="U125" s="1405"/>
      <c r="V125" s="1405"/>
      <c r="W125" s="1405"/>
      <c r="X125" s="1405"/>
      <c r="Y125" s="1346"/>
      <c r="Z125" s="1346"/>
      <c r="AA125" s="1410"/>
      <c r="AB125" s="1410"/>
      <c r="AC125" s="1410"/>
      <c r="AD125" s="1410"/>
      <c r="AE125" s="1410"/>
      <c r="AF125" s="1410"/>
      <c r="AG125" s="1410"/>
      <c r="AH125" s="1410"/>
      <c r="AI125" s="1410"/>
      <c r="AJ125" s="1410"/>
      <c r="AK125" s="1410"/>
      <c r="AL125" s="1410"/>
    </row>
    <row r="126" spans="1:38" ht="12.75" customHeight="1">
      <c r="A126" s="1409"/>
      <c r="B126" s="1409"/>
      <c r="C126" s="1409"/>
      <c r="D126" s="1409"/>
      <c r="E126" s="1409"/>
      <c r="F126" s="1409"/>
      <c r="G126" s="1409"/>
      <c r="H126" s="1409"/>
      <c r="I126" s="1409"/>
      <c r="J126" s="1409"/>
      <c r="K126" s="1409"/>
      <c r="L126" s="1409"/>
      <c r="M126" s="1405"/>
      <c r="N126" s="1405"/>
      <c r="O126" s="1405"/>
      <c r="P126" s="1406"/>
      <c r="Q126" s="1406"/>
      <c r="R126" s="1405"/>
      <c r="S126" s="1405"/>
      <c r="T126" s="1405"/>
      <c r="U126" s="1405"/>
      <c r="V126" s="1405"/>
      <c r="W126" s="1405"/>
      <c r="X126" s="1405"/>
      <c r="Y126" s="1346"/>
      <c r="Z126" s="1346"/>
      <c r="AA126" s="1410"/>
      <c r="AB126" s="1410"/>
      <c r="AC126" s="1410"/>
      <c r="AD126" s="1410"/>
      <c r="AE126" s="1410"/>
      <c r="AF126" s="1410"/>
      <c r="AG126" s="1410"/>
      <c r="AH126" s="1410"/>
      <c r="AI126" s="1410"/>
      <c r="AJ126" s="1410"/>
      <c r="AK126" s="1410"/>
      <c r="AL126" s="1410"/>
    </row>
    <row r="127" spans="1:38" ht="12.75">
      <c r="A127" s="1409"/>
      <c r="B127" s="1409"/>
      <c r="C127" s="1409"/>
      <c r="D127" s="1409"/>
      <c r="E127" s="1409"/>
      <c r="F127" s="1409"/>
      <c r="G127" s="1409"/>
      <c r="H127" s="1409"/>
      <c r="I127" s="1409"/>
      <c r="J127" s="1409"/>
      <c r="K127" s="1409"/>
      <c r="L127" s="1409"/>
      <c r="M127" s="1405"/>
      <c r="N127" s="1405"/>
      <c r="O127" s="1405"/>
      <c r="P127" s="1406"/>
      <c r="Q127" s="1406"/>
      <c r="R127" s="1405"/>
      <c r="S127" s="1405"/>
      <c r="T127" s="1405"/>
      <c r="U127" s="1405"/>
      <c r="V127" s="1405"/>
      <c r="W127" s="1405"/>
      <c r="X127" s="1405"/>
      <c r="Y127" s="1346"/>
      <c r="Z127" s="1346"/>
      <c r="AA127" s="1410"/>
      <c r="AB127" s="1410"/>
      <c r="AC127" s="1410"/>
      <c r="AD127" s="1410"/>
      <c r="AE127" s="1410"/>
      <c r="AF127" s="1410"/>
      <c r="AG127" s="1410"/>
      <c r="AH127" s="1410"/>
      <c r="AI127" s="1410"/>
      <c r="AJ127" s="1410"/>
      <c r="AK127" s="1410"/>
      <c r="AL127" s="1410"/>
    </row>
    <row r="128" spans="1:38" ht="12.75" customHeight="1">
      <c r="A128" s="1409"/>
      <c r="B128" s="1409"/>
      <c r="C128" s="1409"/>
      <c r="D128" s="1409"/>
      <c r="E128" s="1409"/>
      <c r="F128" s="1409"/>
      <c r="G128" s="1409"/>
      <c r="H128" s="1409"/>
      <c r="I128" s="1409"/>
      <c r="J128" s="1409"/>
      <c r="K128" s="1409"/>
      <c r="L128" s="1409"/>
      <c r="M128" s="1405"/>
      <c r="N128" s="1405"/>
      <c r="O128" s="1405"/>
      <c r="P128" s="1406"/>
      <c r="Q128" s="1406"/>
      <c r="R128" s="1405"/>
      <c r="S128" s="1405"/>
      <c r="T128" s="1405"/>
      <c r="U128" s="1405"/>
      <c r="V128" s="1405"/>
      <c r="W128" s="1405"/>
      <c r="X128" s="1405"/>
      <c r="Y128" s="1346"/>
      <c r="Z128" s="1346"/>
      <c r="AA128" s="1410"/>
      <c r="AB128" s="1410"/>
      <c r="AC128" s="1410"/>
      <c r="AD128" s="1410"/>
      <c r="AE128" s="1410"/>
      <c r="AF128" s="1410"/>
      <c r="AG128" s="1410"/>
      <c r="AH128" s="1410"/>
      <c r="AI128" s="1410"/>
      <c r="AJ128" s="1410"/>
      <c r="AK128" s="1410"/>
      <c r="AL128" s="1410"/>
    </row>
    <row r="129" spans="1:38" ht="12.75">
      <c r="A129" s="1409"/>
      <c r="B129" s="1409"/>
      <c r="C129" s="1409"/>
      <c r="D129" s="1409"/>
      <c r="E129" s="1409"/>
      <c r="F129" s="1409"/>
      <c r="G129" s="1409"/>
      <c r="H129" s="1409"/>
      <c r="I129" s="1409"/>
      <c r="J129" s="1409"/>
      <c r="K129" s="1409"/>
      <c r="L129" s="1409"/>
      <c r="M129" s="1405"/>
      <c r="N129" s="1405"/>
      <c r="O129" s="1405"/>
      <c r="P129" s="1406"/>
      <c r="Q129" s="1406"/>
      <c r="R129" s="1405"/>
      <c r="S129" s="1405"/>
      <c r="T129" s="1405"/>
      <c r="U129" s="1405"/>
      <c r="V129" s="1405"/>
      <c r="W129" s="1405"/>
      <c r="X129" s="1405"/>
      <c r="Y129" s="1346"/>
      <c r="Z129" s="1346"/>
      <c r="AA129" s="1410"/>
      <c r="AB129" s="1410"/>
      <c r="AC129" s="1410"/>
      <c r="AD129" s="1410"/>
      <c r="AE129" s="1410"/>
      <c r="AF129" s="1410"/>
      <c r="AG129" s="1410"/>
      <c r="AH129" s="1410"/>
      <c r="AI129" s="1410"/>
      <c r="AJ129" s="1410"/>
      <c r="AK129" s="1410"/>
      <c r="AL129" s="1410"/>
    </row>
    <row r="130" spans="1:38" ht="12.75" customHeight="1">
      <c r="A130" s="1409"/>
      <c r="B130" s="1409"/>
      <c r="C130" s="1409"/>
      <c r="D130" s="1409"/>
      <c r="E130" s="1409"/>
      <c r="F130" s="1409"/>
      <c r="G130" s="1409"/>
      <c r="H130" s="1409"/>
      <c r="I130" s="1409"/>
      <c r="J130" s="1409"/>
      <c r="K130" s="1409"/>
      <c r="L130" s="1409"/>
      <c r="M130" s="1405"/>
      <c r="N130" s="1405"/>
      <c r="O130" s="1405"/>
      <c r="P130" s="1406"/>
      <c r="Q130" s="1406"/>
      <c r="R130" s="1405"/>
      <c r="S130" s="1405"/>
      <c r="T130" s="1405"/>
      <c r="U130" s="1405"/>
      <c r="V130" s="1405"/>
      <c r="W130" s="1405"/>
      <c r="X130" s="1405"/>
      <c r="Y130" s="1346"/>
      <c r="Z130" s="1346"/>
      <c r="AA130" s="1410"/>
      <c r="AB130" s="1410"/>
      <c r="AC130" s="1410"/>
      <c r="AD130" s="1410"/>
      <c r="AE130" s="1410"/>
      <c r="AF130" s="1410"/>
      <c r="AG130" s="1410"/>
      <c r="AH130" s="1410"/>
      <c r="AI130" s="1410"/>
      <c r="AJ130" s="1410"/>
      <c r="AK130" s="1410"/>
      <c r="AL130" s="1410"/>
    </row>
    <row r="131" spans="1:38" ht="12.75">
      <c r="A131" s="1409"/>
      <c r="B131" s="1409"/>
      <c r="C131" s="1409"/>
      <c r="D131" s="1409"/>
      <c r="E131" s="1409"/>
      <c r="F131" s="1409"/>
      <c r="G131" s="1409"/>
      <c r="H131" s="1409"/>
      <c r="I131" s="1409"/>
      <c r="J131" s="1409"/>
      <c r="K131" s="1409"/>
      <c r="L131" s="1409"/>
      <c r="M131" s="1405"/>
      <c r="N131" s="1405"/>
      <c r="O131" s="1405"/>
      <c r="P131" s="1406"/>
      <c r="Q131" s="1406"/>
      <c r="R131" s="1405"/>
      <c r="S131" s="1405"/>
      <c r="T131" s="1405"/>
      <c r="U131" s="1405"/>
      <c r="V131" s="1405"/>
      <c r="W131" s="1405"/>
      <c r="X131" s="1405"/>
      <c r="Y131" s="1346"/>
      <c r="Z131" s="1346"/>
      <c r="AA131" s="1410"/>
      <c r="AB131" s="1410"/>
      <c r="AC131" s="1410"/>
      <c r="AD131" s="1410"/>
      <c r="AE131" s="1410"/>
      <c r="AF131" s="1410"/>
      <c r="AG131" s="1410"/>
      <c r="AH131" s="1410"/>
      <c r="AI131" s="1410"/>
      <c r="AJ131" s="1410"/>
      <c r="AK131" s="1410"/>
      <c r="AL131" s="1410"/>
    </row>
    <row r="132" spans="1:38" ht="12.75" customHeight="1">
      <c r="A132" s="1409"/>
      <c r="B132" s="1409"/>
      <c r="C132" s="1409"/>
      <c r="D132" s="1409"/>
      <c r="E132" s="1409"/>
      <c r="F132" s="1409"/>
      <c r="G132" s="1409"/>
      <c r="H132" s="1409"/>
      <c r="I132" s="1409"/>
      <c r="J132" s="1409"/>
      <c r="K132" s="1409"/>
      <c r="L132" s="1409"/>
      <c r="M132" s="1405"/>
      <c r="N132" s="1405"/>
      <c r="O132" s="1405"/>
      <c r="P132" s="1406"/>
      <c r="Q132" s="1406"/>
      <c r="R132" s="1405"/>
      <c r="S132" s="1405"/>
      <c r="T132" s="1405"/>
      <c r="U132" s="1405"/>
      <c r="V132" s="1405"/>
      <c r="W132" s="1405"/>
      <c r="X132" s="1405"/>
      <c r="Y132" s="1346"/>
      <c r="Z132" s="1346"/>
      <c r="AA132" s="1410"/>
      <c r="AB132" s="1410"/>
      <c r="AC132" s="1410"/>
      <c r="AD132" s="1410"/>
      <c r="AE132" s="1410"/>
      <c r="AF132" s="1410"/>
      <c r="AG132" s="1410"/>
      <c r="AH132" s="1410"/>
      <c r="AI132" s="1410"/>
      <c r="AJ132" s="1410"/>
      <c r="AK132" s="1410"/>
      <c r="AL132" s="1410"/>
    </row>
    <row r="133" spans="1:38" ht="12.75">
      <c r="A133" s="1409"/>
      <c r="B133" s="1409"/>
      <c r="C133" s="1409"/>
      <c r="D133" s="1409"/>
      <c r="E133" s="1409"/>
      <c r="F133" s="1409"/>
      <c r="G133" s="1409"/>
      <c r="H133" s="1409"/>
      <c r="I133" s="1409"/>
      <c r="J133" s="1409"/>
      <c r="K133" s="1409"/>
      <c r="L133" s="1409"/>
      <c r="M133" s="1405"/>
      <c r="N133" s="1405"/>
      <c r="O133" s="1405"/>
      <c r="P133" s="1406"/>
      <c r="Q133" s="1406"/>
      <c r="R133" s="1405"/>
      <c r="S133" s="1405"/>
      <c r="T133" s="1405"/>
      <c r="U133" s="1405"/>
      <c r="V133" s="1405"/>
      <c r="W133" s="1405"/>
      <c r="X133" s="1405"/>
      <c r="Y133" s="1346"/>
      <c r="Z133" s="1346"/>
      <c r="AA133" s="1410"/>
      <c r="AB133" s="1410"/>
      <c r="AC133" s="1410"/>
      <c r="AD133" s="1410"/>
      <c r="AE133" s="1410"/>
      <c r="AF133" s="1410"/>
      <c r="AG133" s="1410"/>
      <c r="AH133" s="1410"/>
      <c r="AI133" s="1410"/>
      <c r="AJ133" s="1410"/>
      <c r="AK133" s="1410"/>
      <c r="AL133" s="1410"/>
    </row>
    <row r="134" spans="1:38" ht="12.75" customHeight="1">
      <c r="A134" s="1409"/>
      <c r="B134" s="1409"/>
      <c r="C134" s="1409"/>
      <c r="D134" s="1409"/>
      <c r="E134" s="1409"/>
      <c r="F134" s="1409"/>
      <c r="G134" s="1409"/>
      <c r="H134" s="1409"/>
      <c r="I134" s="1409"/>
      <c r="J134" s="1409"/>
      <c r="K134" s="1409"/>
      <c r="L134" s="1409"/>
      <c r="M134" s="1405"/>
      <c r="N134" s="1405"/>
      <c r="O134" s="1405"/>
      <c r="P134" s="1406"/>
      <c r="Q134" s="1406"/>
      <c r="R134" s="1405"/>
      <c r="S134" s="1405"/>
      <c r="T134" s="1405"/>
      <c r="U134" s="1405"/>
      <c r="V134" s="1405"/>
      <c r="W134" s="1405"/>
      <c r="X134" s="1405"/>
      <c r="Y134" s="1346"/>
      <c r="Z134" s="1346"/>
      <c r="AA134" s="1410"/>
      <c r="AB134" s="1410"/>
      <c r="AC134" s="1410"/>
      <c r="AD134" s="1410"/>
      <c r="AE134" s="1410"/>
      <c r="AF134" s="1410"/>
      <c r="AG134" s="1410"/>
      <c r="AH134" s="1410"/>
      <c r="AI134" s="1410"/>
      <c r="AJ134" s="1410"/>
      <c r="AK134" s="1410"/>
      <c r="AL134" s="1410"/>
    </row>
    <row r="135" spans="1:38" ht="12.75">
      <c r="A135" s="1409"/>
      <c r="B135" s="1409"/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5"/>
      <c r="N135" s="1405"/>
      <c r="O135" s="1405"/>
      <c r="P135" s="1406"/>
      <c r="Q135" s="1406"/>
      <c r="R135" s="1405"/>
      <c r="S135" s="1405"/>
      <c r="T135" s="1405"/>
      <c r="U135" s="1405"/>
      <c r="V135" s="1405"/>
      <c r="W135" s="1405"/>
      <c r="X135" s="1405"/>
      <c r="Y135" s="1346"/>
      <c r="Z135" s="1346"/>
      <c r="AA135" s="1410"/>
      <c r="AB135" s="1410"/>
      <c r="AC135" s="1410"/>
      <c r="AD135" s="1410"/>
      <c r="AE135" s="1410"/>
      <c r="AF135" s="1410"/>
      <c r="AG135" s="1410"/>
      <c r="AH135" s="1410"/>
      <c r="AI135" s="1410"/>
      <c r="AJ135" s="1410"/>
      <c r="AK135" s="1410"/>
      <c r="AL135" s="1410"/>
    </row>
    <row r="136" spans="1:38" ht="12.75" customHeight="1">
      <c r="A136" s="1409"/>
      <c r="B136" s="1409"/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5"/>
      <c r="N136" s="1405"/>
      <c r="O136" s="1405"/>
      <c r="P136" s="1406"/>
      <c r="Q136" s="1406"/>
      <c r="R136" s="1405"/>
      <c r="S136" s="1405"/>
      <c r="T136" s="1405"/>
      <c r="U136" s="1405"/>
      <c r="V136" s="1405"/>
      <c r="W136" s="1405"/>
      <c r="X136" s="1405"/>
      <c r="Y136" s="1346"/>
      <c r="Z136" s="1346"/>
      <c r="AA136" s="1410"/>
      <c r="AB136" s="1410"/>
      <c r="AC136" s="1410"/>
      <c r="AD136" s="1410"/>
      <c r="AE136" s="1410"/>
      <c r="AF136" s="1410"/>
      <c r="AG136" s="1410"/>
      <c r="AH136" s="1410"/>
      <c r="AI136" s="1410"/>
      <c r="AJ136" s="1410"/>
      <c r="AK136" s="1410"/>
      <c r="AL136" s="1410"/>
    </row>
    <row r="137" spans="1:38" ht="12.75">
      <c r="A137" s="1409"/>
      <c r="B137" s="1409"/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5"/>
      <c r="N137" s="1405"/>
      <c r="O137" s="1405"/>
      <c r="P137" s="1406"/>
      <c r="Q137" s="1406"/>
      <c r="R137" s="1405"/>
      <c r="S137" s="1405"/>
      <c r="T137" s="1405"/>
      <c r="U137" s="1405"/>
      <c r="V137" s="1405"/>
      <c r="W137" s="1405"/>
      <c r="X137" s="1405"/>
      <c r="Y137" s="1346"/>
      <c r="Z137" s="1346"/>
      <c r="AA137" s="1410"/>
      <c r="AB137" s="1410"/>
      <c r="AC137" s="1410"/>
      <c r="AD137" s="1410"/>
      <c r="AE137" s="1410"/>
      <c r="AF137" s="1410"/>
      <c r="AG137" s="1410"/>
      <c r="AH137" s="1410"/>
      <c r="AI137" s="1410"/>
      <c r="AJ137" s="1410"/>
      <c r="AK137" s="1410"/>
      <c r="AL137" s="1410"/>
    </row>
    <row r="138" spans="1:38" ht="12.75" customHeight="1">
      <c r="A138" s="1409"/>
      <c r="B138" s="1409"/>
      <c r="C138" s="1409"/>
      <c r="D138" s="1409"/>
      <c r="E138" s="1409"/>
      <c r="F138" s="1409"/>
      <c r="G138" s="1409"/>
      <c r="H138" s="1409"/>
      <c r="I138" s="1409"/>
      <c r="J138" s="1409"/>
      <c r="K138" s="1409"/>
      <c r="L138" s="1409"/>
      <c r="M138" s="1405"/>
      <c r="N138" s="1405"/>
      <c r="O138" s="1405"/>
      <c r="P138" s="1406"/>
      <c r="Q138" s="1406"/>
      <c r="R138" s="1405"/>
      <c r="S138" s="1405"/>
      <c r="T138" s="1405"/>
      <c r="U138" s="1405"/>
      <c r="V138" s="1405"/>
      <c r="W138" s="1405"/>
      <c r="X138" s="1405"/>
      <c r="Y138" s="1346"/>
      <c r="Z138" s="1346"/>
      <c r="AA138" s="1410"/>
      <c r="AB138" s="1410"/>
      <c r="AC138" s="1410"/>
      <c r="AD138" s="1410"/>
      <c r="AE138" s="1410"/>
      <c r="AF138" s="1410"/>
      <c r="AG138" s="1410"/>
      <c r="AH138" s="1410"/>
      <c r="AI138" s="1410"/>
      <c r="AJ138" s="1410"/>
      <c r="AK138" s="1410"/>
      <c r="AL138" s="1410"/>
    </row>
    <row r="139" spans="1:38" ht="12.75">
      <c r="A139" s="1409"/>
      <c r="B139" s="1409"/>
      <c r="C139" s="1409"/>
      <c r="D139" s="1409"/>
      <c r="E139" s="1409"/>
      <c r="F139" s="1409"/>
      <c r="G139" s="1409"/>
      <c r="H139" s="1409"/>
      <c r="I139" s="1409"/>
      <c r="J139" s="1409"/>
      <c r="K139" s="1409"/>
      <c r="L139" s="1409"/>
      <c r="M139" s="1405"/>
      <c r="N139" s="1405"/>
      <c r="O139" s="1405"/>
      <c r="P139" s="1406"/>
      <c r="Q139" s="1406"/>
      <c r="R139" s="1405"/>
      <c r="S139" s="1405"/>
      <c r="T139" s="1405"/>
      <c r="U139" s="1405"/>
      <c r="V139" s="1405"/>
      <c r="W139" s="1405"/>
      <c r="X139" s="1405"/>
      <c r="Y139" s="1346"/>
      <c r="Z139" s="1346"/>
      <c r="AA139" s="1410"/>
      <c r="AB139" s="1410"/>
      <c r="AC139" s="1410"/>
      <c r="AD139" s="1410"/>
      <c r="AE139" s="1410"/>
      <c r="AF139" s="1410"/>
      <c r="AG139" s="1410"/>
      <c r="AH139" s="1410"/>
      <c r="AI139" s="1410"/>
      <c r="AJ139" s="1410"/>
      <c r="AK139" s="1410"/>
      <c r="AL139" s="1410"/>
    </row>
    <row r="140" spans="1:38" ht="12.75" customHeight="1">
      <c r="A140" s="1409"/>
      <c r="B140" s="1409"/>
      <c r="C140" s="1409"/>
      <c r="D140" s="1409"/>
      <c r="E140" s="1409"/>
      <c r="F140" s="1409"/>
      <c r="G140" s="1409"/>
      <c r="H140" s="1409"/>
      <c r="I140" s="1409"/>
      <c r="J140" s="1409"/>
      <c r="K140" s="1409"/>
      <c r="L140" s="1409"/>
      <c r="M140" s="1405"/>
      <c r="N140" s="1405"/>
      <c r="O140" s="1405"/>
      <c r="P140" s="1406"/>
      <c r="Q140" s="1406"/>
      <c r="R140" s="1405"/>
      <c r="S140" s="1405"/>
      <c r="T140" s="1405"/>
      <c r="U140" s="1405"/>
      <c r="V140" s="1405"/>
      <c r="W140" s="1405"/>
      <c r="X140" s="1405"/>
      <c r="Y140" s="1346"/>
      <c r="Z140" s="1346"/>
      <c r="AA140" s="1410"/>
      <c r="AB140" s="1410"/>
      <c r="AC140" s="1410"/>
      <c r="AD140" s="1410"/>
      <c r="AE140" s="1410"/>
      <c r="AF140" s="1410"/>
      <c r="AG140" s="1410"/>
      <c r="AH140" s="1410"/>
      <c r="AI140" s="1410"/>
      <c r="AJ140" s="1410"/>
      <c r="AK140" s="1410"/>
      <c r="AL140" s="1410"/>
    </row>
    <row r="141" spans="1:38" ht="12.75">
      <c r="A141" s="1409"/>
      <c r="B141" s="1409"/>
      <c r="C141" s="1409"/>
      <c r="D141" s="1409"/>
      <c r="E141" s="1409"/>
      <c r="F141" s="1409"/>
      <c r="G141" s="1409"/>
      <c r="H141" s="1409"/>
      <c r="I141" s="1409"/>
      <c r="J141" s="1409"/>
      <c r="K141" s="1409"/>
      <c r="L141" s="1409"/>
      <c r="M141" s="1405"/>
      <c r="N141" s="1405"/>
      <c r="O141" s="1405"/>
      <c r="P141" s="1406"/>
      <c r="Q141" s="1406"/>
      <c r="R141" s="1405"/>
      <c r="S141" s="1405"/>
      <c r="T141" s="1405"/>
      <c r="U141" s="1405"/>
      <c r="V141" s="1405"/>
      <c r="W141" s="1405"/>
      <c r="X141" s="1405"/>
      <c r="Y141" s="1346"/>
      <c r="Z141" s="1346"/>
      <c r="AA141" s="1410"/>
      <c r="AB141" s="1410"/>
      <c r="AC141" s="1410"/>
      <c r="AD141" s="1410"/>
      <c r="AE141" s="1410"/>
      <c r="AF141" s="1410"/>
      <c r="AG141" s="1410"/>
      <c r="AH141" s="1410"/>
      <c r="AI141" s="1410"/>
      <c r="AJ141" s="1410"/>
      <c r="AK141" s="1410"/>
      <c r="AL141" s="1410"/>
    </row>
    <row r="142" spans="1:38" ht="12.75" customHeight="1">
      <c r="A142" s="1409"/>
      <c r="B142" s="1409"/>
      <c r="C142" s="1409"/>
      <c r="D142" s="1409"/>
      <c r="E142" s="1409"/>
      <c r="F142" s="1409"/>
      <c r="G142" s="1409"/>
      <c r="H142" s="1409"/>
      <c r="I142" s="1409"/>
      <c r="J142" s="1409"/>
      <c r="K142" s="1409"/>
      <c r="L142" s="1409"/>
      <c r="M142" s="1405"/>
      <c r="N142" s="1405"/>
      <c r="O142" s="1405"/>
      <c r="P142" s="1406"/>
      <c r="Q142" s="1406"/>
      <c r="R142" s="1405"/>
      <c r="S142" s="1405"/>
      <c r="T142" s="1405"/>
      <c r="U142" s="1405"/>
      <c r="V142" s="1405"/>
      <c r="W142" s="1405"/>
      <c r="X142" s="1405"/>
      <c r="Y142" s="1346"/>
      <c r="Z142" s="1346"/>
      <c r="AA142" s="1410"/>
      <c r="AB142" s="1410"/>
      <c r="AC142" s="1410"/>
      <c r="AD142" s="1410"/>
      <c r="AE142" s="1410"/>
      <c r="AF142" s="1410"/>
      <c r="AG142" s="1410"/>
      <c r="AH142" s="1410"/>
      <c r="AI142" s="1410"/>
      <c r="AJ142" s="1410"/>
      <c r="AK142" s="1410"/>
      <c r="AL142" s="1410"/>
    </row>
    <row r="143" spans="1:38" ht="12.75">
      <c r="A143" s="1409"/>
      <c r="B143" s="1409"/>
      <c r="C143" s="1409"/>
      <c r="D143" s="1409"/>
      <c r="E143" s="1409"/>
      <c r="F143" s="1409"/>
      <c r="G143" s="1409"/>
      <c r="H143" s="1409"/>
      <c r="I143" s="1409"/>
      <c r="J143" s="1409"/>
      <c r="K143" s="1409"/>
      <c r="L143" s="1409"/>
      <c r="M143" s="1405"/>
      <c r="N143" s="1405"/>
      <c r="O143" s="1405"/>
      <c r="P143" s="1406"/>
      <c r="Q143" s="1406"/>
      <c r="R143" s="1405"/>
      <c r="S143" s="1405"/>
      <c r="T143" s="1405"/>
      <c r="U143" s="1405"/>
      <c r="V143" s="1405"/>
      <c r="W143" s="1405"/>
      <c r="X143" s="1405"/>
      <c r="Y143" s="1346"/>
      <c r="Z143" s="1346"/>
      <c r="AA143" s="1410"/>
      <c r="AB143" s="1410"/>
      <c r="AC143" s="1410"/>
      <c r="AD143" s="1410"/>
      <c r="AE143" s="1410"/>
      <c r="AF143" s="1410"/>
      <c r="AG143" s="1410"/>
      <c r="AH143" s="1410"/>
      <c r="AI143" s="1410"/>
      <c r="AJ143" s="1410"/>
      <c r="AK143" s="1410"/>
      <c r="AL143" s="1410"/>
    </row>
    <row r="144" spans="1:38" ht="12.75" customHeight="1">
      <c r="A144" s="1409"/>
      <c r="B144" s="1409"/>
      <c r="C144" s="1409"/>
      <c r="D144" s="1409"/>
      <c r="E144" s="1409"/>
      <c r="F144" s="1409"/>
      <c r="G144" s="1409"/>
      <c r="H144" s="1409"/>
      <c r="I144" s="1409"/>
      <c r="J144" s="1409"/>
      <c r="K144" s="1409"/>
      <c r="L144" s="1409"/>
      <c r="M144" s="1405"/>
      <c r="N144" s="1405"/>
      <c r="O144" s="1405"/>
      <c r="P144" s="1406"/>
      <c r="Q144" s="1406"/>
      <c r="R144" s="1405"/>
      <c r="S144" s="1405"/>
      <c r="T144" s="1405"/>
      <c r="U144" s="1405"/>
      <c r="V144" s="1405"/>
      <c r="W144" s="1405"/>
      <c r="X144" s="1405"/>
      <c r="Y144" s="1346"/>
      <c r="Z144" s="1346"/>
      <c r="AA144" s="1410"/>
      <c r="AB144" s="1410"/>
      <c r="AC144" s="1410"/>
      <c r="AD144" s="1410"/>
      <c r="AE144" s="1410"/>
      <c r="AF144" s="1410"/>
      <c r="AG144" s="1410"/>
      <c r="AH144" s="1410"/>
      <c r="AI144" s="1410"/>
      <c r="AJ144" s="1410"/>
      <c r="AK144" s="1410"/>
      <c r="AL144" s="1410"/>
    </row>
    <row r="145" spans="1:38" ht="12.75">
      <c r="A145" s="1409"/>
      <c r="B145" s="1409"/>
      <c r="C145" s="1409"/>
      <c r="D145" s="1409"/>
      <c r="E145" s="1409"/>
      <c r="F145" s="1409"/>
      <c r="G145" s="1409"/>
      <c r="H145" s="1409"/>
      <c r="I145" s="1409"/>
      <c r="J145" s="1409"/>
      <c r="K145" s="1409"/>
      <c r="L145" s="1409"/>
      <c r="M145" s="1405"/>
      <c r="N145" s="1405"/>
      <c r="O145" s="1405"/>
      <c r="P145" s="1406"/>
      <c r="Q145" s="1406"/>
      <c r="R145" s="1405"/>
      <c r="S145" s="1405"/>
      <c r="T145" s="1405"/>
      <c r="U145" s="1405"/>
      <c r="V145" s="1405"/>
      <c r="W145" s="1405"/>
      <c r="X145" s="1405"/>
      <c r="Y145" s="1346"/>
      <c r="Z145" s="1346"/>
      <c r="AA145" s="1410"/>
      <c r="AB145" s="1410"/>
      <c r="AC145" s="1410"/>
      <c r="AD145" s="1410"/>
      <c r="AE145" s="1410"/>
      <c r="AF145" s="1410"/>
      <c r="AG145" s="1410"/>
      <c r="AH145" s="1410"/>
      <c r="AI145" s="1410"/>
      <c r="AJ145" s="1410"/>
      <c r="AK145" s="1410"/>
      <c r="AL145" s="1410"/>
    </row>
    <row r="146" spans="1:38" ht="12.75" customHeight="1">
      <c r="A146" s="1409"/>
      <c r="B146" s="1409"/>
      <c r="C146" s="1409"/>
      <c r="D146" s="1409"/>
      <c r="E146" s="1409"/>
      <c r="F146" s="1409"/>
      <c r="G146" s="1409"/>
      <c r="H146" s="1409"/>
      <c r="I146" s="1409"/>
      <c r="J146" s="1409"/>
      <c r="K146" s="1409"/>
      <c r="L146" s="1409"/>
      <c r="M146" s="1405"/>
      <c r="N146" s="1405"/>
      <c r="O146" s="1405"/>
      <c r="P146" s="1406"/>
      <c r="Q146" s="1406"/>
      <c r="R146" s="1405"/>
      <c r="S146" s="1405"/>
      <c r="T146" s="1405"/>
      <c r="U146" s="1405"/>
      <c r="V146" s="1405"/>
      <c r="W146" s="1405"/>
      <c r="X146" s="1405"/>
      <c r="Y146" s="1346"/>
      <c r="Z146" s="1346"/>
      <c r="AA146" s="1410"/>
      <c r="AB146" s="1410"/>
      <c r="AC146" s="1410"/>
      <c r="AD146" s="1410"/>
      <c r="AE146" s="1410"/>
      <c r="AF146" s="1410"/>
      <c r="AG146" s="1410"/>
      <c r="AH146" s="1410"/>
      <c r="AI146" s="1410"/>
      <c r="AJ146" s="1410"/>
      <c r="AK146" s="1410"/>
      <c r="AL146" s="1410"/>
    </row>
    <row r="147" spans="1:38" ht="12.75">
      <c r="A147" s="1409"/>
      <c r="B147" s="1409"/>
      <c r="C147" s="1409"/>
      <c r="D147" s="1409"/>
      <c r="E147" s="1409"/>
      <c r="F147" s="1409"/>
      <c r="G147" s="1409"/>
      <c r="H147" s="1409"/>
      <c r="I147" s="1409"/>
      <c r="J147" s="1409"/>
      <c r="K147" s="1409"/>
      <c r="L147" s="1409"/>
      <c r="M147" s="1405"/>
      <c r="N147" s="1405"/>
      <c r="O147" s="1405"/>
      <c r="P147" s="1406"/>
      <c r="Q147" s="1406"/>
      <c r="R147" s="1405"/>
      <c r="S147" s="1405"/>
      <c r="T147" s="1405"/>
      <c r="U147" s="1405"/>
      <c r="V147" s="1405"/>
      <c r="W147" s="1405"/>
      <c r="X147" s="1405"/>
      <c r="Y147" s="1346"/>
      <c r="Z147" s="1346"/>
      <c r="AA147" s="1410"/>
      <c r="AB147" s="1410"/>
      <c r="AC147" s="1410"/>
      <c r="AD147" s="1410"/>
      <c r="AE147" s="1410"/>
      <c r="AF147" s="1410"/>
      <c r="AG147" s="1410"/>
      <c r="AH147" s="1410"/>
      <c r="AI147" s="1410"/>
      <c r="AJ147" s="1410"/>
      <c r="AK147" s="1410"/>
      <c r="AL147" s="1410"/>
    </row>
    <row r="148" spans="1:38" ht="12.75" customHeight="1">
      <c r="A148" s="1410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346"/>
      <c r="N148" s="1346"/>
      <c r="O148" s="1346"/>
      <c r="P148" s="1411"/>
      <c r="Q148" s="1411"/>
      <c r="R148" s="1346"/>
      <c r="S148" s="1346"/>
      <c r="T148" s="1346"/>
      <c r="U148" s="1346"/>
      <c r="V148" s="1346"/>
      <c r="W148" s="1346"/>
      <c r="X148" s="1346"/>
      <c r="Y148" s="1346"/>
      <c r="Z148" s="1346"/>
      <c r="AA148" s="1410"/>
      <c r="AB148" s="1410"/>
      <c r="AC148" s="1410"/>
      <c r="AD148" s="1410"/>
      <c r="AE148" s="1410"/>
      <c r="AF148" s="1410"/>
      <c r="AG148" s="1410"/>
      <c r="AH148" s="1410"/>
      <c r="AI148" s="1410"/>
      <c r="AJ148" s="1410"/>
      <c r="AK148" s="1410"/>
      <c r="AL148" s="1410"/>
    </row>
    <row r="149" spans="1:38" ht="12.75">
      <c r="A149" s="1410"/>
      <c r="B149" s="1410"/>
      <c r="C149" s="1410"/>
      <c r="D149" s="1410"/>
      <c r="E149" s="1410"/>
      <c r="F149" s="1410"/>
      <c r="G149" s="1410"/>
      <c r="H149" s="1410"/>
      <c r="I149" s="1410"/>
      <c r="J149" s="1410"/>
      <c r="K149" s="1410"/>
      <c r="L149" s="1410"/>
      <c r="M149" s="1346"/>
      <c r="N149" s="1346"/>
      <c r="O149" s="1346"/>
      <c r="P149" s="1411"/>
      <c r="Q149" s="1411"/>
      <c r="R149" s="1346"/>
      <c r="S149" s="1346"/>
      <c r="T149" s="1346"/>
      <c r="U149" s="1346"/>
      <c r="V149" s="1346"/>
      <c r="W149" s="1346"/>
      <c r="X149" s="1346"/>
      <c r="Y149" s="1346"/>
      <c r="Z149" s="1346"/>
      <c r="AA149" s="1410"/>
      <c r="AB149" s="1410"/>
      <c r="AC149" s="1410"/>
      <c r="AD149" s="1410"/>
      <c r="AE149" s="1410"/>
      <c r="AF149" s="1410"/>
      <c r="AG149" s="1410"/>
      <c r="AH149" s="1410"/>
      <c r="AI149" s="1410"/>
      <c r="AJ149" s="1410"/>
      <c r="AK149" s="1410"/>
      <c r="AL149" s="1410"/>
    </row>
    <row r="150" spans="1:38" ht="12.75" customHeight="1">
      <c r="A150" s="1410"/>
      <c r="B150" s="1410"/>
      <c r="C150" s="1410"/>
      <c r="D150" s="1410"/>
      <c r="E150" s="1410"/>
      <c r="F150" s="1410"/>
      <c r="G150" s="1410"/>
      <c r="H150" s="1410"/>
      <c r="I150" s="1410"/>
      <c r="J150" s="1410"/>
      <c r="K150" s="1410"/>
      <c r="L150" s="1410"/>
      <c r="M150" s="1346"/>
      <c r="N150" s="1346"/>
      <c r="O150" s="1346"/>
      <c r="P150" s="1411"/>
      <c r="Q150" s="1411"/>
      <c r="R150" s="1346"/>
      <c r="S150" s="1346"/>
      <c r="T150" s="1346"/>
      <c r="U150" s="1346"/>
      <c r="V150" s="1346"/>
      <c r="W150" s="1346"/>
      <c r="X150" s="1346"/>
      <c r="Y150" s="1346"/>
      <c r="Z150" s="1346"/>
      <c r="AA150" s="1410"/>
      <c r="AB150" s="1410"/>
      <c r="AC150" s="1410"/>
      <c r="AD150" s="1410"/>
      <c r="AE150" s="1410"/>
      <c r="AF150" s="1410"/>
      <c r="AG150" s="1410"/>
      <c r="AH150" s="1410"/>
      <c r="AI150" s="1410"/>
      <c r="AJ150" s="1410"/>
      <c r="AK150" s="1410"/>
      <c r="AL150" s="1410"/>
    </row>
    <row r="151" spans="1:38" ht="12.75">
      <c r="A151" s="1410"/>
      <c r="B151" s="1410"/>
      <c r="C151" s="1410"/>
      <c r="D151" s="1410"/>
      <c r="E151" s="1410"/>
      <c r="F151" s="1410"/>
      <c r="G151" s="1410"/>
      <c r="H151" s="1410"/>
      <c r="I151" s="1410"/>
      <c r="J151" s="1410"/>
      <c r="K151" s="1410"/>
      <c r="L151" s="1410"/>
      <c r="M151" s="1346"/>
      <c r="N151" s="1346"/>
      <c r="O151" s="1346"/>
      <c r="P151" s="1411"/>
      <c r="Q151" s="1411"/>
      <c r="R151" s="1346"/>
      <c r="S151" s="1346"/>
      <c r="T151" s="1346"/>
      <c r="U151" s="1346"/>
      <c r="V151" s="1346"/>
      <c r="W151" s="1346"/>
      <c r="X151" s="1346"/>
      <c r="Y151" s="1346"/>
      <c r="Z151" s="1346"/>
      <c r="AA151" s="1410"/>
      <c r="AB151" s="1410"/>
      <c r="AC151" s="1410"/>
      <c r="AD151" s="1410"/>
      <c r="AE151" s="1410"/>
      <c r="AF151" s="1410"/>
      <c r="AG151" s="1410"/>
      <c r="AH151" s="1410"/>
      <c r="AI151" s="1410"/>
      <c r="AJ151" s="1410"/>
      <c r="AK151" s="1410"/>
      <c r="AL151" s="1410"/>
    </row>
    <row r="152" spans="1:38" ht="12.75" customHeight="1">
      <c r="A152" s="1410"/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346"/>
      <c r="N152" s="1346"/>
      <c r="O152" s="1346"/>
      <c r="P152" s="1411"/>
      <c r="Q152" s="1411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0"/>
      <c r="AK152" s="1410"/>
      <c r="AL152" s="1410"/>
    </row>
    <row r="153" spans="1:38" ht="12.75">
      <c r="A153" s="1410"/>
      <c r="B153" s="1410"/>
      <c r="C153" s="1410"/>
      <c r="D153" s="1410"/>
      <c r="E153" s="1410"/>
      <c r="F153" s="1410"/>
      <c r="G153" s="1410"/>
      <c r="H153" s="1410"/>
      <c r="I153" s="1410"/>
      <c r="J153" s="1410"/>
      <c r="K153" s="1410"/>
      <c r="L153" s="1410"/>
      <c r="M153" s="1346"/>
      <c r="N153" s="1346"/>
      <c r="O153" s="1346"/>
      <c r="P153" s="1411"/>
      <c r="Q153" s="1411"/>
      <c r="R153" s="1346"/>
      <c r="S153" s="1346"/>
      <c r="T153" s="1346"/>
      <c r="U153" s="1346"/>
      <c r="V153" s="1346"/>
      <c r="W153" s="1346"/>
      <c r="X153" s="1346"/>
      <c r="Y153" s="1346"/>
      <c r="Z153" s="1346"/>
      <c r="AA153" s="1410"/>
      <c r="AB153" s="1410"/>
      <c r="AC153" s="1410"/>
      <c r="AD153" s="1410"/>
      <c r="AE153" s="1410"/>
      <c r="AF153" s="1410"/>
      <c r="AG153" s="1410"/>
      <c r="AH153" s="1410"/>
      <c r="AI153" s="1410"/>
      <c r="AJ153" s="1410"/>
      <c r="AK153" s="1410"/>
      <c r="AL153" s="1410"/>
    </row>
    <row r="154" spans="1:38" ht="12.75" customHeight="1">
      <c r="A154" s="1410"/>
      <c r="B154" s="1410"/>
      <c r="C154" s="1410"/>
      <c r="D154" s="1410"/>
      <c r="E154" s="1410"/>
      <c r="F154" s="1410"/>
      <c r="G154" s="1410"/>
      <c r="H154" s="1410"/>
      <c r="I154" s="1410"/>
      <c r="J154" s="1410"/>
      <c r="K154" s="1410"/>
      <c r="L154" s="1410"/>
      <c r="M154" s="1346"/>
      <c r="N154" s="1346"/>
      <c r="O154" s="1346"/>
      <c r="P154" s="1411"/>
      <c r="Q154" s="1411"/>
      <c r="R154" s="1346"/>
      <c r="S154" s="1346"/>
      <c r="T154" s="1346"/>
      <c r="U154" s="1346"/>
      <c r="V154" s="1346"/>
      <c r="W154" s="1346"/>
      <c r="X154" s="1346"/>
      <c r="Y154" s="1346"/>
      <c r="Z154" s="1346"/>
      <c r="AA154" s="1410"/>
      <c r="AB154" s="1410"/>
      <c r="AC154" s="1410"/>
      <c r="AD154" s="1410"/>
      <c r="AE154" s="1410"/>
      <c r="AF154" s="1410"/>
      <c r="AG154" s="1410"/>
      <c r="AH154" s="1410"/>
      <c r="AI154" s="1410"/>
      <c r="AJ154" s="1410"/>
      <c r="AK154" s="1410"/>
      <c r="AL154" s="1410"/>
    </row>
  </sheetData>
  <sheetProtection/>
  <mergeCells count="2">
    <mergeCell ref="B26:C26"/>
    <mergeCell ref="Q6:U6"/>
  </mergeCells>
  <printOptions/>
  <pageMargins left="0.6299212598425197" right="0.31496062992125984" top="0.7480314960629921" bottom="0.984251968503937" header="0.5118110236220472" footer="0.5118110236220472"/>
  <pageSetup horizontalDpi="600" verticalDpi="600" orientation="landscape" paperSize="9" r:id="rId1"/>
  <headerFooter alignWithMargins="0">
    <oddHeader>&amp;R&amp;UБүлэг 13. Тээвэр холбоо 
</oddHeader>
    <oddFooter>&amp;L
&amp;R&amp;24 40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O54" sqref="O54"/>
    </sheetView>
  </sheetViews>
  <sheetFormatPr defaultColWidth="9.140625" defaultRowHeight="12.75"/>
  <cols>
    <col min="1" max="1" width="10.57421875" style="177" customWidth="1"/>
    <col min="2" max="2" width="10.8515625" style="177" customWidth="1"/>
    <col min="3" max="4" width="9.140625" style="177" customWidth="1"/>
    <col min="5" max="5" width="7.8515625" style="177" customWidth="1"/>
    <col min="6" max="7" width="9.140625" style="177" customWidth="1"/>
    <col min="8" max="9" width="8.140625" style="177" customWidth="1"/>
    <col min="10" max="10" width="9.140625" style="177" customWidth="1"/>
    <col min="11" max="11" width="6.8515625" style="177" customWidth="1"/>
    <col min="12" max="12" width="9.140625" style="177" customWidth="1"/>
    <col min="13" max="13" width="7.57421875" style="177" customWidth="1"/>
    <col min="14" max="14" width="7.7109375" style="177" customWidth="1"/>
    <col min="15" max="17" width="9.140625" style="177" customWidth="1"/>
    <col min="18" max="18" width="7.00390625" style="177" customWidth="1"/>
    <col min="19" max="16384" width="9.140625" style="177" customWidth="1"/>
  </cols>
  <sheetData>
    <row r="1" spans="1:15" ht="9">
      <c r="A1" s="179" t="s">
        <v>112</v>
      </c>
      <c r="B1" s="179"/>
      <c r="C1" s="179"/>
      <c r="D1" s="352" t="s">
        <v>369</v>
      </c>
      <c r="E1" s="353"/>
      <c r="F1" s="179"/>
      <c r="G1" s="354"/>
      <c r="H1" s="354"/>
      <c r="I1" s="354"/>
      <c r="J1" s="354"/>
      <c r="K1" s="179"/>
      <c r="L1" s="179"/>
      <c r="M1" s="179"/>
      <c r="N1" s="179"/>
      <c r="O1" s="179"/>
    </row>
    <row r="2" spans="1:15" ht="9">
      <c r="A2" s="179"/>
      <c r="B2" s="179"/>
      <c r="C2" s="179"/>
      <c r="D2" s="354" t="s">
        <v>370</v>
      </c>
      <c r="E2" s="353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9">
      <c r="A3" s="179"/>
      <c r="B3" s="179"/>
      <c r="C3" s="179"/>
      <c r="D3" s="355"/>
      <c r="E3" s="353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9">
      <c r="A4" s="179"/>
      <c r="B4" s="179"/>
      <c r="C4" s="179"/>
      <c r="D4" s="179"/>
      <c r="E4" s="353"/>
      <c r="F4" s="179"/>
      <c r="G4" s="179"/>
      <c r="H4" s="179"/>
      <c r="I4" s="179"/>
      <c r="J4" s="179"/>
      <c r="L4" s="491" t="s">
        <v>420</v>
      </c>
      <c r="M4" s="491"/>
      <c r="N4" s="491"/>
      <c r="O4" s="179"/>
    </row>
    <row r="5" spans="1:15" ht="9">
      <c r="A5" s="356"/>
      <c r="B5" s="357"/>
      <c r="C5" s="488" t="s">
        <v>374</v>
      </c>
      <c r="D5" s="489"/>
      <c r="E5" s="493"/>
      <c r="F5" s="488" t="s">
        <v>375</v>
      </c>
      <c r="G5" s="489"/>
      <c r="H5" s="493"/>
      <c r="I5" s="488" t="s">
        <v>376</v>
      </c>
      <c r="J5" s="489"/>
      <c r="K5" s="489"/>
      <c r="L5" s="488" t="s">
        <v>377</v>
      </c>
      <c r="M5" s="489"/>
      <c r="N5" s="493"/>
      <c r="O5" s="179"/>
    </row>
    <row r="6" spans="1:15" ht="9">
      <c r="A6" s="358" t="s">
        <v>371</v>
      </c>
      <c r="B6" s="359" t="s">
        <v>113</v>
      </c>
      <c r="C6" s="485" t="s">
        <v>114</v>
      </c>
      <c r="D6" s="486"/>
      <c r="E6" s="487"/>
      <c r="F6" s="485" t="s">
        <v>115</v>
      </c>
      <c r="G6" s="486"/>
      <c r="H6" s="487"/>
      <c r="I6" s="485" t="s">
        <v>116</v>
      </c>
      <c r="J6" s="486"/>
      <c r="K6" s="486"/>
      <c r="L6" s="485" t="s">
        <v>117</v>
      </c>
      <c r="M6" s="486"/>
      <c r="N6" s="487"/>
      <c r="O6" s="179"/>
    </row>
    <row r="7" spans="1:15" ht="9">
      <c r="A7" s="358" t="s">
        <v>372</v>
      </c>
      <c r="B7" s="359" t="s">
        <v>118</v>
      </c>
      <c r="C7" s="361"/>
      <c r="D7" s="362"/>
      <c r="E7" s="363"/>
      <c r="F7" s="361"/>
      <c r="G7" s="362"/>
      <c r="H7" s="362"/>
      <c r="I7" s="361"/>
      <c r="J7" s="362"/>
      <c r="K7" s="360"/>
      <c r="L7" s="490"/>
      <c r="M7" s="491"/>
      <c r="N7" s="492"/>
      <c r="O7" s="179"/>
    </row>
    <row r="8" spans="1:15" ht="9">
      <c r="A8" s="358" t="s">
        <v>373</v>
      </c>
      <c r="B8" s="364"/>
      <c r="C8" s="365">
        <v>2014</v>
      </c>
      <c r="D8" s="366">
        <v>2015</v>
      </c>
      <c r="E8" s="366">
        <v>2015</v>
      </c>
      <c r="F8" s="365">
        <v>2014</v>
      </c>
      <c r="G8" s="366">
        <v>2015</v>
      </c>
      <c r="H8" s="366">
        <v>2015</v>
      </c>
      <c r="I8" s="365">
        <v>2014</v>
      </c>
      <c r="J8" s="366">
        <v>2015</v>
      </c>
      <c r="K8" s="366">
        <v>2015</v>
      </c>
      <c r="L8" s="365">
        <v>2014</v>
      </c>
      <c r="M8" s="366">
        <v>2015</v>
      </c>
      <c r="N8" s="366">
        <v>2015</v>
      </c>
      <c r="O8" s="179"/>
    </row>
    <row r="9" spans="1:15" ht="9">
      <c r="A9" s="367"/>
      <c r="B9" s="368"/>
      <c r="C9" s="369" t="s">
        <v>414</v>
      </c>
      <c r="D9" s="369" t="s">
        <v>413</v>
      </c>
      <c r="E9" s="369" t="s">
        <v>414</v>
      </c>
      <c r="F9" s="369" t="s">
        <v>414</v>
      </c>
      <c r="G9" s="369" t="s">
        <v>413</v>
      </c>
      <c r="H9" s="369" t="s">
        <v>414</v>
      </c>
      <c r="I9" s="369" t="s">
        <v>414</v>
      </c>
      <c r="J9" s="369" t="s">
        <v>413</v>
      </c>
      <c r="K9" s="369" t="s">
        <v>414</v>
      </c>
      <c r="L9" s="369" t="s">
        <v>414</v>
      </c>
      <c r="M9" s="369" t="s">
        <v>413</v>
      </c>
      <c r="N9" s="369" t="s">
        <v>414</v>
      </c>
      <c r="O9" s="179"/>
    </row>
    <row r="10" spans="1:15" ht="9">
      <c r="A10" s="230"/>
      <c r="B10" s="370"/>
      <c r="C10" s="230"/>
      <c r="D10" s="371"/>
      <c r="E10" s="371"/>
      <c r="F10" s="230"/>
      <c r="G10" s="371"/>
      <c r="H10" s="371"/>
      <c r="I10" s="230"/>
      <c r="J10" s="372"/>
      <c r="K10" s="372"/>
      <c r="L10" s="230"/>
      <c r="M10" s="373"/>
      <c r="N10" s="374"/>
      <c r="O10" s="179"/>
    </row>
    <row r="11" spans="1:15" ht="9">
      <c r="A11" s="178" t="s">
        <v>378</v>
      </c>
      <c r="B11" s="375" t="s">
        <v>119</v>
      </c>
      <c r="C11" s="376">
        <v>13.4</v>
      </c>
      <c r="D11" s="376">
        <v>16.4</v>
      </c>
      <c r="E11" s="377">
        <v>15.3</v>
      </c>
      <c r="F11" s="378">
        <v>25</v>
      </c>
      <c r="G11" s="378">
        <v>28</v>
      </c>
      <c r="H11" s="378">
        <v>30</v>
      </c>
      <c r="I11" s="378">
        <v>-1</v>
      </c>
      <c r="J11" s="378">
        <v>1</v>
      </c>
      <c r="K11" s="378">
        <v>1</v>
      </c>
      <c r="L11" s="378">
        <v>61.5</v>
      </c>
      <c r="M11" s="378">
        <v>63.6</v>
      </c>
      <c r="N11" s="378">
        <v>62.1</v>
      </c>
      <c r="O11" s="179"/>
    </row>
    <row r="12" spans="1:15" ht="9">
      <c r="A12" s="179" t="s">
        <v>379</v>
      </c>
      <c r="B12" s="375" t="s">
        <v>120</v>
      </c>
      <c r="C12" s="376">
        <v>12.2</v>
      </c>
      <c r="D12" s="376">
        <v>14.7</v>
      </c>
      <c r="E12" s="377">
        <v>13.1</v>
      </c>
      <c r="F12" s="379">
        <v>23</v>
      </c>
      <c r="G12" s="379">
        <v>27</v>
      </c>
      <c r="H12" s="379">
        <v>27</v>
      </c>
      <c r="I12" s="379">
        <v>-4</v>
      </c>
      <c r="J12" s="379">
        <v>-1.9</v>
      </c>
      <c r="K12" s="379">
        <v>-1</v>
      </c>
      <c r="L12" s="379">
        <v>22.6</v>
      </c>
      <c r="M12" s="379">
        <v>64.1</v>
      </c>
      <c r="N12" s="379">
        <v>61.6</v>
      </c>
      <c r="O12" s="179"/>
    </row>
    <row r="13" spans="1:15" ht="9">
      <c r="A13" s="179" t="s">
        <v>380</v>
      </c>
      <c r="B13" s="375" t="s">
        <v>121</v>
      </c>
      <c r="C13" s="376">
        <v>11.8</v>
      </c>
      <c r="D13" s="376">
        <v>14.2</v>
      </c>
      <c r="E13" s="377">
        <v>13.1</v>
      </c>
      <c r="F13" s="379">
        <v>27</v>
      </c>
      <c r="G13" s="379">
        <v>28</v>
      </c>
      <c r="H13" s="379">
        <v>30</v>
      </c>
      <c r="I13" s="379">
        <v>-2</v>
      </c>
      <c r="J13" s="379">
        <v>0</v>
      </c>
      <c r="K13" s="379">
        <v>2</v>
      </c>
      <c r="L13" s="379">
        <v>51.8</v>
      </c>
      <c r="M13" s="379">
        <v>83.7</v>
      </c>
      <c r="N13" s="379">
        <v>89.6</v>
      </c>
      <c r="O13" s="179"/>
    </row>
    <row r="14" spans="1:15" ht="9">
      <c r="A14" s="179" t="s">
        <v>381</v>
      </c>
      <c r="B14" s="375" t="s">
        <v>122</v>
      </c>
      <c r="C14" s="376">
        <v>13.4</v>
      </c>
      <c r="D14" s="376">
        <v>16.2</v>
      </c>
      <c r="E14" s="377">
        <v>14.5</v>
      </c>
      <c r="F14" s="379">
        <v>28</v>
      </c>
      <c r="G14" s="379">
        <v>29</v>
      </c>
      <c r="H14" s="379">
        <v>30</v>
      </c>
      <c r="I14" s="379">
        <v>-3</v>
      </c>
      <c r="J14" s="379">
        <v>-1</v>
      </c>
      <c r="K14" s="379">
        <v>0</v>
      </c>
      <c r="L14" s="379">
        <v>34.2</v>
      </c>
      <c r="M14" s="379">
        <v>73.3</v>
      </c>
      <c r="N14" s="379">
        <v>98.5</v>
      </c>
      <c r="O14" s="179"/>
    </row>
    <row r="15" spans="1:15" ht="9">
      <c r="A15" s="179" t="s">
        <v>382</v>
      </c>
      <c r="B15" s="375" t="s">
        <v>123</v>
      </c>
      <c r="C15" s="376">
        <v>14.1</v>
      </c>
      <c r="D15" s="376">
        <v>17.9</v>
      </c>
      <c r="E15" s="377">
        <v>16.1</v>
      </c>
      <c r="F15" s="379">
        <v>29</v>
      </c>
      <c r="G15" s="379">
        <v>32</v>
      </c>
      <c r="H15" s="379">
        <v>33</v>
      </c>
      <c r="I15" s="379">
        <v>0</v>
      </c>
      <c r="J15" s="379">
        <v>4</v>
      </c>
      <c r="K15" s="379">
        <v>4</v>
      </c>
      <c r="L15" s="379">
        <v>69.5</v>
      </c>
      <c r="M15" s="379">
        <v>67.6</v>
      </c>
      <c r="N15" s="379">
        <v>111.4</v>
      </c>
      <c r="O15" s="179"/>
    </row>
    <row r="16" spans="1:15" ht="9">
      <c r="A16" s="179" t="s">
        <v>383</v>
      </c>
      <c r="B16" s="375" t="s">
        <v>124</v>
      </c>
      <c r="C16" s="376">
        <v>18.4</v>
      </c>
      <c r="D16" s="376">
        <v>18</v>
      </c>
      <c r="E16" s="377">
        <v>16.7</v>
      </c>
      <c r="F16" s="379">
        <v>22</v>
      </c>
      <c r="G16" s="379">
        <v>33</v>
      </c>
      <c r="H16" s="379">
        <v>31</v>
      </c>
      <c r="I16" s="379">
        <v>2</v>
      </c>
      <c r="J16" s="379">
        <v>7</v>
      </c>
      <c r="K16" s="379">
        <v>5</v>
      </c>
      <c r="L16" s="379">
        <v>0</v>
      </c>
      <c r="M16" s="379">
        <v>21.2</v>
      </c>
      <c r="N16" s="379">
        <v>100.3</v>
      </c>
      <c r="O16" s="179"/>
    </row>
    <row r="17" spans="1:15" ht="9">
      <c r="A17" s="179" t="s">
        <v>384</v>
      </c>
      <c r="B17" s="375" t="s">
        <v>125</v>
      </c>
      <c r="C17" s="376"/>
      <c r="D17" s="376">
        <v>18.9</v>
      </c>
      <c r="E17" s="377">
        <v>16.9</v>
      </c>
      <c r="F17" s="379"/>
      <c r="G17" s="379">
        <v>30</v>
      </c>
      <c r="H17" s="379">
        <v>32</v>
      </c>
      <c r="I17" s="379"/>
      <c r="J17" s="379">
        <v>5</v>
      </c>
      <c r="K17" s="379">
        <v>1</v>
      </c>
      <c r="L17" s="379"/>
      <c r="M17" s="379">
        <v>83.3</v>
      </c>
      <c r="N17" s="379">
        <v>98.2</v>
      </c>
      <c r="O17" s="179"/>
    </row>
    <row r="18" spans="1:15" ht="9">
      <c r="A18" s="179" t="s">
        <v>385</v>
      </c>
      <c r="B18" s="375" t="s">
        <v>126</v>
      </c>
      <c r="C18" s="376">
        <v>15.9</v>
      </c>
      <c r="D18" s="376">
        <v>19.4</v>
      </c>
      <c r="E18" s="377">
        <v>18.8</v>
      </c>
      <c r="F18" s="379">
        <v>27</v>
      </c>
      <c r="G18" s="379">
        <v>34</v>
      </c>
      <c r="H18" s="379">
        <v>34</v>
      </c>
      <c r="I18" s="379">
        <v>4</v>
      </c>
      <c r="J18" s="379">
        <v>8</v>
      </c>
      <c r="K18" s="379">
        <v>6</v>
      </c>
      <c r="L18" s="379">
        <v>34.3</v>
      </c>
      <c r="M18" s="379">
        <v>37.6</v>
      </c>
      <c r="N18" s="379">
        <v>31.7</v>
      </c>
      <c r="O18" s="179"/>
    </row>
    <row r="19" spans="1:15" ht="9">
      <c r="A19" s="179" t="s">
        <v>386</v>
      </c>
      <c r="B19" s="375" t="s">
        <v>127</v>
      </c>
      <c r="C19" s="376">
        <v>16</v>
      </c>
      <c r="D19" s="376">
        <v>19.6</v>
      </c>
      <c r="E19" s="377">
        <v>18.1</v>
      </c>
      <c r="F19" s="379">
        <v>29</v>
      </c>
      <c r="G19" s="379">
        <v>32</v>
      </c>
      <c r="H19" s="379">
        <v>33</v>
      </c>
      <c r="I19" s="379">
        <v>3</v>
      </c>
      <c r="J19" s="379">
        <v>4</v>
      </c>
      <c r="K19" s="379">
        <v>5</v>
      </c>
      <c r="L19" s="379">
        <v>82.4</v>
      </c>
      <c r="M19" s="379">
        <v>66.9</v>
      </c>
      <c r="N19" s="379">
        <v>72.2</v>
      </c>
      <c r="O19" s="179"/>
    </row>
    <row r="20" spans="1:15" ht="9">
      <c r="A20" s="179" t="s">
        <v>387</v>
      </c>
      <c r="B20" s="375" t="s">
        <v>128</v>
      </c>
      <c r="C20" s="376">
        <v>16.8</v>
      </c>
      <c r="D20" s="376">
        <v>20.6</v>
      </c>
      <c r="E20" s="377">
        <v>18.7</v>
      </c>
      <c r="F20" s="379">
        <v>32</v>
      </c>
      <c r="G20" s="379">
        <v>34</v>
      </c>
      <c r="H20" s="379">
        <v>34</v>
      </c>
      <c r="I20" s="379">
        <v>4</v>
      </c>
      <c r="J20" s="379">
        <v>6</v>
      </c>
      <c r="K20" s="379">
        <v>6</v>
      </c>
      <c r="L20" s="379">
        <v>45.2</v>
      </c>
      <c r="M20" s="379">
        <v>74.1</v>
      </c>
      <c r="N20" s="379">
        <v>76.6</v>
      </c>
      <c r="O20" s="179"/>
    </row>
    <row r="21" spans="1:15" ht="9">
      <c r="A21" s="179" t="s">
        <v>388</v>
      </c>
      <c r="B21" s="375" t="s">
        <v>129</v>
      </c>
      <c r="C21" s="376">
        <v>17.7</v>
      </c>
      <c r="D21" s="376">
        <v>20.9</v>
      </c>
      <c r="E21" s="377">
        <v>18.8</v>
      </c>
      <c r="F21" s="379">
        <v>31</v>
      </c>
      <c r="G21" s="379">
        <v>32</v>
      </c>
      <c r="H21" s="379">
        <v>33</v>
      </c>
      <c r="I21" s="379">
        <v>3</v>
      </c>
      <c r="J21" s="379">
        <v>6</v>
      </c>
      <c r="K21" s="379">
        <v>7</v>
      </c>
      <c r="L21" s="379">
        <v>22.3</v>
      </c>
      <c r="M21" s="379">
        <v>72</v>
      </c>
      <c r="N21" s="379">
        <v>76.8</v>
      </c>
      <c r="O21" s="179"/>
    </row>
    <row r="22" spans="1:15" ht="9">
      <c r="A22" s="179" t="s">
        <v>389</v>
      </c>
      <c r="B22" s="375" t="s">
        <v>130</v>
      </c>
      <c r="C22" s="376">
        <v>17.5</v>
      </c>
      <c r="D22" s="376">
        <v>21.6</v>
      </c>
      <c r="E22" s="377">
        <v>19.2</v>
      </c>
      <c r="F22" s="379">
        <v>29</v>
      </c>
      <c r="G22" s="379">
        <v>35</v>
      </c>
      <c r="H22" s="379">
        <v>33</v>
      </c>
      <c r="I22" s="379">
        <v>4</v>
      </c>
      <c r="J22" s="379">
        <v>9</v>
      </c>
      <c r="K22" s="379">
        <v>6</v>
      </c>
      <c r="L22" s="379">
        <v>18.7</v>
      </c>
      <c r="M22" s="379">
        <v>78.9</v>
      </c>
      <c r="N22" s="379">
        <v>36.6</v>
      </c>
      <c r="O22" s="179"/>
    </row>
    <row r="23" spans="1:15" ht="9">
      <c r="A23" s="179" t="s">
        <v>390</v>
      </c>
      <c r="B23" s="375" t="s">
        <v>131</v>
      </c>
      <c r="C23" s="376"/>
      <c r="D23" s="376">
        <v>20.4</v>
      </c>
      <c r="E23" s="377">
        <v>18.5</v>
      </c>
      <c r="F23" s="379"/>
      <c r="G23" s="379">
        <v>32</v>
      </c>
      <c r="H23" s="379">
        <v>30</v>
      </c>
      <c r="I23" s="379"/>
      <c r="J23" s="379">
        <v>7</v>
      </c>
      <c r="K23" s="379">
        <v>5</v>
      </c>
      <c r="L23" s="379"/>
      <c r="M23" s="379">
        <v>83.5</v>
      </c>
      <c r="N23" s="379">
        <v>65.2</v>
      </c>
      <c r="O23" s="179"/>
    </row>
    <row r="24" spans="1:15" ht="9">
      <c r="A24" s="179" t="s">
        <v>391</v>
      </c>
      <c r="B24" s="375" t="s">
        <v>132</v>
      </c>
      <c r="C24" s="376">
        <v>14.1</v>
      </c>
      <c r="D24" s="376">
        <v>17.4</v>
      </c>
      <c r="E24" s="377">
        <v>15.8</v>
      </c>
      <c r="F24" s="379">
        <v>31</v>
      </c>
      <c r="G24" s="379">
        <v>31</v>
      </c>
      <c r="H24" s="379">
        <v>30</v>
      </c>
      <c r="I24" s="379">
        <v>1</v>
      </c>
      <c r="J24" s="379">
        <v>4</v>
      </c>
      <c r="K24" s="379">
        <v>0</v>
      </c>
      <c r="L24" s="379">
        <v>53.6</v>
      </c>
      <c r="M24" s="379">
        <v>106.6</v>
      </c>
      <c r="N24" s="379">
        <v>149.7</v>
      </c>
      <c r="O24" s="179"/>
    </row>
    <row r="25" spans="1:15" ht="9">
      <c r="A25" s="179" t="s">
        <v>392</v>
      </c>
      <c r="B25" s="375" t="s">
        <v>133</v>
      </c>
      <c r="C25" s="353">
        <v>13.4</v>
      </c>
      <c r="D25" s="376">
        <v>16.3</v>
      </c>
      <c r="E25" s="377">
        <v>14.8</v>
      </c>
      <c r="F25" s="379">
        <v>29</v>
      </c>
      <c r="G25" s="379">
        <v>29</v>
      </c>
      <c r="H25" s="379">
        <v>29</v>
      </c>
      <c r="I25" s="379">
        <v>0</v>
      </c>
      <c r="J25" s="379">
        <v>0</v>
      </c>
      <c r="K25" s="379">
        <v>3</v>
      </c>
      <c r="L25" s="379">
        <v>65.5</v>
      </c>
      <c r="M25" s="379">
        <v>77.8</v>
      </c>
      <c r="N25" s="379">
        <v>102.4</v>
      </c>
      <c r="O25" s="179"/>
    </row>
    <row r="26" spans="1:15" ht="9">
      <c r="A26" s="179" t="s">
        <v>393</v>
      </c>
      <c r="B26" s="375" t="s">
        <v>134</v>
      </c>
      <c r="C26" s="353">
        <v>14</v>
      </c>
      <c r="D26" s="353">
        <v>17.1</v>
      </c>
      <c r="E26" s="377">
        <v>15.7</v>
      </c>
      <c r="F26" s="379">
        <v>30</v>
      </c>
      <c r="G26" s="379">
        <v>30</v>
      </c>
      <c r="H26" s="379">
        <v>30</v>
      </c>
      <c r="I26" s="379">
        <v>2</v>
      </c>
      <c r="J26" s="379">
        <v>4</v>
      </c>
      <c r="K26" s="379">
        <v>2</v>
      </c>
      <c r="L26" s="379">
        <v>69.5</v>
      </c>
      <c r="M26" s="379">
        <v>121.7</v>
      </c>
      <c r="N26" s="379">
        <v>111.2</v>
      </c>
      <c r="O26" s="179"/>
    </row>
    <row r="27" spans="1:15" ht="9">
      <c r="A27" s="181" t="s">
        <v>394</v>
      </c>
      <c r="B27" s="380" t="s">
        <v>135</v>
      </c>
      <c r="C27" s="381">
        <v>12.1</v>
      </c>
      <c r="D27" s="381">
        <v>15</v>
      </c>
      <c r="E27" s="382">
        <v>12.3</v>
      </c>
      <c r="F27" s="383">
        <v>24</v>
      </c>
      <c r="G27" s="383">
        <v>28</v>
      </c>
      <c r="H27" s="383">
        <v>26</v>
      </c>
      <c r="I27" s="383">
        <v>-3</v>
      </c>
      <c r="J27" s="383">
        <v>0</v>
      </c>
      <c r="K27" s="383">
        <v>1</v>
      </c>
      <c r="L27" s="383">
        <v>25.8</v>
      </c>
      <c r="M27" s="383">
        <v>44.5</v>
      </c>
      <c r="N27" s="383">
        <v>65.4</v>
      </c>
      <c r="O27" s="179"/>
    </row>
    <row r="28" spans="1:15" ht="9">
      <c r="A28" s="179"/>
      <c r="B28" s="179"/>
      <c r="C28" s="179"/>
      <c r="F28" s="179"/>
      <c r="G28" s="179"/>
      <c r="I28" s="384"/>
      <c r="J28" s="353"/>
      <c r="K28" s="353"/>
      <c r="L28" s="179"/>
      <c r="O28" s="179"/>
    </row>
    <row r="29" spans="1:14" ht="9">
      <c r="A29" s="179"/>
      <c r="B29" s="181"/>
      <c r="C29" s="179"/>
      <c r="D29" s="179"/>
      <c r="E29" s="353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1:14" ht="9">
      <c r="A30" s="356" t="s">
        <v>371</v>
      </c>
      <c r="B30" s="385" t="s">
        <v>113</v>
      </c>
      <c r="C30" s="488" t="s">
        <v>395</v>
      </c>
      <c r="D30" s="489"/>
      <c r="E30" s="493"/>
      <c r="F30" s="488" t="s">
        <v>396</v>
      </c>
      <c r="G30" s="489"/>
      <c r="H30" s="493"/>
      <c r="I30" s="488" t="s">
        <v>397</v>
      </c>
      <c r="J30" s="489"/>
      <c r="K30" s="489"/>
      <c r="L30" s="488" t="s">
        <v>398</v>
      </c>
      <c r="M30" s="489"/>
      <c r="N30" s="489"/>
    </row>
    <row r="31" spans="1:14" ht="9">
      <c r="A31" s="358" t="s">
        <v>372</v>
      </c>
      <c r="B31" s="385" t="s">
        <v>118</v>
      </c>
      <c r="C31" s="494"/>
      <c r="D31" s="495"/>
      <c r="E31" s="496"/>
      <c r="F31" s="494" t="s">
        <v>136</v>
      </c>
      <c r="G31" s="495"/>
      <c r="H31" s="496"/>
      <c r="I31" s="494" t="s">
        <v>137</v>
      </c>
      <c r="J31" s="495"/>
      <c r="K31" s="495"/>
      <c r="L31" s="386"/>
      <c r="M31" s="387"/>
      <c r="N31" s="388"/>
    </row>
    <row r="32" spans="1:18" ht="9">
      <c r="A32" s="358" t="s">
        <v>373</v>
      </c>
      <c r="B32" s="367"/>
      <c r="C32" s="365">
        <v>2014</v>
      </c>
      <c r="D32" s="366">
        <v>2015</v>
      </c>
      <c r="E32" s="366">
        <v>2015</v>
      </c>
      <c r="F32" s="365">
        <v>2014</v>
      </c>
      <c r="G32" s="366">
        <v>2015</v>
      </c>
      <c r="H32" s="366">
        <v>2015</v>
      </c>
      <c r="I32" s="365">
        <v>2014</v>
      </c>
      <c r="J32" s="366">
        <v>2015</v>
      </c>
      <c r="K32" s="366">
        <v>2015</v>
      </c>
      <c r="L32" s="365">
        <v>2014</v>
      </c>
      <c r="M32" s="366">
        <v>2015</v>
      </c>
      <c r="N32" s="366">
        <v>2015</v>
      </c>
      <c r="O32" s="389"/>
      <c r="Q32" s="389"/>
      <c r="R32" s="389"/>
    </row>
    <row r="33" spans="1:18" ht="9">
      <c r="A33" s="358"/>
      <c r="B33" s="358"/>
      <c r="C33" s="369" t="s">
        <v>414</v>
      </c>
      <c r="D33" s="369" t="s">
        <v>413</v>
      </c>
      <c r="E33" s="369" t="s">
        <v>414</v>
      </c>
      <c r="F33" s="369" t="s">
        <v>414</v>
      </c>
      <c r="G33" s="369" t="s">
        <v>413</v>
      </c>
      <c r="H33" s="369" t="s">
        <v>414</v>
      </c>
      <c r="I33" s="369" t="s">
        <v>414</v>
      </c>
      <c r="J33" s="369" t="s">
        <v>413</v>
      </c>
      <c r="K33" s="369" t="s">
        <v>414</v>
      </c>
      <c r="L33" s="369" t="s">
        <v>414</v>
      </c>
      <c r="M33" s="369" t="s">
        <v>413</v>
      </c>
      <c r="N33" s="369" t="s">
        <v>414</v>
      </c>
      <c r="Q33" s="389"/>
      <c r="R33" s="389"/>
    </row>
    <row r="34" spans="1:18" ht="9">
      <c r="A34" s="367"/>
      <c r="B34" s="230"/>
      <c r="C34" s="230"/>
      <c r="D34" s="371"/>
      <c r="E34" s="371"/>
      <c r="F34" s="230"/>
      <c r="G34" s="371"/>
      <c r="H34" s="371"/>
      <c r="I34" s="230"/>
      <c r="J34" s="230"/>
      <c r="K34" s="230"/>
      <c r="L34" s="390"/>
      <c r="M34" s="391"/>
      <c r="N34" s="390"/>
      <c r="Q34" s="389"/>
      <c r="R34" s="389"/>
    </row>
    <row r="35" spans="1:18" ht="9">
      <c r="A35" s="178" t="s">
        <v>378</v>
      </c>
      <c r="B35" s="392" t="s">
        <v>119</v>
      </c>
      <c r="C35" s="180">
        <v>17</v>
      </c>
      <c r="D35" s="177">
        <v>16</v>
      </c>
      <c r="E35" s="178">
        <v>62.1</v>
      </c>
      <c r="F35" s="178">
        <v>12</v>
      </c>
      <c r="G35" s="178">
        <v>9</v>
      </c>
      <c r="H35" s="178">
        <v>7</v>
      </c>
      <c r="I35" s="178">
        <v>1</v>
      </c>
      <c r="J35" s="178"/>
      <c r="K35" s="178"/>
      <c r="L35" s="178">
        <v>8</v>
      </c>
      <c r="M35" s="178">
        <v>9</v>
      </c>
      <c r="N35" s="178">
        <v>10</v>
      </c>
      <c r="P35" s="393"/>
      <c r="Q35" s="389"/>
      <c r="R35" s="389"/>
    </row>
    <row r="36" spans="1:18" ht="9">
      <c r="A36" s="179" t="s">
        <v>379</v>
      </c>
      <c r="B36" s="375" t="s">
        <v>120</v>
      </c>
      <c r="C36" s="180">
        <v>12</v>
      </c>
      <c r="D36" s="177">
        <v>16</v>
      </c>
      <c r="E36" s="179">
        <v>61.6</v>
      </c>
      <c r="F36" s="179">
        <v>10</v>
      </c>
      <c r="G36" s="179">
        <v>10</v>
      </c>
      <c r="H36" s="179">
        <v>9</v>
      </c>
      <c r="I36" s="179">
        <v>5</v>
      </c>
      <c r="J36" s="179">
        <v>1</v>
      </c>
      <c r="K36" s="179"/>
      <c r="L36" s="179">
        <v>2</v>
      </c>
      <c r="M36" s="179">
        <v>4</v>
      </c>
      <c r="N36" s="179">
        <v>5</v>
      </c>
      <c r="P36" s="393"/>
      <c r="Q36" s="389"/>
      <c r="R36" s="389"/>
    </row>
    <row r="37" spans="1:18" ht="9">
      <c r="A37" s="179" t="s">
        <v>380</v>
      </c>
      <c r="B37" s="375" t="s">
        <v>121</v>
      </c>
      <c r="C37" s="180">
        <v>11</v>
      </c>
      <c r="D37" s="177">
        <v>17</v>
      </c>
      <c r="E37" s="179">
        <v>12</v>
      </c>
      <c r="F37" s="179">
        <v>10</v>
      </c>
      <c r="G37" s="179">
        <v>12</v>
      </c>
      <c r="H37" s="179">
        <v>22</v>
      </c>
      <c r="I37" s="179">
        <v>4</v>
      </c>
      <c r="J37" s="179">
        <v>4</v>
      </c>
      <c r="K37" s="179">
        <v>5</v>
      </c>
      <c r="L37" s="179">
        <v>4</v>
      </c>
      <c r="M37" s="179">
        <v>5</v>
      </c>
      <c r="N37" s="179">
        <v>5</v>
      </c>
      <c r="Q37" s="389"/>
      <c r="R37" s="389"/>
    </row>
    <row r="38" spans="1:18" ht="9">
      <c r="A38" s="179" t="s">
        <v>381</v>
      </c>
      <c r="B38" s="375" t="s">
        <v>122</v>
      </c>
      <c r="C38" s="180">
        <v>15</v>
      </c>
      <c r="D38" s="177">
        <v>17</v>
      </c>
      <c r="E38" s="179">
        <v>14</v>
      </c>
      <c r="F38" s="179">
        <v>7</v>
      </c>
      <c r="G38" s="179">
        <v>9</v>
      </c>
      <c r="H38" s="179">
        <v>17</v>
      </c>
      <c r="I38" s="179"/>
      <c r="J38" s="179"/>
      <c r="K38" s="179"/>
      <c r="L38" s="179">
        <v>8</v>
      </c>
      <c r="M38" s="179">
        <v>6</v>
      </c>
      <c r="N38" s="179">
        <v>7</v>
      </c>
      <c r="Q38" s="389"/>
      <c r="R38" s="389"/>
    </row>
    <row r="39" spans="1:18" ht="9">
      <c r="A39" s="179" t="s">
        <v>382</v>
      </c>
      <c r="B39" s="375" t="s">
        <v>123</v>
      </c>
      <c r="C39" s="180">
        <v>15</v>
      </c>
      <c r="D39" s="177">
        <v>14</v>
      </c>
      <c r="E39" s="179">
        <v>12</v>
      </c>
      <c r="F39" s="179">
        <v>18</v>
      </c>
      <c r="G39" s="179">
        <v>18</v>
      </c>
      <c r="H39" s="179">
        <v>20</v>
      </c>
      <c r="I39" s="179">
        <v>11</v>
      </c>
      <c r="J39" s="179">
        <v>10</v>
      </c>
      <c r="K39" s="179">
        <v>12</v>
      </c>
      <c r="L39" s="179">
        <v>17</v>
      </c>
      <c r="M39" s="179">
        <v>8</v>
      </c>
      <c r="N39" s="179">
        <v>9</v>
      </c>
      <c r="Q39" s="389"/>
      <c r="R39" s="389"/>
    </row>
    <row r="40" spans="1:18" ht="9">
      <c r="A40" s="179" t="s">
        <v>383</v>
      </c>
      <c r="B40" s="375" t="s">
        <v>124</v>
      </c>
      <c r="C40" s="180">
        <v>1</v>
      </c>
      <c r="D40" s="177">
        <v>9</v>
      </c>
      <c r="E40" s="179">
        <v>9</v>
      </c>
      <c r="F40" s="179">
        <v>5</v>
      </c>
      <c r="G40" s="179">
        <v>12</v>
      </c>
      <c r="H40" s="179">
        <v>18</v>
      </c>
      <c r="I40" s="179"/>
      <c r="J40" s="179">
        <v>1</v>
      </c>
      <c r="K40" s="179"/>
      <c r="L40" s="179">
        <v>6</v>
      </c>
      <c r="M40" s="179">
        <v>8</v>
      </c>
      <c r="N40" s="179">
        <v>7</v>
      </c>
      <c r="P40" s="393"/>
      <c r="Q40" s="389"/>
      <c r="R40" s="389"/>
    </row>
    <row r="41" spans="1:18" ht="9">
      <c r="A41" s="179" t="s">
        <v>384</v>
      </c>
      <c r="B41" s="375" t="s">
        <v>125</v>
      </c>
      <c r="C41" s="180"/>
      <c r="D41" s="177">
        <v>13</v>
      </c>
      <c r="E41" s="179">
        <v>12</v>
      </c>
      <c r="F41" s="179"/>
      <c r="G41" s="179">
        <v>14</v>
      </c>
      <c r="H41" s="179">
        <v>23</v>
      </c>
      <c r="I41" s="179"/>
      <c r="J41" s="179">
        <v>1</v>
      </c>
      <c r="K41" s="179"/>
      <c r="L41" s="179"/>
      <c r="M41" s="179">
        <v>6</v>
      </c>
      <c r="N41" s="179">
        <v>8</v>
      </c>
      <c r="Q41" s="389"/>
      <c r="R41" s="389"/>
    </row>
    <row r="42" spans="1:18" ht="9">
      <c r="A42" s="179" t="s">
        <v>385</v>
      </c>
      <c r="B42" s="375" t="s">
        <v>126</v>
      </c>
      <c r="C42" s="180">
        <v>9</v>
      </c>
      <c r="D42" s="177">
        <v>14</v>
      </c>
      <c r="E42" s="179">
        <v>7</v>
      </c>
      <c r="F42" s="179">
        <v>12</v>
      </c>
      <c r="G42" s="179">
        <v>12</v>
      </c>
      <c r="H42" s="179">
        <v>27</v>
      </c>
      <c r="I42" s="179">
        <v>4</v>
      </c>
      <c r="J42" s="179">
        <v>6</v>
      </c>
      <c r="K42" s="179">
        <v>1</v>
      </c>
      <c r="L42" s="179">
        <v>11</v>
      </c>
      <c r="M42" s="179">
        <v>6</v>
      </c>
      <c r="N42" s="179">
        <v>8</v>
      </c>
      <c r="Q42" s="389"/>
      <c r="R42" s="389"/>
    </row>
    <row r="43" spans="1:14" ht="9">
      <c r="A43" s="179" t="s">
        <v>386</v>
      </c>
      <c r="B43" s="375" t="s">
        <v>127</v>
      </c>
      <c r="C43" s="180">
        <v>13</v>
      </c>
      <c r="D43" s="177">
        <v>17</v>
      </c>
      <c r="E43" s="179">
        <v>10</v>
      </c>
      <c r="F43" s="179">
        <v>9</v>
      </c>
      <c r="G43" s="179">
        <v>10</v>
      </c>
      <c r="H43" s="179">
        <v>25</v>
      </c>
      <c r="I43" s="179"/>
      <c r="J43" s="179">
        <v>1</v>
      </c>
      <c r="K43" s="179">
        <v>1</v>
      </c>
      <c r="L43" s="179">
        <v>4</v>
      </c>
      <c r="M43" s="179">
        <v>6</v>
      </c>
      <c r="N43" s="179">
        <v>7</v>
      </c>
    </row>
    <row r="44" spans="1:14" ht="9">
      <c r="A44" s="179" t="s">
        <v>387</v>
      </c>
      <c r="B44" s="375" t="s">
        <v>128</v>
      </c>
      <c r="C44" s="180">
        <v>8</v>
      </c>
      <c r="D44" s="177">
        <v>15</v>
      </c>
      <c r="E44" s="179">
        <v>8</v>
      </c>
      <c r="F44" s="179">
        <v>10</v>
      </c>
      <c r="G44" s="179">
        <v>7</v>
      </c>
      <c r="H44" s="179">
        <v>22</v>
      </c>
      <c r="I44" s="179">
        <v>1</v>
      </c>
      <c r="J44" s="179"/>
      <c r="K44" s="179">
        <v>2</v>
      </c>
      <c r="L44" s="179">
        <v>9</v>
      </c>
      <c r="M44" s="179">
        <v>5</v>
      </c>
      <c r="N44" s="179">
        <v>7</v>
      </c>
    </row>
    <row r="45" spans="1:14" ht="9">
      <c r="A45" s="179" t="s">
        <v>388</v>
      </c>
      <c r="B45" s="375" t="s">
        <v>129</v>
      </c>
      <c r="C45" s="180">
        <v>8</v>
      </c>
      <c r="D45" s="177">
        <v>15</v>
      </c>
      <c r="E45" s="179">
        <v>11</v>
      </c>
      <c r="F45" s="179">
        <v>12</v>
      </c>
      <c r="G45" s="179">
        <v>8</v>
      </c>
      <c r="H45" s="179">
        <v>22</v>
      </c>
      <c r="I45" s="179">
        <v>1</v>
      </c>
      <c r="J45" s="179"/>
      <c r="K45" s="179">
        <v>1</v>
      </c>
      <c r="L45" s="179">
        <v>7</v>
      </c>
      <c r="M45" s="179">
        <v>5</v>
      </c>
      <c r="N45" s="179">
        <v>7</v>
      </c>
    </row>
    <row r="46" spans="1:14" ht="9">
      <c r="A46" s="179" t="s">
        <v>389</v>
      </c>
      <c r="B46" s="375" t="s">
        <v>130</v>
      </c>
      <c r="C46" s="180">
        <v>9</v>
      </c>
      <c r="D46" s="177">
        <v>11</v>
      </c>
      <c r="E46" s="179">
        <v>7</v>
      </c>
      <c r="F46" s="179">
        <v>14</v>
      </c>
      <c r="G46" s="179">
        <v>14</v>
      </c>
      <c r="H46" s="179">
        <v>27</v>
      </c>
      <c r="I46" s="179"/>
      <c r="J46" s="179">
        <v>2</v>
      </c>
      <c r="K46" s="179">
        <v>3</v>
      </c>
      <c r="L46" s="179">
        <v>6</v>
      </c>
      <c r="M46" s="179">
        <v>6</v>
      </c>
      <c r="N46" s="179">
        <v>5</v>
      </c>
    </row>
    <row r="47" spans="1:14" ht="9">
      <c r="A47" s="179" t="s">
        <v>390</v>
      </c>
      <c r="B47" s="375" t="s">
        <v>131</v>
      </c>
      <c r="C47" s="180"/>
      <c r="D47" s="177">
        <v>16</v>
      </c>
      <c r="E47" s="179">
        <v>10</v>
      </c>
      <c r="F47" s="179"/>
      <c r="G47" s="179">
        <v>12</v>
      </c>
      <c r="H47" s="179">
        <v>22</v>
      </c>
      <c r="I47" s="179">
        <v>14</v>
      </c>
      <c r="J47" s="179">
        <v>1</v>
      </c>
      <c r="K47" s="179"/>
      <c r="L47" s="179"/>
      <c r="M47" s="179">
        <v>12</v>
      </c>
      <c r="N47" s="179">
        <v>16</v>
      </c>
    </row>
    <row r="48" spans="1:14" ht="9">
      <c r="A48" s="179" t="s">
        <v>391</v>
      </c>
      <c r="B48" s="375" t="s">
        <v>132</v>
      </c>
      <c r="C48" s="180">
        <v>14</v>
      </c>
      <c r="D48" s="177">
        <v>18</v>
      </c>
      <c r="E48" s="179">
        <v>13</v>
      </c>
      <c r="F48" s="179">
        <v>20</v>
      </c>
      <c r="G48" s="179">
        <v>18</v>
      </c>
      <c r="H48" s="179">
        <v>19</v>
      </c>
      <c r="I48" s="179"/>
      <c r="J48" s="179">
        <v>9</v>
      </c>
      <c r="K48" s="179">
        <v>7</v>
      </c>
      <c r="L48" s="179">
        <v>25</v>
      </c>
      <c r="M48" s="179">
        <v>13</v>
      </c>
      <c r="N48" s="179">
        <v>20</v>
      </c>
    </row>
    <row r="49" spans="1:15" ht="9">
      <c r="A49" s="179" t="s">
        <v>392</v>
      </c>
      <c r="B49" s="375" t="s">
        <v>133</v>
      </c>
      <c r="C49" s="180">
        <v>11</v>
      </c>
      <c r="D49" s="177">
        <v>12</v>
      </c>
      <c r="E49" s="179">
        <v>12</v>
      </c>
      <c r="F49" s="179">
        <v>6</v>
      </c>
      <c r="G49" s="179">
        <v>10</v>
      </c>
      <c r="H49" s="179">
        <v>20</v>
      </c>
      <c r="I49" s="179">
        <v>8</v>
      </c>
      <c r="J49" s="179">
        <v>2</v>
      </c>
      <c r="K49" s="179">
        <v>2</v>
      </c>
      <c r="L49" s="179">
        <v>23</v>
      </c>
      <c r="M49" s="179">
        <v>13</v>
      </c>
      <c r="N49" s="179">
        <v>17</v>
      </c>
      <c r="O49" s="179"/>
    </row>
    <row r="50" spans="1:15" ht="9">
      <c r="A50" s="179" t="s">
        <v>393</v>
      </c>
      <c r="B50" s="375" t="s">
        <v>134</v>
      </c>
      <c r="C50" s="180">
        <v>20</v>
      </c>
      <c r="D50" s="177">
        <v>20</v>
      </c>
      <c r="E50" s="179">
        <v>18</v>
      </c>
      <c r="F50" s="179">
        <v>14</v>
      </c>
      <c r="G50" s="179">
        <v>22</v>
      </c>
      <c r="H50" s="179">
        <v>21</v>
      </c>
      <c r="I50" s="179"/>
      <c r="J50" s="179">
        <v>14</v>
      </c>
      <c r="K50" s="179">
        <v>14</v>
      </c>
      <c r="L50" s="179">
        <v>16</v>
      </c>
      <c r="M50" s="179">
        <v>7</v>
      </c>
      <c r="N50" s="179">
        <v>12</v>
      </c>
      <c r="O50" s="179"/>
    </row>
    <row r="51" spans="1:15" ht="9">
      <c r="A51" s="181" t="s">
        <v>394</v>
      </c>
      <c r="B51" s="380" t="s">
        <v>135</v>
      </c>
      <c r="C51" s="270">
        <v>6</v>
      </c>
      <c r="D51" s="181">
        <v>8</v>
      </c>
      <c r="E51" s="181">
        <v>8</v>
      </c>
      <c r="F51" s="181">
        <v>6</v>
      </c>
      <c r="G51" s="181">
        <v>9</v>
      </c>
      <c r="H51" s="181"/>
      <c r="I51" s="181"/>
      <c r="J51" s="181"/>
      <c r="K51" s="181"/>
      <c r="L51" s="181">
        <v>3</v>
      </c>
      <c r="M51" s="181">
        <v>6</v>
      </c>
      <c r="N51" s="181">
        <v>7</v>
      </c>
      <c r="O51" s="179"/>
    </row>
    <row r="52" spans="5:15" ht="9">
      <c r="E52" s="376"/>
      <c r="O52" s="179"/>
    </row>
    <row r="53" spans="5:15" ht="9">
      <c r="E53" s="376"/>
      <c r="O53" s="179"/>
    </row>
    <row r="54" spans="5:15" ht="9">
      <c r="E54" s="376"/>
      <c r="O54" s="179"/>
    </row>
    <row r="55" spans="5:15" ht="9">
      <c r="E55" s="376"/>
      <c r="O55" s="179"/>
    </row>
  </sheetData>
  <sheetProtection/>
  <mergeCells count="17">
    <mergeCell ref="I6:K6"/>
    <mergeCell ref="C31:E31"/>
    <mergeCell ref="F31:H31"/>
    <mergeCell ref="I31:K31"/>
    <mergeCell ref="C30:E30"/>
    <mergeCell ref="F30:H30"/>
    <mergeCell ref="I30:K30"/>
    <mergeCell ref="L6:N6"/>
    <mergeCell ref="L30:N30"/>
    <mergeCell ref="L7:N7"/>
    <mergeCell ref="L4:N4"/>
    <mergeCell ref="C5:E5"/>
    <mergeCell ref="F5:H5"/>
    <mergeCell ref="I5:K5"/>
    <mergeCell ref="L5:N5"/>
    <mergeCell ref="C6:E6"/>
    <mergeCell ref="F6:H6"/>
  </mergeCells>
  <printOptions/>
  <pageMargins left="0.6" right="0.6" top="0.53" bottom="0.73" header="0.3" footer="0.3"/>
  <pageSetup horizontalDpi="600" verticalDpi="600" orientation="landscape" r:id="rId1"/>
  <headerFooter>
    <oddHeader>&amp;L&amp;"Arial Mon,Regular"&amp;8&amp;USection 14.Meteorology</oddHeader>
    <oddFooter>&amp;L&amp;18 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5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.7109375" style="1006" customWidth="1"/>
    <col min="2" max="2" width="6.421875" style="1006" customWidth="1"/>
    <col min="3" max="3" width="7.7109375" style="1006" customWidth="1"/>
    <col min="4" max="5" width="8.421875" style="1006" customWidth="1"/>
    <col min="6" max="6" width="8.7109375" style="1006" customWidth="1"/>
    <col min="7" max="7" width="10.140625" style="1006" customWidth="1"/>
    <col min="8" max="8" width="12.00390625" style="1006" customWidth="1"/>
    <col min="9" max="9" width="7.7109375" style="1006" customWidth="1"/>
    <col min="10" max="10" width="5.28125" style="1006" customWidth="1"/>
    <col min="11" max="11" width="9.8515625" style="1006" customWidth="1"/>
    <col min="12" max="12" width="8.421875" style="1006" customWidth="1"/>
    <col min="13" max="13" width="8.00390625" style="1006" customWidth="1"/>
    <col min="14" max="14" width="9.28125" style="1006" customWidth="1"/>
    <col min="15" max="15" width="7.8515625" style="1006" customWidth="1"/>
    <col min="16" max="16" width="12.7109375" style="1006" customWidth="1"/>
    <col min="17" max="17" width="12.421875" style="1006" hidden="1" customWidth="1"/>
    <col min="18" max="18" width="8.7109375" style="1006" hidden="1" customWidth="1"/>
    <col min="19" max="19" width="7.8515625" style="1006" hidden="1" customWidth="1"/>
    <col min="20" max="20" width="8.421875" style="1006" hidden="1" customWidth="1"/>
    <col min="21" max="21" width="5.28125" style="1006" hidden="1" customWidth="1"/>
    <col min="22" max="23" width="5.28125" style="1006" customWidth="1"/>
    <col min="24" max="24" width="8.421875" style="1006" customWidth="1"/>
    <col min="25" max="25" width="8.7109375" style="1006" customWidth="1"/>
    <col min="26" max="26" width="5.140625" style="1006" customWidth="1"/>
    <col min="27" max="27" width="5.28125" style="1006" customWidth="1"/>
    <col min="28" max="28" width="6.28125" style="1006" customWidth="1"/>
    <col min="29" max="29" width="5.00390625" style="1006" customWidth="1"/>
    <col min="30" max="30" width="5.140625" style="1006" customWidth="1"/>
    <col min="31" max="31" width="4.7109375" style="1006" customWidth="1"/>
    <col min="32" max="32" width="4.8515625" style="1006" customWidth="1"/>
    <col min="33" max="33" width="3.8515625" style="1006" customWidth="1"/>
    <col min="34" max="34" width="4.7109375" style="1006" customWidth="1"/>
    <col min="35" max="35" width="4.140625" style="1006" customWidth="1"/>
    <col min="36" max="36" width="4.7109375" style="1006" customWidth="1"/>
    <col min="37" max="37" width="4.28125" style="1006" customWidth="1"/>
    <col min="38" max="38" width="4.421875" style="1006" customWidth="1"/>
    <col min="39" max="40" width="4.8515625" style="1006" customWidth="1"/>
    <col min="41" max="42" width="4.140625" style="1006" customWidth="1"/>
    <col min="43" max="43" width="3.421875" style="1006" customWidth="1"/>
    <col min="44" max="44" width="4.8515625" style="1006" customWidth="1"/>
    <col min="45" max="45" width="4.421875" style="1006" customWidth="1"/>
    <col min="46" max="46" width="4.8515625" style="1006" customWidth="1"/>
    <col min="47" max="47" width="3.7109375" style="1006" customWidth="1"/>
    <col min="48" max="48" width="5.00390625" style="1006" customWidth="1"/>
    <col min="49" max="49" width="4.421875" style="1006" customWidth="1"/>
    <col min="50" max="50" width="4.28125" style="1006" customWidth="1"/>
    <col min="51" max="51" width="5.7109375" style="1006" customWidth="1"/>
    <col min="52" max="52" width="4.7109375" style="1006" customWidth="1"/>
    <col min="53" max="53" width="5.421875" style="1006" customWidth="1"/>
    <col min="54" max="54" width="6.140625" style="1006" customWidth="1"/>
    <col min="55" max="55" width="6.00390625" style="1006" customWidth="1"/>
    <col min="56" max="56" width="6.28125" style="1006" customWidth="1"/>
    <col min="57" max="57" width="6.421875" style="1006" customWidth="1"/>
    <col min="58" max="58" width="4.421875" style="1006" customWidth="1"/>
    <col min="59" max="59" width="5.140625" style="1006" customWidth="1"/>
    <col min="60" max="16384" width="9.140625" style="1006" customWidth="1"/>
  </cols>
  <sheetData>
    <row r="1" spans="18:42" ht="9">
      <c r="R1" s="1063"/>
      <c r="S1" s="1063"/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  <c r="AF1" s="1063"/>
      <c r="AG1" s="1063"/>
      <c r="AH1" s="1063"/>
      <c r="AI1" s="1063"/>
      <c r="AJ1" s="1063"/>
      <c r="AK1" s="1063"/>
      <c r="AL1" s="1063"/>
      <c r="AM1" s="1063"/>
      <c r="AN1" s="1063"/>
      <c r="AO1" s="1063"/>
      <c r="AP1" s="1063"/>
    </row>
    <row r="2" spans="6:18" ht="12">
      <c r="F2" s="1145" t="s">
        <v>1374</v>
      </c>
      <c r="G2" s="1145"/>
      <c r="H2" s="1145"/>
      <c r="I2" s="1146"/>
      <c r="R2" s="1063"/>
    </row>
    <row r="3" spans="6:50" ht="12">
      <c r="F3" s="1147" t="s">
        <v>1375</v>
      </c>
      <c r="G3" s="1147"/>
      <c r="R3" s="1063"/>
      <c r="AX3" s="1012"/>
    </row>
    <row r="4" spans="3:52" ht="12.75">
      <c r="C4" s="1148" t="s">
        <v>1376</v>
      </c>
      <c r="D4" s="1001"/>
      <c r="E4" s="1001"/>
      <c r="F4" s="1001"/>
      <c r="G4" s="1001"/>
      <c r="K4" s="1148" t="s">
        <v>1377</v>
      </c>
      <c r="L4" s="999"/>
      <c r="M4" s="1001"/>
      <c r="N4" s="1001"/>
      <c r="O4" s="1001"/>
      <c r="R4" s="1063"/>
      <c r="AV4" s="1012"/>
      <c r="AW4" s="1012"/>
      <c r="AX4" s="1012"/>
      <c r="AY4" s="1012"/>
      <c r="AZ4" s="1012"/>
    </row>
    <row r="5" spans="3:52" ht="12">
      <c r="C5" s="1029" t="s">
        <v>1378</v>
      </c>
      <c r="K5" s="1029" t="s">
        <v>1379</v>
      </c>
      <c r="L5" s="999"/>
      <c r="R5" s="1063"/>
      <c r="AV5" s="1012"/>
      <c r="AW5" s="1012"/>
      <c r="AX5" s="1012"/>
      <c r="AY5" s="1012"/>
      <c r="AZ5" s="1012"/>
    </row>
    <row r="6" spans="2:52" ht="12.75" customHeight="1">
      <c r="B6" s="1009"/>
      <c r="C6" s="1009"/>
      <c r="D6" s="1009"/>
      <c r="R6" s="1063"/>
      <c r="AV6" s="1012"/>
      <c r="AW6" s="1012"/>
      <c r="AX6" s="1012"/>
      <c r="AY6" s="1012"/>
      <c r="AZ6" s="1012"/>
    </row>
    <row r="7" spans="1:60" ht="76.5" customHeight="1">
      <c r="A7" s="1012"/>
      <c r="B7" s="1149" t="s">
        <v>1380</v>
      </c>
      <c r="C7" s="1150" t="s">
        <v>7</v>
      </c>
      <c r="D7" s="1151" t="s">
        <v>1381</v>
      </c>
      <c r="E7" s="1152" t="s">
        <v>1382</v>
      </c>
      <c r="F7" s="1151" t="s">
        <v>1383</v>
      </c>
      <c r="G7" s="1152" t="s">
        <v>1384</v>
      </c>
      <c r="H7" s="1153" t="s">
        <v>1385</v>
      </c>
      <c r="I7" s="1153" t="s">
        <v>1386</v>
      </c>
      <c r="J7" s="1012"/>
      <c r="K7" s="1154" t="s">
        <v>1387</v>
      </c>
      <c r="L7" s="1155" t="s">
        <v>1388</v>
      </c>
      <c r="M7" s="1155" t="s">
        <v>1389</v>
      </c>
      <c r="N7" s="1155" t="s">
        <v>1390</v>
      </c>
      <c r="O7" s="1155" t="s">
        <v>1391</v>
      </c>
      <c r="P7" s="1153" t="s">
        <v>1392</v>
      </c>
      <c r="Q7" s="1012"/>
      <c r="R7" s="1063"/>
      <c r="AV7" s="1156"/>
      <c r="AW7" s="1156"/>
      <c r="AX7" s="1156"/>
      <c r="AY7" s="1156"/>
      <c r="AZ7" s="1156"/>
      <c r="BA7" s="1157"/>
      <c r="BB7" s="1157"/>
      <c r="BC7" s="1157"/>
      <c r="BD7" s="1157"/>
      <c r="BE7" s="1157"/>
      <c r="BF7" s="1157"/>
      <c r="BG7" s="1157"/>
      <c r="BH7" s="1157"/>
    </row>
    <row r="8" spans="2:52" ht="10.5">
      <c r="B8" s="985" t="s">
        <v>168</v>
      </c>
      <c r="C8" s="1158" t="s">
        <v>169</v>
      </c>
      <c r="D8" s="1159">
        <v>9</v>
      </c>
      <c r="E8" s="1159">
        <v>5</v>
      </c>
      <c r="F8" s="1160">
        <v>6796</v>
      </c>
      <c r="G8" s="1159">
        <v>3916</v>
      </c>
      <c r="H8" s="1161">
        <f>G8/F8*100</f>
        <v>57.62213066509712</v>
      </c>
      <c r="I8" s="1162">
        <f>Q8/R8*10000</f>
        <v>56.00722673893405</v>
      </c>
      <c r="J8" s="1012"/>
      <c r="K8" s="1163" t="s">
        <v>1153</v>
      </c>
      <c r="L8" s="1164">
        <v>2282</v>
      </c>
      <c r="M8" s="1164">
        <v>2262</v>
      </c>
      <c r="N8" s="1164">
        <v>4</v>
      </c>
      <c r="O8" s="1164">
        <v>53</v>
      </c>
      <c r="P8" s="1165">
        <v>21</v>
      </c>
      <c r="Q8" s="1006">
        <v>31</v>
      </c>
      <c r="R8" s="1144">
        <v>5535</v>
      </c>
      <c r="AV8" s="1012"/>
      <c r="AW8" s="1012"/>
      <c r="AX8" s="1012"/>
      <c r="AY8" s="1012"/>
      <c r="AZ8" s="1012"/>
    </row>
    <row r="9" spans="2:52" ht="10.5">
      <c r="B9" s="985" t="s">
        <v>170</v>
      </c>
      <c r="C9" s="1158" t="s">
        <v>171</v>
      </c>
      <c r="D9" s="1165">
        <v>9</v>
      </c>
      <c r="E9" s="1165">
        <v>2</v>
      </c>
      <c r="F9" s="1165">
        <v>5881</v>
      </c>
      <c r="G9" s="1165">
        <v>3437</v>
      </c>
      <c r="H9" s="1161">
        <f>G9/F9*100</f>
        <v>58.44244176160517</v>
      </c>
      <c r="I9" s="1162">
        <f>Q9/R9*10000</f>
        <v>14.996250937265682</v>
      </c>
      <c r="J9" s="1012"/>
      <c r="K9" s="1163" t="s">
        <v>1154</v>
      </c>
      <c r="L9" s="1164">
        <v>2038</v>
      </c>
      <c r="M9" s="1164">
        <v>2033</v>
      </c>
      <c r="N9" s="1164">
        <v>8</v>
      </c>
      <c r="O9" s="1164">
        <v>50</v>
      </c>
      <c r="P9" s="1165">
        <v>14</v>
      </c>
      <c r="Q9" s="1006">
        <v>6</v>
      </c>
      <c r="R9" s="1144">
        <v>4001</v>
      </c>
      <c r="AV9" s="1012"/>
      <c r="AW9" s="1012"/>
      <c r="AX9" s="1012"/>
      <c r="AY9" s="1012"/>
      <c r="AZ9" s="1012"/>
    </row>
    <row r="10" spans="2:52" ht="10.5">
      <c r="B10" s="985" t="s">
        <v>172</v>
      </c>
      <c r="C10" s="1158" t="s">
        <v>173</v>
      </c>
      <c r="D10" s="1165">
        <v>10</v>
      </c>
      <c r="E10" s="1165">
        <v>3</v>
      </c>
      <c r="F10" s="1165">
        <v>5599</v>
      </c>
      <c r="G10" s="1165">
        <v>2236</v>
      </c>
      <c r="H10" s="1161">
        <f>G10/F10*100</f>
        <v>39.93570280407216</v>
      </c>
      <c r="I10" s="1162">
        <f>Q10/R10*10000</f>
        <v>9.554140127388536</v>
      </c>
      <c r="J10" s="1012"/>
      <c r="K10" s="1163" t="s">
        <v>781</v>
      </c>
      <c r="L10" s="1165">
        <v>1905</v>
      </c>
      <c r="M10" s="1165">
        <v>1908</v>
      </c>
      <c r="N10" s="1165">
        <v>2</v>
      </c>
      <c r="O10" s="1165">
        <v>47</v>
      </c>
      <c r="P10" s="1165">
        <v>12</v>
      </c>
      <c r="Q10" s="1006">
        <v>3</v>
      </c>
      <c r="R10" s="1144">
        <v>3140</v>
      </c>
      <c r="AV10" s="1012"/>
      <c r="AW10" s="1012"/>
      <c r="AX10" s="1012"/>
      <c r="AY10" s="1012"/>
      <c r="AZ10" s="1012"/>
    </row>
    <row r="11" spans="2:52" ht="10.5">
      <c r="B11" s="985" t="s">
        <v>174</v>
      </c>
      <c r="C11" s="1158" t="s">
        <v>175</v>
      </c>
      <c r="D11" s="1165">
        <v>19</v>
      </c>
      <c r="E11" s="1165">
        <v>6</v>
      </c>
      <c r="F11" s="1165">
        <v>12993</v>
      </c>
      <c r="G11" s="1165">
        <v>6853</v>
      </c>
      <c r="H11" s="1161">
        <f>G11/F11*100</f>
        <v>52.74378511506196</v>
      </c>
      <c r="I11" s="1162">
        <f>Q11/R11*10000</f>
        <v>25.23659305993691</v>
      </c>
      <c r="J11" s="1012"/>
      <c r="K11" s="1163" t="s">
        <v>782</v>
      </c>
      <c r="L11" s="1165">
        <v>1648</v>
      </c>
      <c r="M11" s="1165">
        <v>1648</v>
      </c>
      <c r="N11" s="1165">
        <v>1</v>
      </c>
      <c r="O11" s="1165">
        <v>39</v>
      </c>
      <c r="P11" s="1165">
        <v>18</v>
      </c>
      <c r="Q11" s="1006">
        <v>12</v>
      </c>
      <c r="R11" s="1144">
        <v>4755</v>
      </c>
      <c r="AW11" s="1012"/>
      <c r="AX11" s="1012"/>
      <c r="AY11" s="1012"/>
      <c r="AZ11" s="1012"/>
    </row>
    <row r="12" spans="2:52" ht="10.5">
      <c r="B12" s="985"/>
      <c r="C12" s="1158"/>
      <c r="D12" s="1166"/>
      <c r="E12" s="1166"/>
      <c r="F12" s="1166"/>
      <c r="G12" s="1166"/>
      <c r="H12" s="1161"/>
      <c r="I12" s="1162"/>
      <c r="J12" s="1012"/>
      <c r="K12" s="1165" t="s">
        <v>783</v>
      </c>
      <c r="L12" s="1165">
        <v>1546</v>
      </c>
      <c r="M12" s="1165">
        <v>1545</v>
      </c>
      <c r="N12" s="1165">
        <v>2</v>
      </c>
      <c r="O12" s="1165">
        <v>28</v>
      </c>
      <c r="P12" s="1165">
        <v>14</v>
      </c>
      <c r="R12" s="1144"/>
      <c r="AW12" s="1012"/>
      <c r="AX12" s="1012"/>
      <c r="AY12" s="1012"/>
      <c r="AZ12" s="1012"/>
    </row>
    <row r="13" spans="2:52" ht="10.5">
      <c r="B13" s="985" t="s">
        <v>176</v>
      </c>
      <c r="C13" s="1158" t="s">
        <v>177</v>
      </c>
      <c r="D13" s="1165">
        <v>10</v>
      </c>
      <c r="E13" s="1165">
        <v>4</v>
      </c>
      <c r="F13" s="1165">
        <v>8076</v>
      </c>
      <c r="G13" s="1165">
        <v>3180</v>
      </c>
      <c r="H13" s="1161">
        <f>G13/F13*100</f>
        <v>39.37592867756315</v>
      </c>
      <c r="I13" s="1162">
        <f>Q13/R13*10000</f>
        <v>23.97670834046926</v>
      </c>
      <c r="J13" s="1012"/>
      <c r="K13" s="1165" t="s">
        <v>784</v>
      </c>
      <c r="L13" s="1165">
        <v>1454</v>
      </c>
      <c r="M13" s="1165">
        <v>1449</v>
      </c>
      <c r="N13" s="1165">
        <v>3</v>
      </c>
      <c r="O13" s="1165">
        <v>34</v>
      </c>
      <c r="P13" s="1165">
        <v>5</v>
      </c>
      <c r="Q13" s="1006">
        <v>14</v>
      </c>
      <c r="R13" s="1144">
        <v>5839</v>
      </c>
      <c r="AW13" s="1012"/>
      <c r="AX13" s="1012"/>
      <c r="AY13" s="1012"/>
      <c r="AZ13" s="1012"/>
    </row>
    <row r="14" spans="2:52" ht="10.5">
      <c r="B14" s="985" t="s">
        <v>0</v>
      </c>
      <c r="C14" s="1158" t="s">
        <v>178</v>
      </c>
      <c r="D14" s="1165">
        <v>19</v>
      </c>
      <c r="E14" s="1165">
        <v>5</v>
      </c>
      <c r="F14" s="1165">
        <v>3104</v>
      </c>
      <c r="G14" s="1165">
        <v>761</v>
      </c>
      <c r="H14" s="1161">
        <f>G14/F14*100</f>
        <v>24.516752577319586</v>
      </c>
      <c r="I14" s="1162">
        <f>Q14/R14*10000</f>
        <v>14.458702331465751</v>
      </c>
      <c r="J14" s="1012"/>
      <c r="K14" s="1165" t="s">
        <v>785</v>
      </c>
      <c r="L14" s="1165">
        <v>1556</v>
      </c>
      <c r="M14" s="1165">
        <v>1549</v>
      </c>
      <c r="N14" s="1165">
        <v>0</v>
      </c>
      <c r="O14" s="1165">
        <v>26</v>
      </c>
      <c r="P14" s="1165">
        <v>8</v>
      </c>
      <c r="Q14" s="1006">
        <v>8</v>
      </c>
      <c r="R14" s="1144">
        <v>5533</v>
      </c>
      <c r="AW14" s="1012"/>
      <c r="AX14" s="1012"/>
      <c r="AY14" s="1012"/>
      <c r="AZ14" s="1012"/>
    </row>
    <row r="15" spans="2:52" ht="10.5">
      <c r="B15" s="985" t="s">
        <v>179</v>
      </c>
      <c r="C15" s="1158" t="s">
        <v>180</v>
      </c>
      <c r="D15" s="1165">
        <v>10</v>
      </c>
      <c r="E15" s="1165">
        <v>4</v>
      </c>
      <c r="F15" s="1165">
        <v>5529</v>
      </c>
      <c r="G15" s="1165">
        <v>1814</v>
      </c>
      <c r="H15" s="1161">
        <f>G15/F15*100</f>
        <v>32.8088261891843</v>
      </c>
      <c r="I15" s="1162">
        <f>Q15/R15*10000</f>
        <v>33.73060490218125</v>
      </c>
      <c r="J15" s="1012"/>
      <c r="K15" s="1165" t="s">
        <v>786</v>
      </c>
      <c r="L15" s="1165">
        <v>1742</v>
      </c>
      <c r="M15" s="1165">
        <v>1741</v>
      </c>
      <c r="N15" s="1165">
        <v>1</v>
      </c>
      <c r="O15" s="1165">
        <v>31</v>
      </c>
      <c r="P15" s="1165">
        <v>4</v>
      </c>
      <c r="Q15" s="1006">
        <v>15</v>
      </c>
      <c r="R15" s="1144">
        <v>4447</v>
      </c>
      <c r="AW15" s="1012"/>
      <c r="AX15" s="1012"/>
      <c r="AY15" s="1012"/>
      <c r="AZ15" s="1012"/>
    </row>
    <row r="16" spans="2:52" ht="10.5">
      <c r="B16" s="985" t="s">
        <v>181</v>
      </c>
      <c r="C16" s="1158" t="s">
        <v>182</v>
      </c>
      <c r="D16" s="1165">
        <v>7</v>
      </c>
      <c r="E16" s="1165">
        <v>4</v>
      </c>
      <c r="F16" s="1165">
        <v>5231</v>
      </c>
      <c r="G16" s="1165">
        <v>2181</v>
      </c>
      <c r="H16" s="1161">
        <f>G16/F16*100</f>
        <v>41.69374880519977</v>
      </c>
      <c r="I16" s="1162">
        <f>Q16/R16*10000</f>
        <v>15.560165975103734</v>
      </c>
      <c r="J16" s="1012"/>
      <c r="K16" s="1165" t="s">
        <v>787</v>
      </c>
      <c r="L16" s="1165">
        <v>1989</v>
      </c>
      <c r="M16" s="1165">
        <v>1990</v>
      </c>
      <c r="N16" s="1165">
        <v>0</v>
      </c>
      <c r="O16" s="1165">
        <v>57</v>
      </c>
      <c r="P16" s="1165">
        <v>6</v>
      </c>
      <c r="Q16" s="1006">
        <v>6</v>
      </c>
      <c r="R16" s="1144">
        <v>3856</v>
      </c>
      <c r="AW16" s="1012"/>
      <c r="AX16" s="1012"/>
      <c r="AY16" s="1012"/>
      <c r="AZ16" s="1012"/>
    </row>
    <row r="17" spans="2:52" ht="10.5">
      <c r="B17" s="985"/>
      <c r="D17" s="1166"/>
      <c r="E17" s="1166"/>
      <c r="F17" s="1166"/>
      <c r="G17" s="1166"/>
      <c r="H17" s="1161"/>
      <c r="I17" s="1162"/>
      <c r="J17" s="1012"/>
      <c r="K17" s="1165" t="s">
        <v>788</v>
      </c>
      <c r="L17" s="1165">
        <v>2045</v>
      </c>
      <c r="M17" s="1165">
        <v>2049</v>
      </c>
      <c r="N17" s="1165">
        <v>1</v>
      </c>
      <c r="O17" s="1165">
        <v>53</v>
      </c>
      <c r="P17" s="1165">
        <v>6</v>
      </c>
      <c r="R17" s="1144"/>
      <c r="AV17" s="1012"/>
      <c r="AW17" s="1012"/>
      <c r="AX17" s="1012"/>
      <c r="AY17" s="1012"/>
      <c r="AZ17" s="1012"/>
    </row>
    <row r="18" spans="2:52" ht="10.5">
      <c r="B18" s="985" t="s">
        <v>183</v>
      </c>
      <c r="C18" s="1158" t="s">
        <v>184</v>
      </c>
      <c r="D18" s="1165">
        <v>9</v>
      </c>
      <c r="E18" s="1165">
        <v>4</v>
      </c>
      <c r="F18" s="1165">
        <v>4916</v>
      </c>
      <c r="G18" s="1165">
        <v>1663</v>
      </c>
      <c r="H18" s="1161">
        <f>G18/F18*100</f>
        <v>33.828315703824245</v>
      </c>
      <c r="I18" s="1162">
        <f>Q18/R18*10000</f>
        <v>29.162248144220573</v>
      </c>
      <c r="J18" s="1012"/>
      <c r="K18" s="1165" t="s">
        <v>1393</v>
      </c>
      <c r="L18" s="1165">
        <v>1946</v>
      </c>
      <c r="M18" s="1165">
        <v>1950</v>
      </c>
      <c r="N18" s="1165">
        <v>1</v>
      </c>
      <c r="O18" s="1165">
        <v>46</v>
      </c>
      <c r="P18" s="1165">
        <v>7</v>
      </c>
      <c r="Q18" s="1006">
        <v>11</v>
      </c>
      <c r="R18" s="1144">
        <v>3772</v>
      </c>
      <c r="AV18" s="1012"/>
      <c r="AW18" s="1012"/>
      <c r="AX18" s="1012"/>
      <c r="AY18" s="1012"/>
      <c r="AZ18" s="1012"/>
    </row>
    <row r="19" spans="2:75" ht="10.5">
      <c r="B19" s="985" t="s">
        <v>185</v>
      </c>
      <c r="C19" s="1158" t="s">
        <v>186</v>
      </c>
      <c r="D19" s="1165">
        <v>9</v>
      </c>
      <c r="E19" s="1165">
        <v>3</v>
      </c>
      <c r="F19" s="1165">
        <v>7904</v>
      </c>
      <c r="G19" s="1165">
        <v>4006</v>
      </c>
      <c r="H19" s="1161">
        <f>G19/F19*100</f>
        <v>50.68319838056679</v>
      </c>
      <c r="I19" s="1162">
        <f>Q19/R19*10000</f>
        <v>10.848928668294006</v>
      </c>
      <c r="J19" s="1012"/>
      <c r="K19" s="1165" t="s">
        <v>1394</v>
      </c>
      <c r="L19" s="1165">
        <v>2005</v>
      </c>
      <c r="M19" s="1165">
        <v>2013</v>
      </c>
      <c r="N19" s="1165">
        <v>1</v>
      </c>
      <c r="O19" s="1165">
        <v>33</v>
      </c>
      <c r="P19" s="1165">
        <v>9</v>
      </c>
      <c r="Q19" s="1012">
        <v>4</v>
      </c>
      <c r="R19" s="1144">
        <v>3687</v>
      </c>
      <c r="AV19" s="1012"/>
      <c r="AW19" s="1012"/>
      <c r="AX19" s="1012"/>
      <c r="AY19" s="1012"/>
      <c r="AZ19" s="1012"/>
      <c r="BA19" s="1012"/>
      <c r="BB19" s="1012"/>
      <c r="BC19" s="1012"/>
      <c r="BD19" s="1012"/>
      <c r="BE19" s="1012"/>
      <c r="BF19" s="1012"/>
      <c r="BG19" s="1012"/>
      <c r="BH19" s="1012"/>
      <c r="BI19" s="1012"/>
      <c r="BJ19" s="1012"/>
      <c r="BK19" s="1012"/>
      <c r="BL19" s="1012"/>
      <c r="BM19" s="1012"/>
      <c r="BN19" s="1012"/>
      <c r="BO19" s="1012"/>
      <c r="BP19" s="1012"/>
      <c r="BQ19" s="1012"/>
      <c r="BR19" s="1012"/>
      <c r="BS19" s="1012"/>
      <c r="BT19" s="1012"/>
      <c r="BU19" s="1012"/>
      <c r="BV19" s="1012"/>
      <c r="BW19" s="1012"/>
    </row>
    <row r="20" spans="2:52" ht="10.5">
      <c r="B20" s="985" t="s">
        <v>187</v>
      </c>
      <c r="C20" s="1158" t="s">
        <v>188</v>
      </c>
      <c r="D20" s="1165">
        <v>9</v>
      </c>
      <c r="E20" s="1165">
        <v>4</v>
      </c>
      <c r="F20" s="1165">
        <v>9886</v>
      </c>
      <c r="G20" s="1165">
        <v>5071</v>
      </c>
      <c r="H20" s="1161">
        <f>G20/F20*100</f>
        <v>51.2947602670443</v>
      </c>
      <c r="I20" s="1162">
        <f>Q20/R20*10000</f>
        <v>27.002700270027002</v>
      </c>
      <c r="J20" s="1012"/>
      <c r="K20" s="1165" t="s">
        <v>1395</v>
      </c>
      <c r="L20" s="1165">
        <v>1973</v>
      </c>
      <c r="M20" s="1165">
        <v>1985</v>
      </c>
      <c r="N20" s="1165">
        <v>0</v>
      </c>
      <c r="O20" s="1165">
        <v>39</v>
      </c>
      <c r="P20" s="1165">
        <v>8</v>
      </c>
      <c r="Q20" s="1006">
        <v>9</v>
      </c>
      <c r="R20" s="1144">
        <v>3333</v>
      </c>
      <c r="AV20" s="1012"/>
      <c r="AW20" s="1012"/>
      <c r="AX20" s="1012"/>
      <c r="AY20" s="1012"/>
      <c r="AZ20" s="1012"/>
    </row>
    <row r="21" spans="2:52" ht="10.5">
      <c r="B21" s="985" t="s">
        <v>189</v>
      </c>
      <c r="C21" s="1158" t="s">
        <v>190</v>
      </c>
      <c r="D21" s="1165">
        <v>9</v>
      </c>
      <c r="E21" s="1165">
        <v>2</v>
      </c>
      <c r="F21" s="1165">
        <v>3551</v>
      </c>
      <c r="G21" s="1165">
        <v>1321</v>
      </c>
      <c r="H21" s="1161">
        <f>G21/F21*100</f>
        <v>37.20078851027879</v>
      </c>
      <c r="I21" s="1162">
        <f>Q21/R21*10000</f>
        <v>29.2873413602343</v>
      </c>
      <c r="J21" s="1012"/>
      <c r="K21" s="1165" t="s">
        <v>1396</v>
      </c>
      <c r="L21" s="1165">
        <v>2101</v>
      </c>
      <c r="M21" s="1165">
        <v>2115</v>
      </c>
      <c r="N21" s="1165">
        <v>0</v>
      </c>
      <c r="O21" s="1165">
        <v>39</v>
      </c>
      <c r="P21" s="1165">
        <v>9</v>
      </c>
      <c r="Q21" s="1006">
        <v>9</v>
      </c>
      <c r="R21" s="1144">
        <v>3073</v>
      </c>
      <c r="AV21" s="1012"/>
      <c r="AW21" s="1012"/>
      <c r="AX21" s="1012"/>
      <c r="AY21" s="1012"/>
      <c r="AZ21" s="1012"/>
    </row>
    <row r="22" spans="2:52" ht="10.5">
      <c r="B22" s="985"/>
      <c r="C22" s="1158"/>
      <c r="D22" s="1166"/>
      <c r="E22" s="1166"/>
      <c r="F22" s="1166"/>
      <c r="G22" s="1166"/>
      <c r="H22" s="1161"/>
      <c r="I22" s="1162"/>
      <c r="J22" s="1012"/>
      <c r="K22" s="1167" t="s">
        <v>1397</v>
      </c>
      <c r="L22" s="1167">
        <v>2170</v>
      </c>
      <c r="M22" s="1167">
        <v>2180</v>
      </c>
      <c r="N22" s="1167">
        <v>1</v>
      </c>
      <c r="O22" s="1167">
        <v>29</v>
      </c>
      <c r="P22" s="1167">
        <v>11</v>
      </c>
      <c r="R22" s="1144"/>
      <c r="AV22" s="1012"/>
      <c r="AW22" s="1012"/>
      <c r="AX22" s="1012"/>
      <c r="AY22" s="1012"/>
      <c r="AZ22" s="1012"/>
    </row>
    <row r="23" spans="2:70" ht="10.5">
      <c r="B23" s="985" t="s">
        <v>191</v>
      </c>
      <c r="C23" s="1158" t="s">
        <v>192</v>
      </c>
      <c r="D23" s="1165">
        <v>9</v>
      </c>
      <c r="E23" s="1165">
        <v>3</v>
      </c>
      <c r="F23" s="1165">
        <v>3988</v>
      </c>
      <c r="G23" s="1165">
        <v>2495</v>
      </c>
      <c r="H23" s="1161">
        <f>G23/F23*100</f>
        <v>62.56268806419257</v>
      </c>
      <c r="I23" s="1162">
        <f>Q23/R23*10000</f>
        <v>15.323322096230463</v>
      </c>
      <c r="J23" s="1012"/>
      <c r="K23" s="1165" t="s">
        <v>1398</v>
      </c>
      <c r="L23" s="1165">
        <v>192</v>
      </c>
      <c r="M23" s="1165">
        <v>194</v>
      </c>
      <c r="N23" s="1165">
        <v>0</v>
      </c>
      <c r="O23" s="1165">
        <v>2</v>
      </c>
      <c r="P23" s="1165">
        <v>0</v>
      </c>
      <c r="Q23" s="1006">
        <v>5</v>
      </c>
      <c r="R23" s="1144">
        <v>3263</v>
      </c>
      <c r="AV23" s="1012"/>
      <c r="AW23" s="1012"/>
      <c r="AX23" s="1012"/>
      <c r="AY23" s="1012"/>
      <c r="AZ23" s="1012"/>
      <c r="BA23" s="1012"/>
      <c r="BB23" s="1012"/>
      <c r="BC23" s="1012"/>
      <c r="BD23" s="1012"/>
      <c r="BE23" s="1012"/>
      <c r="BF23" s="1012"/>
      <c r="BG23" s="1012"/>
      <c r="BH23" s="1012"/>
      <c r="BI23" s="1012"/>
      <c r="BJ23" s="1012"/>
      <c r="BK23" s="1012"/>
      <c r="BL23" s="1012"/>
      <c r="BM23" s="1012"/>
      <c r="BN23" s="1012"/>
      <c r="BO23" s="1012"/>
      <c r="BP23" s="1012"/>
      <c r="BQ23" s="1012"/>
      <c r="BR23" s="1012"/>
    </row>
    <row r="24" spans="2:70" ht="10.5">
      <c r="B24" s="985" t="s">
        <v>193</v>
      </c>
      <c r="C24" s="1158" t="s">
        <v>194</v>
      </c>
      <c r="D24" s="1165">
        <v>10</v>
      </c>
      <c r="E24" s="1165">
        <v>3</v>
      </c>
      <c r="F24" s="1165">
        <v>3628</v>
      </c>
      <c r="G24" s="1165">
        <v>1095</v>
      </c>
      <c r="H24" s="1161">
        <f>G24/F24*100</f>
        <v>30.181918412348402</v>
      </c>
      <c r="I24" s="1162">
        <f>Q24/R24*10000</f>
        <v>18.674136321195146</v>
      </c>
      <c r="J24" s="1012"/>
      <c r="K24" s="1165" t="s">
        <v>1399</v>
      </c>
      <c r="L24" s="1165">
        <v>387</v>
      </c>
      <c r="M24" s="1165">
        <v>388</v>
      </c>
      <c r="N24" s="1165">
        <v>0</v>
      </c>
      <c r="O24" s="1165">
        <v>5</v>
      </c>
      <c r="P24" s="1165">
        <v>2</v>
      </c>
      <c r="Q24" s="1012">
        <v>8</v>
      </c>
      <c r="R24" s="1144">
        <v>4284</v>
      </c>
      <c r="AV24" s="1012"/>
      <c r="AW24" s="1012"/>
      <c r="AX24" s="1012"/>
      <c r="AY24" s="1012"/>
      <c r="AZ24" s="1012"/>
      <c r="BA24" s="1012"/>
      <c r="BB24" s="1012"/>
      <c r="BC24" s="1012"/>
      <c r="BD24" s="1012"/>
      <c r="BE24" s="1012"/>
      <c r="BF24" s="1012"/>
      <c r="BG24" s="1012"/>
      <c r="BH24" s="1012"/>
      <c r="BI24" s="1012"/>
      <c r="BJ24" s="1012"/>
      <c r="BK24" s="1012"/>
      <c r="BL24" s="1012"/>
      <c r="BM24" s="1012"/>
      <c r="BN24" s="1012"/>
      <c r="BO24" s="1012"/>
      <c r="BP24" s="1012"/>
      <c r="BQ24" s="1012"/>
      <c r="BR24" s="1012"/>
    </row>
    <row r="25" spans="2:52" ht="10.5">
      <c r="B25" s="985" t="s">
        <v>195</v>
      </c>
      <c r="C25" s="1158" t="s">
        <v>196</v>
      </c>
      <c r="D25" s="1165">
        <v>9</v>
      </c>
      <c r="E25" s="1165">
        <v>3</v>
      </c>
      <c r="F25" s="1165">
        <v>3403</v>
      </c>
      <c r="G25" s="1165">
        <v>1329</v>
      </c>
      <c r="H25" s="1161">
        <f>G25/F25*100</f>
        <v>39.05377607992948</v>
      </c>
      <c r="I25" s="1162">
        <f>Q25/R25*10000</f>
        <v>41.130185979971394</v>
      </c>
      <c r="J25" s="1012"/>
      <c r="K25" s="1165" t="s">
        <v>1400</v>
      </c>
      <c r="L25" s="1165">
        <v>584</v>
      </c>
      <c r="M25" s="1165">
        <v>584</v>
      </c>
      <c r="N25" s="1165">
        <v>0</v>
      </c>
      <c r="O25" s="1165">
        <v>5</v>
      </c>
      <c r="P25" s="1165">
        <v>3</v>
      </c>
      <c r="Q25" s="1012">
        <v>23</v>
      </c>
      <c r="R25" s="1144">
        <v>5592</v>
      </c>
      <c r="AV25" s="1012"/>
      <c r="AW25" s="1012"/>
      <c r="AX25" s="1012"/>
      <c r="AY25" s="1012"/>
      <c r="AZ25" s="1012"/>
    </row>
    <row r="26" spans="2:52" ht="10.5">
      <c r="B26" s="985" t="s">
        <v>197</v>
      </c>
      <c r="C26" s="1158" t="s">
        <v>198</v>
      </c>
      <c r="D26" s="1165">
        <v>8</v>
      </c>
      <c r="E26" s="1165">
        <v>2</v>
      </c>
      <c r="F26" s="1165">
        <v>2607</v>
      </c>
      <c r="G26" s="1165">
        <v>861</v>
      </c>
      <c r="H26" s="1161">
        <f>G26/F26*100</f>
        <v>33.026467203682394</v>
      </c>
      <c r="I26" s="1162">
        <f>Q26/R26*10000</f>
        <v>6.585446163977609</v>
      </c>
      <c r="J26" s="1012"/>
      <c r="K26" s="1165" t="s">
        <v>1401</v>
      </c>
      <c r="L26" s="1165">
        <v>754</v>
      </c>
      <c r="M26" s="1165">
        <v>755</v>
      </c>
      <c r="N26" s="1165">
        <v>0</v>
      </c>
      <c r="O26" s="1165">
        <v>8</v>
      </c>
      <c r="P26" s="1165">
        <v>3</v>
      </c>
      <c r="Q26" s="1006">
        <v>2</v>
      </c>
      <c r="R26" s="1144">
        <v>3037</v>
      </c>
      <c r="AV26" s="1012"/>
      <c r="AW26" s="1012"/>
      <c r="AX26" s="1012"/>
      <c r="AY26" s="1012"/>
      <c r="AZ26" s="1012"/>
    </row>
    <row r="27" spans="2:52" ht="10.5">
      <c r="B27" s="985"/>
      <c r="C27" s="1158"/>
      <c r="H27" s="1161"/>
      <c r="I27" s="1162"/>
      <c r="J27" s="1012"/>
      <c r="K27" s="1165" t="s">
        <v>1402</v>
      </c>
      <c r="L27" s="1165">
        <v>935</v>
      </c>
      <c r="M27" s="1165">
        <v>936</v>
      </c>
      <c r="N27" s="1165">
        <v>0</v>
      </c>
      <c r="O27" s="1165">
        <v>11</v>
      </c>
      <c r="P27" s="1165">
        <v>3</v>
      </c>
      <c r="R27" s="1144"/>
      <c r="AV27" s="1012"/>
      <c r="AW27" s="1012"/>
      <c r="AX27" s="1012"/>
      <c r="AY27" s="1012"/>
      <c r="AZ27" s="1012"/>
    </row>
    <row r="28" spans="2:52" ht="10.5">
      <c r="B28" s="985" t="s">
        <v>199</v>
      </c>
      <c r="C28" s="1158" t="s">
        <v>200</v>
      </c>
      <c r="D28" s="1165">
        <v>7</v>
      </c>
      <c r="E28" s="1165">
        <v>1</v>
      </c>
      <c r="F28" s="1165">
        <v>2436</v>
      </c>
      <c r="G28" s="1165">
        <v>980</v>
      </c>
      <c r="H28" s="1161">
        <f>G28/F28*100</f>
        <v>40.229885057471265</v>
      </c>
      <c r="I28" s="1162">
        <f>Q28/R28*10000</f>
        <v>15.94896331738437</v>
      </c>
      <c r="J28" s="1012"/>
      <c r="K28" s="1165" t="s">
        <v>1403</v>
      </c>
      <c r="L28" s="1165">
        <v>1094</v>
      </c>
      <c r="M28" s="1165">
        <v>1095</v>
      </c>
      <c r="N28" s="1165">
        <v>0</v>
      </c>
      <c r="O28" s="1165">
        <v>12</v>
      </c>
      <c r="P28" s="1165">
        <v>5</v>
      </c>
      <c r="Q28" s="1006">
        <v>4</v>
      </c>
      <c r="R28" s="1144">
        <v>2508</v>
      </c>
      <c r="AV28" s="1012"/>
      <c r="AW28" s="1012"/>
      <c r="AX28" s="1012"/>
      <c r="AY28" s="1012"/>
      <c r="AZ28" s="1012"/>
    </row>
    <row r="29" spans="2:52" ht="10.5">
      <c r="B29" s="985" t="s">
        <v>1404</v>
      </c>
      <c r="C29" s="1158" t="s">
        <v>1405</v>
      </c>
      <c r="D29" s="1165">
        <v>331</v>
      </c>
      <c r="E29" s="1165">
        <v>43</v>
      </c>
      <c r="F29" s="1165">
        <v>90940</v>
      </c>
      <c r="G29" s="1165">
        <v>30074</v>
      </c>
      <c r="H29" s="1161">
        <f>G29/F29*100</f>
        <v>33.07015614691005</v>
      </c>
      <c r="I29" s="1162">
        <f>Q29/R29*10000</f>
        <v>84.2548709847288</v>
      </c>
      <c r="J29" s="1012"/>
      <c r="K29" s="1165" t="s">
        <v>1406</v>
      </c>
      <c r="L29" s="1165">
        <v>1273</v>
      </c>
      <c r="M29" s="1165">
        <v>1278</v>
      </c>
      <c r="N29" s="1165">
        <v>0</v>
      </c>
      <c r="O29" s="1165">
        <v>14</v>
      </c>
      <c r="P29" s="1165">
        <v>7</v>
      </c>
      <c r="Q29" s="1006">
        <v>176</v>
      </c>
      <c r="R29" s="1144">
        <v>20889</v>
      </c>
      <c r="S29" s="1012"/>
      <c r="T29" s="1012"/>
      <c r="U29" s="1012"/>
      <c r="V29" s="1012"/>
      <c r="W29" s="1012"/>
      <c r="X29" s="1012"/>
      <c r="AV29" s="1012"/>
      <c r="AW29" s="1012"/>
      <c r="AX29" s="1012"/>
      <c r="AY29" s="1012"/>
      <c r="AZ29" s="1012"/>
    </row>
    <row r="30" spans="2:52" ht="10.5">
      <c r="B30" s="985" t="s">
        <v>203</v>
      </c>
      <c r="C30" s="1158" t="s">
        <v>204</v>
      </c>
      <c r="D30" s="1165">
        <v>8</v>
      </c>
      <c r="E30" s="1165">
        <v>2</v>
      </c>
      <c r="F30" s="1165">
        <v>1874</v>
      </c>
      <c r="G30" s="1165">
        <v>870</v>
      </c>
      <c r="H30" s="1161">
        <f>G30/F30*100</f>
        <v>46.4247598719317</v>
      </c>
      <c r="I30" s="1162">
        <f>Q30/R30*10000</f>
        <v>25.51020408163265</v>
      </c>
      <c r="J30" s="1012"/>
      <c r="K30" s="1167" t="s">
        <v>1407</v>
      </c>
      <c r="L30" s="1167">
        <v>1482</v>
      </c>
      <c r="M30" s="1167">
        <v>1489</v>
      </c>
      <c r="N30" s="1167">
        <v>0</v>
      </c>
      <c r="O30" s="1167">
        <v>15</v>
      </c>
      <c r="P30" s="1167">
        <v>8</v>
      </c>
      <c r="Q30" s="1012">
        <v>6</v>
      </c>
      <c r="R30" s="1144">
        <v>2352</v>
      </c>
      <c r="S30" s="1012"/>
      <c r="T30" s="1012"/>
      <c r="U30" s="1012"/>
      <c r="V30" s="1012"/>
      <c r="W30" s="1012"/>
      <c r="X30" s="1012"/>
      <c r="AV30" s="1012"/>
      <c r="AW30" s="1012"/>
      <c r="AX30" s="1012"/>
      <c r="AY30" s="1012"/>
      <c r="AZ30" s="1012"/>
    </row>
    <row r="31" spans="2:52" ht="10.5">
      <c r="B31" s="985"/>
      <c r="E31" s="1026"/>
      <c r="F31" s="1026"/>
      <c r="G31" s="1026"/>
      <c r="H31" s="1161"/>
      <c r="I31" s="1162"/>
      <c r="J31" s="1012"/>
      <c r="K31" s="1165" t="s">
        <v>1408</v>
      </c>
      <c r="L31" s="1165">
        <v>184</v>
      </c>
      <c r="M31" s="1165">
        <v>187</v>
      </c>
      <c r="N31" s="1165">
        <v>0</v>
      </c>
      <c r="O31" s="1165">
        <v>4</v>
      </c>
      <c r="P31" s="1165">
        <v>1</v>
      </c>
      <c r="Q31" s="1012"/>
      <c r="R31" s="1168"/>
      <c r="S31" s="1012"/>
      <c r="T31" s="1012"/>
      <c r="U31" s="1012"/>
      <c r="V31" s="1012"/>
      <c r="W31" s="1012"/>
      <c r="X31" s="1012"/>
      <c r="AV31" s="1012"/>
      <c r="AW31" s="1012"/>
      <c r="AX31" s="1012"/>
      <c r="AY31" s="1012"/>
      <c r="AZ31" s="1012"/>
    </row>
    <row r="32" spans="2:52" ht="10.5">
      <c r="B32" s="1011" t="s">
        <v>207</v>
      </c>
      <c r="C32" s="1169" t="s">
        <v>2</v>
      </c>
      <c r="D32" s="1170">
        <f>SUM(D8:D30)</f>
        <v>511</v>
      </c>
      <c r="E32" s="1170">
        <f>SUM(E8:E31)</f>
        <v>103</v>
      </c>
      <c r="F32" s="1170">
        <f>SUM(F8:F31)</f>
        <v>188342</v>
      </c>
      <c r="G32" s="1170">
        <f>SUM(G8:G31)</f>
        <v>74143</v>
      </c>
      <c r="H32" s="1171">
        <f>G32/F32*100</f>
        <v>39.36615306198299</v>
      </c>
      <c r="I32" s="1172">
        <f>Q32/R32*10000</f>
        <v>37.891836031691355</v>
      </c>
      <c r="J32" s="1012"/>
      <c r="K32" s="1165" t="s">
        <v>1409</v>
      </c>
      <c r="L32" s="1165">
        <v>349</v>
      </c>
      <c r="M32" s="1165">
        <v>352</v>
      </c>
      <c r="N32" s="1165">
        <v>0</v>
      </c>
      <c r="O32" s="1165">
        <v>7</v>
      </c>
      <c r="P32" s="1165">
        <v>2</v>
      </c>
      <c r="Q32" s="1012">
        <f>SUM(Q8:Q31)</f>
        <v>352</v>
      </c>
      <c r="R32" s="1064">
        <f>SUM(R8:R31)</f>
        <v>92896</v>
      </c>
      <c r="S32" s="1012"/>
      <c r="T32" s="1012"/>
      <c r="U32" s="1012"/>
      <c r="V32" s="1012"/>
      <c r="W32" s="1012"/>
      <c r="X32" s="1012"/>
      <c r="AV32" s="1012"/>
      <c r="AW32" s="1012"/>
      <c r="AX32" s="1012"/>
      <c r="AY32" s="1012"/>
      <c r="AZ32" s="1012"/>
    </row>
    <row r="33" spans="2:52" ht="10.5">
      <c r="B33" s="1005" t="s">
        <v>208</v>
      </c>
      <c r="C33" s="1173"/>
      <c r="D33" s="1016">
        <v>511</v>
      </c>
      <c r="E33" s="1016">
        <v>94</v>
      </c>
      <c r="F33" s="1016">
        <v>171332</v>
      </c>
      <c r="G33" s="1016">
        <v>64941</v>
      </c>
      <c r="H33" s="1174">
        <v>37.9036023626643</v>
      </c>
      <c r="I33" s="1174">
        <v>40.4538620458405</v>
      </c>
      <c r="J33" s="1012"/>
      <c r="K33" s="1165" t="s">
        <v>1410</v>
      </c>
      <c r="L33" s="1165">
        <v>523</v>
      </c>
      <c r="M33" s="1165">
        <v>529</v>
      </c>
      <c r="N33" s="1165">
        <v>0</v>
      </c>
      <c r="O33" s="1165">
        <v>9</v>
      </c>
      <c r="P33" s="1165">
        <v>2</v>
      </c>
      <c r="Q33" s="1012"/>
      <c r="R33" s="1064"/>
      <c r="S33" s="1012"/>
      <c r="T33" s="1012"/>
      <c r="U33" s="1012"/>
      <c r="V33" s="1012"/>
      <c r="W33" s="1012"/>
      <c r="X33" s="1012"/>
      <c r="AV33" s="1012"/>
      <c r="AW33" s="1012"/>
      <c r="AX33" s="1012"/>
      <c r="AY33" s="1012"/>
      <c r="AZ33" s="1012"/>
    </row>
    <row r="34" spans="1:52" ht="9">
      <c r="A34" s="1012"/>
      <c r="B34" s="1006" t="s">
        <v>1411</v>
      </c>
      <c r="J34" s="1012"/>
      <c r="K34" s="1165" t="s">
        <v>1412</v>
      </c>
      <c r="L34" s="1165">
        <v>700</v>
      </c>
      <c r="M34" s="1165">
        <v>708</v>
      </c>
      <c r="N34" s="1165">
        <v>0</v>
      </c>
      <c r="O34" s="1165">
        <v>11</v>
      </c>
      <c r="P34" s="1165">
        <v>2</v>
      </c>
      <c r="Q34" s="1012"/>
      <c r="R34" s="1064"/>
      <c r="S34" s="1012"/>
      <c r="T34" s="1012"/>
      <c r="U34" s="1012"/>
      <c r="V34" s="1012"/>
      <c r="W34" s="1012"/>
      <c r="X34" s="1012"/>
      <c r="AV34" s="1012"/>
      <c r="AW34" s="1012"/>
      <c r="AX34" s="1012"/>
      <c r="AY34" s="1012"/>
      <c r="AZ34" s="1012"/>
    </row>
    <row r="35" spans="2:52" ht="9">
      <c r="B35" s="1130" t="s">
        <v>1413</v>
      </c>
      <c r="C35" s="1130"/>
      <c r="D35" s="1130"/>
      <c r="E35" s="1130"/>
      <c r="F35" s="1130"/>
      <c r="G35" s="1130"/>
      <c r="H35" s="1130"/>
      <c r="I35" s="1130"/>
      <c r="J35" s="1012"/>
      <c r="K35" s="1165" t="s">
        <v>1414</v>
      </c>
      <c r="L35" s="1165">
        <v>863</v>
      </c>
      <c r="M35" s="1165">
        <v>873</v>
      </c>
      <c r="N35" s="1165">
        <v>0</v>
      </c>
      <c r="O35" s="1165">
        <v>13</v>
      </c>
      <c r="P35" s="1165">
        <v>2</v>
      </c>
      <c r="Q35" s="1012"/>
      <c r="R35" s="1064"/>
      <c r="S35" s="1012"/>
      <c r="T35" s="1012"/>
      <c r="U35" s="1012"/>
      <c r="V35" s="1012"/>
      <c r="W35" s="1012"/>
      <c r="X35" s="1012"/>
      <c r="AV35" s="1012"/>
      <c r="AW35" s="1012"/>
      <c r="AX35" s="1012"/>
      <c r="AY35" s="1012"/>
      <c r="AZ35" s="1012"/>
    </row>
    <row r="36" spans="2:52" ht="9">
      <c r="B36" s="1130"/>
      <c r="C36" s="1130"/>
      <c r="D36" s="1130"/>
      <c r="E36" s="1130"/>
      <c r="F36" s="1130"/>
      <c r="G36" s="1130"/>
      <c r="H36" s="1130"/>
      <c r="I36" s="1130"/>
      <c r="K36" s="1165" t="s">
        <v>1415</v>
      </c>
      <c r="L36" s="1165">
        <v>1025</v>
      </c>
      <c r="M36" s="1165">
        <v>1036</v>
      </c>
      <c r="N36" s="1165">
        <v>0</v>
      </c>
      <c r="O36" s="1165">
        <v>15</v>
      </c>
      <c r="P36" s="1165">
        <v>2</v>
      </c>
      <c r="Q36" s="1012"/>
      <c r="R36" s="1064"/>
      <c r="S36" s="1012"/>
      <c r="T36" s="1012"/>
      <c r="U36" s="1012"/>
      <c r="V36" s="1012"/>
      <c r="W36" s="1012"/>
      <c r="X36" s="1012"/>
      <c r="AV36" s="1012"/>
      <c r="AW36" s="1012"/>
      <c r="AX36" s="1012"/>
      <c r="AY36" s="1012"/>
      <c r="AZ36" s="1012"/>
    </row>
    <row r="37" spans="2:52" ht="9">
      <c r="B37" s="1006" t="s">
        <v>1416</v>
      </c>
      <c r="K37" s="1165" t="s">
        <v>1417</v>
      </c>
      <c r="L37" s="1165">
        <v>1235</v>
      </c>
      <c r="M37" s="1165">
        <v>1247</v>
      </c>
      <c r="N37" s="1165">
        <v>0</v>
      </c>
      <c r="O37" s="1165">
        <v>16</v>
      </c>
      <c r="P37" s="1165">
        <v>5</v>
      </c>
      <c r="Q37" s="1012"/>
      <c r="R37" s="1064"/>
      <c r="S37" s="1012"/>
      <c r="T37" s="1012"/>
      <c r="U37" s="1012"/>
      <c r="V37" s="1012"/>
      <c r="W37" s="1012"/>
      <c r="X37" s="1012"/>
      <c r="AV37" s="1012"/>
      <c r="AW37" s="1012"/>
      <c r="AX37" s="1012"/>
      <c r="AY37" s="1012"/>
      <c r="AZ37" s="1012"/>
    </row>
    <row r="38" spans="2:52" ht="9">
      <c r="B38" s="1006" t="s">
        <v>1418</v>
      </c>
      <c r="K38" s="1167" t="s">
        <v>1419</v>
      </c>
      <c r="L38" s="1167">
        <v>1388</v>
      </c>
      <c r="M38" s="1167">
        <v>1400</v>
      </c>
      <c r="N38" s="1167">
        <v>0</v>
      </c>
      <c r="O38" s="1167">
        <v>21</v>
      </c>
      <c r="P38" s="1167">
        <v>6</v>
      </c>
      <c r="Q38" s="1012"/>
      <c r="R38" s="1064"/>
      <c r="S38" s="1012"/>
      <c r="T38" s="1012"/>
      <c r="U38" s="1012"/>
      <c r="V38" s="1012"/>
      <c r="W38" s="1012"/>
      <c r="X38" s="1012"/>
      <c r="AV38" s="1012"/>
      <c r="AW38" s="1012"/>
      <c r="AX38" s="1012"/>
      <c r="AY38" s="1012"/>
      <c r="AZ38" s="1012"/>
    </row>
    <row r="39" spans="4:52" ht="9">
      <c r="D39" s="1012"/>
      <c r="E39" s="1012"/>
      <c r="F39" s="1012"/>
      <c r="G39" s="1012"/>
      <c r="H39" s="1012"/>
      <c r="I39" s="1012"/>
      <c r="J39" s="1012"/>
      <c r="K39" s="1165"/>
      <c r="L39" s="1165"/>
      <c r="M39" s="1165"/>
      <c r="N39" s="1165"/>
      <c r="O39" s="1165"/>
      <c r="P39" s="1165"/>
      <c r="Q39" s="1012"/>
      <c r="R39" s="1064"/>
      <c r="S39" s="1012"/>
      <c r="T39" s="1012"/>
      <c r="U39" s="1012"/>
      <c r="V39" s="1012"/>
      <c r="W39" s="1012"/>
      <c r="X39" s="1012"/>
      <c r="AV39" s="1012"/>
      <c r="AW39" s="1012"/>
      <c r="AX39" s="1012"/>
      <c r="AY39" s="1012"/>
      <c r="AZ39" s="1012"/>
    </row>
    <row r="40" spans="4:52" ht="9">
      <c r="D40" s="1013"/>
      <c r="E40" s="1013"/>
      <c r="F40" s="1013"/>
      <c r="G40" s="1013"/>
      <c r="H40" s="1175"/>
      <c r="I40" s="1162"/>
      <c r="J40" s="1012"/>
      <c r="K40" s="1165"/>
      <c r="L40" s="1165"/>
      <c r="M40" s="1165"/>
      <c r="N40" s="1165"/>
      <c r="O40" s="1165"/>
      <c r="P40" s="1165"/>
      <c r="Q40" s="1012"/>
      <c r="R40" s="1064"/>
      <c r="S40" s="1064"/>
      <c r="T40" s="1064"/>
      <c r="U40" s="1064"/>
      <c r="V40" s="1064"/>
      <c r="W40" s="1064"/>
      <c r="X40" s="1161"/>
      <c r="Y40" s="1161"/>
      <c r="Z40" s="1161"/>
      <c r="AA40" s="1161"/>
      <c r="AB40" s="1161"/>
      <c r="AC40" s="1161"/>
      <c r="AD40" s="1064"/>
      <c r="AE40" s="1064"/>
      <c r="AF40" s="1064"/>
      <c r="AG40" s="1064"/>
      <c r="AH40" s="1064"/>
      <c r="AI40" s="1064"/>
      <c r="AJ40" s="1064"/>
      <c r="AK40" s="1064"/>
      <c r="AL40" s="1064"/>
      <c r="AM40" s="1064"/>
      <c r="AN40" s="1064"/>
      <c r="AO40" s="1064"/>
      <c r="AP40" s="1064"/>
      <c r="AQ40" s="1012"/>
      <c r="AR40" s="1012"/>
      <c r="AS40" s="1012"/>
      <c r="AT40" s="1012"/>
      <c r="AU40" s="1012"/>
      <c r="AV40" s="1012"/>
      <c r="AW40" s="1012"/>
      <c r="AX40" s="1012"/>
      <c r="AY40" s="1012"/>
      <c r="AZ40" s="1012"/>
    </row>
    <row r="41" spans="2:52" ht="9">
      <c r="B41" s="1026"/>
      <c r="C41" s="1026"/>
      <c r="D41" s="1026"/>
      <c r="E41" s="1026"/>
      <c r="F41" s="1026"/>
      <c r="G41" s="1026"/>
      <c r="H41" s="1026"/>
      <c r="I41" s="1026"/>
      <c r="J41" s="1056"/>
      <c r="K41" s="1165"/>
      <c r="L41" s="1165"/>
      <c r="M41" s="1165"/>
      <c r="N41" s="1165"/>
      <c r="O41" s="1165"/>
      <c r="P41" s="1165"/>
      <c r="Q41" s="1012"/>
      <c r="R41" s="1064"/>
      <c r="S41" s="1064"/>
      <c r="T41" s="1064"/>
      <c r="U41" s="1064"/>
      <c r="V41" s="1064"/>
      <c r="W41" s="1064"/>
      <c r="X41" s="1161"/>
      <c r="Y41" s="1161"/>
      <c r="Z41" s="1161"/>
      <c r="AA41" s="1161"/>
      <c r="AB41" s="1161"/>
      <c r="AC41" s="1161"/>
      <c r="AD41" s="1064"/>
      <c r="AE41" s="1064"/>
      <c r="AF41" s="1064"/>
      <c r="AG41" s="1064"/>
      <c r="AH41" s="1064"/>
      <c r="AI41" s="1064"/>
      <c r="AJ41" s="1064"/>
      <c r="AK41" s="1064"/>
      <c r="AL41" s="1064"/>
      <c r="AM41" s="1064"/>
      <c r="AN41" s="1064"/>
      <c r="AO41" s="1064"/>
      <c r="AP41" s="1064"/>
      <c r="AQ41" s="1012"/>
      <c r="AR41" s="1012"/>
      <c r="AS41" s="1012"/>
      <c r="AT41" s="1012"/>
      <c r="AU41" s="1012"/>
      <c r="AV41" s="1012"/>
      <c r="AW41" s="1012"/>
      <c r="AX41" s="1012"/>
      <c r="AY41" s="1012"/>
      <c r="AZ41" s="1012"/>
    </row>
    <row r="42" spans="10:52" ht="9">
      <c r="J42" s="1026"/>
      <c r="K42" s="1165"/>
      <c r="L42" s="1165"/>
      <c r="M42" s="1165"/>
      <c r="N42" s="1165"/>
      <c r="O42" s="1165"/>
      <c r="P42" s="1165"/>
      <c r="Q42" s="1027"/>
      <c r="R42" s="1064"/>
      <c r="S42" s="1064"/>
      <c r="T42" s="1064"/>
      <c r="U42" s="1064"/>
      <c r="V42" s="1064"/>
      <c r="W42" s="1064"/>
      <c r="X42" s="1161"/>
      <c r="Y42" s="1161"/>
      <c r="Z42" s="1161"/>
      <c r="AA42" s="1161"/>
      <c r="AB42" s="1161"/>
      <c r="AC42" s="1161"/>
      <c r="AD42" s="1064"/>
      <c r="AE42" s="1064"/>
      <c r="AF42" s="1064"/>
      <c r="AG42" s="1064"/>
      <c r="AH42" s="1064"/>
      <c r="AI42" s="1064"/>
      <c r="AJ42" s="1064"/>
      <c r="AK42" s="1064"/>
      <c r="AL42" s="1064"/>
      <c r="AM42" s="1064"/>
      <c r="AN42" s="1064"/>
      <c r="AO42" s="1064"/>
      <c r="AP42" s="1064"/>
      <c r="AQ42" s="1012"/>
      <c r="AR42" s="1012"/>
      <c r="AS42" s="1012"/>
      <c r="AT42" s="1012"/>
      <c r="AU42" s="1012"/>
      <c r="AV42" s="1012"/>
      <c r="AW42" s="1012"/>
      <c r="AX42" s="1012"/>
      <c r="AY42" s="1012"/>
      <c r="AZ42" s="1012"/>
    </row>
    <row r="43" spans="11:52" ht="9">
      <c r="K43" s="1165"/>
      <c r="L43" s="1165"/>
      <c r="M43" s="1165"/>
      <c r="N43" s="1165"/>
      <c r="O43" s="1165"/>
      <c r="P43" s="1165"/>
      <c r="Q43" s="1055"/>
      <c r="R43" s="1161"/>
      <c r="S43" s="1161"/>
      <c r="T43" s="1161"/>
      <c r="U43" s="1161"/>
      <c r="V43" s="1161"/>
      <c r="W43" s="1161"/>
      <c r="X43" s="1161"/>
      <c r="Y43" s="1176"/>
      <c r="Z43" s="1176"/>
      <c r="AA43" s="1176"/>
      <c r="AB43" s="1176"/>
      <c r="AC43" s="1176"/>
      <c r="AD43" s="1176"/>
      <c r="AE43" s="1176"/>
      <c r="AF43" s="1176"/>
      <c r="AG43" s="1176"/>
      <c r="AH43" s="1176"/>
      <c r="AI43" s="1176"/>
      <c r="AJ43" s="1176"/>
      <c r="AK43" s="1176"/>
      <c r="AL43" s="1176"/>
      <c r="AM43" s="1176"/>
      <c r="AN43" s="1176"/>
      <c r="AO43" s="1176"/>
      <c r="AP43" s="1176"/>
      <c r="AQ43" s="1026"/>
      <c r="AR43" s="1026"/>
      <c r="AS43" s="1026"/>
      <c r="AT43" s="1026"/>
      <c r="AU43" s="1026"/>
      <c r="AV43" s="1026"/>
      <c r="AW43" s="1012"/>
      <c r="AX43" s="1012"/>
      <c r="AY43" s="1012"/>
      <c r="AZ43" s="1012"/>
    </row>
    <row r="44" spans="11:52" ht="9">
      <c r="K44" s="1165"/>
      <c r="L44" s="1165"/>
      <c r="M44" s="1165"/>
      <c r="N44" s="1165"/>
      <c r="O44" s="1165"/>
      <c r="P44" s="1165"/>
      <c r="R44" s="1063"/>
      <c r="S44" s="1063"/>
      <c r="T44" s="1063"/>
      <c r="U44" s="1063"/>
      <c r="V44" s="1063"/>
      <c r="W44" s="1063"/>
      <c r="X44" s="1161"/>
      <c r="Y44" s="1161"/>
      <c r="Z44" s="1161"/>
      <c r="AA44" s="1161"/>
      <c r="AB44" s="1161"/>
      <c r="AC44" s="1161"/>
      <c r="AD44" s="1064"/>
      <c r="AE44" s="1064"/>
      <c r="AF44" s="1064"/>
      <c r="AG44" s="1064"/>
      <c r="AH44" s="1064"/>
      <c r="AI44" s="1064"/>
      <c r="AJ44" s="1064"/>
      <c r="AK44" s="1064"/>
      <c r="AL44" s="1064"/>
      <c r="AM44" s="1064"/>
      <c r="AN44" s="1064"/>
      <c r="AO44" s="1064"/>
      <c r="AP44" s="1064"/>
      <c r="AQ44" s="1012"/>
      <c r="AR44" s="1012"/>
      <c r="AS44" s="1012"/>
      <c r="AT44" s="1012"/>
      <c r="AU44" s="1012"/>
      <c r="AV44" s="1012"/>
      <c r="AW44" s="1012"/>
      <c r="AX44" s="1012"/>
      <c r="AY44" s="1012"/>
      <c r="AZ44" s="1012"/>
    </row>
    <row r="45" spans="11:52" ht="9">
      <c r="K45" s="1165"/>
      <c r="L45" s="1165"/>
      <c r="M45" s="1165"/>
      <c r="N45" s="1165"/>
      <c r="O45" s="1165"/>
      <c r="P45" s="1165"/>
      <c r="R45" s="1063"/>
      <c r="S45" s="1063"/>
      <c r="T45" s="1063"/>
      <c r="U45" s="1063"/>
      <c r="V45" s="1063"/>
      <c r="W45" s="1063"/>
      <c r="X45" s="1064"/>
      <c r="Y45" s="1064"/>
      <c r="Z45" s="1064"/>
      <c r="AA45" s="1064"/>
      <c r="AB45" s="1064"/>
      <c r="AC45" s="1064"/>
      <c r="AD45" s="1064"/>
      <c r="AE45" s="1064"/>
      <c r="AF45" s="1064"/>
      <c r="AG45" s="1064"/>
      <c r="AH45" s="1064"/>
      <c r="AI45" s="1064"/>
      <c r="AJ45" s="1064"/>
      <c r="AK45" s="1064"/>
      <c r="AL45" s="1064"/>
      <c r="AM45" s="1064"/>
      <c r="AN45" s="1064"/>
      <c r="AO45" s="1064"/>
      <c r="AP45" s="1064"/>
      <c r="AQ45" s="1012"/>
      <c r="AR45" s="1012"/>
      <c r="AS45" s="1012"/>
      <c r="AT45" s="1012"/>
      <c r="AU45" s="1012"/>
      <c r="AV45" s="1012"/>
      <c r="AW45" s="1012"/>
      <c r="AX45" s="1012"/>
      <c r="AY45" s="1012"/>
      <c r="AZ45" s="1012"/>
    </row>
    <row r="46" spans="2:52" ht="9">
      <c r="B46" s="1026"/>
      <c r="C46" s="1026"/>
      <c r="D46" s="1026"/>
      <c r="E46" s="1026"/>
      <c r="F46" s="1026"/>
      <c r="G46" s="1026"/>
      <c r="H46" s="1026"/>
      <c r="I46" s="1026"/>
      <c r="K46" s="1165"/>
      <c r="L46" s="1165"/>
      <c r="M46" s="1165"/>
      <c r="N46" s="1165"/>
      <c r="O46" s="1165"/>
      <c r="P46" s="1165"/>
      <c r="R46" s="1063"/>
      <c r="S46" s="1063"/>
      <c r="T46" s="1063"/>
      <c r="U46" s="1063"/>
      <c r="V46" s="1063"/>
      <c r="W46" s="1176"/>
      <c r="X46" s="1176"/>
      <c r="Y46" s="1176"/>
      <c r="Z46" s="1176"/>
      <c r="AA46" s="1176"/>
      <c r="AB46" s="1176"/>
      <c r="AC46" s="1176"/>
      <c r="AD46" s="1176"/>
      <c r="AE46" s="1176"/>
      <c r="AF46" s="1176"/>
      <c r="AG46" s="1176"/>
      <c r="AH46" s="1176"/>
      <c r="AI46" s="1176"/>
      <c r="AJ46" s="1176"/>
      <c r="AK46" s="1176"/>
      <c r="AL46" s="1176"/>
      <c r="AM46" s="1176"/>
      <c r="AN46" s="1176"/>
      <c r="AO46" s="1176"/>
      <c r="AP46" s="1176"/>
      <c r="AQ46" s="1026"/>
      <c r="AR46" s="1026"/>
      <c r="AS46" s="1026"/>
      <c r="AT46" s="1026"/>
      <c r="AU46" s="1026"/>
      <c r="AV46" s="1026"/>
      <c r="AW46" s="1012"/>
      <c r="AX46" s="1012"/>
      <c r="AY46" s="1012"/>
      <c r="AZ46" s="1012"/>
    </row>
    <row r="47" spans="1:52" ht="9.75" customHeight="1">
      <c r="A47" s="1026"/>
      <c r="J47" s="1026"/>
      <c r="K47" s="1026"/>
      <c r="L47" s="1026"/>
      <c r="M47" s="1026"/>
      <c r="N47" s="1026"/>
      <c r="O47" s="1026"/>
      <c r="P47" s="1026"/>
      <c r="Q47" s="1026"/>
      <c r="R47" s="1177">
        <v>51</v>
      </c>
      <c r="S47" s="1177"/>
      <c r="T47" s="1177"/>
      <c r="U47" s="1177"/>
      <c r="V47" s="1177"/>
      <c r="W47" s="1177"/>
      <c r="X47" s="1177"/>
      <c r="Y47" s="1177"/>
      <c r="Z47" s="1177"/>
      <c r="AA47" s="1177"/>
      <c r="AB47" s="1177"/>
      <c r="AC47" s="1177"/>
      <c r="AD47" s="1177"/>
      <c r="AE47" s="1177"/>
      <c r="AF47" s="1177"/>
      <c r="AG47" s="1177"/>
      <c r="AH47" s="1177"/>
      <c r="AI47" s="1177"/>
      <c r="AJ47" s="1177"/>
      <c r="AK47" s="1177"/>
      <c r="AL47" s="1177"/>
      <c r="AM47" s="1177"/>
      <c r="AN47" s="1177"/>
      <c r="AO47" s="1177"/>
      <c r="AP47" s="1177"/>
      <c r="AQ47" s="1026"/>
      <c r="AR47" s="1026"/>
      <c r="AS47" s="1026"/>
      <c r="AT47" s="1026"/>
      <c r="AU47" s="1026"/>
      <c r="AV47" s="1026"/>
      <c r="AW47" s="1026"/>
      <c r="AX47" s="1026"/>
      <c r="AY47" s="1012"/>
      <c r="AZ47" s="1012"/>
    </row>
    <row r="48" spans="24:52" ht="9">
      <c r="X48" s="1012"/>
      <c r="Y48" s="1012"/>
      <c r="Z48" s="1012"/>
      <c r="AA48" s="1012"/>
      <c r="AB48" s="1012"/>
      <c r="AC48" s="1012"/>
      <c r="AD48" s="1012"/>
      <c r="AE48" s="1012"/>
      <c r="AF48" s="1012"/>
      <c r="AG48" s="1012"/>
      <c r="AH48" s="1012"/>
      <c r="AI48" s="1012"/>
      <c r="AJ48" s="1012"/>
      <c r="AK48" s="1012"/>
      <c r="AL48" s="1012"/>
      <c r="AM48" s="1012"/>
      <c r="AN48" s="1012"/>
      <c r="AO48" s="1012"/>
      <c r="AP48" s="1012"/>
      <c r="AQ48" s="1012"/>
      <c r="AR48" s="1012"/>
      <c r="AS48" s="1012"/>
      <c r="AT48" s="1012"/>
      <c r="AU48" s="1012"/>
      <c r="AV48" s="1012"/>
      <c r="AW48" s="1012"/>
      <c r="AX48" s="1012"/>
      <c r="AY48" s="1012"/>
      <c r="AZ48" s="1012"/>
    </row>
    <row r="49" spans="24:52" ht="9">
      <c r="X49" s="1012"/>
      <c r="Y49" s="1012"/>
      <c r="Z49" s="1012"/>
      <c r="AA49" s="1012"/>
      <c r="AB49" s="1012"/>
      <c r="AC49" s="1012"/>
      <c r="AD49" s="1012"/>
      <c r="AE49" s="1012"/>
      <c r="AF49" s="1012"/>
      <c r="AG49" s="1012"/>
      <c r="AH49" s="1012"/>
      <c r="AI49" s="1012"/>
      <c r="AJ49" s="1012"/>
      <c r="AK49" s="1012"/>
      <c r="AL49" s="1012"/>
      <c r="AM49" s="1012"/>
      <c r="AN49" s="1012"/>
      <c r="AO49" s="1012"/>
      <c r="AP49" s="1012"/>
      <c r="AQ49" s="1012"/>
      <c r="AR49" s="1012"/>
      <c r="AS49" s="1012"/>
      <c r="AT49" s="1012"/>
      <c r="AU49" s="1012"/>
      <c r="AV49" s="1012"/>
      <c r="AW49" s="1012"/>
      <c r="AX49" s="1012"/>
      <c r="AY49" s="1012"/>
      <c r="AZ49" s="1012"/>
    </row>
    <row r="50" spans="30:52" ht="9">
      <c r="AD50" s="1012"/>
      <c r="AE50" s="1012"/>
      <c r="AF50" s="1012"/>
      <c r="AG50" s="1012"/>
      <c r="AH50" s="1012"/>
      <c r="AI50" s="1012"/>
      <c r="AJ50" s="1012"/>
      <c r="AK50" s="1012"/>
      <c r="AL50" s="1012"/>
      <c r="AM50" s="1012"/>
      <c r="AN50" s="1012"/>
      <c r="AO50" s="1012"/>
      <c r="AP50" s="1012"/>
      <c r="AQ50" s="1012"/>
      <c r="AR50" s="1012"/>
      <c r="AS50" s="1012"/>
      <c r="AT50" s="1012"/>
      <c r="AU50" s="1012"/>
      <c r="AV50" s="1012"/>
      <c r="AW50" s="1012"/>
      <c r="AX50" s="1012"/>
      <c r="AY50" s="1012"/>
      <c r="AZ50" s="1012"/>
    </row>
    <row r="51" spans="24:52" ht="9">
      <c r="X51" s="1028"/>
      <c r="Y51" s="1028"/>
      <c r="Z51" s="1028"/>
      <c r="AA51" s="1028"/>
      <c r="AB51" s="1028"/>
      <c r="AC51" s="1178"/>
      <c r="AD51" s="1012"/>
      <c r="AE51" s="1012"/>
      <c r="AF51" s="1012"/>
      <c r="AG51" s="1012"/>
      <c r="AH51" s="1012"/>
      <c r="AI51" s="1012"/>
      <c r="AJ51" s="1012"/>
      <c r="AK51" s="1012"/>
      <c r="AL51" s="1012"/>
      <c r="AM51" s="1012"/>
      <c r="AN51" s="1012"/>
      <c r="AO51" s="1012"/>
      <c r="AP51" s="1012"/>
      <c r="AQ51" s="1012"/>
      <c r="AR51" s="1012"/>
      <c r="AS51" s="1012"/>
      <c r="AT51" s="1012"/>
      <c r="AU51" s="1012"/>
      <c r="AV51" s="1012"/>
      <c r="AW51" s="1012"/>
      <c r="AX51" s="1012"/>
      <c r="AY51" s="1012"/>
      <c r="AZ51" s="1012"/>
    </row>
    <row r="52" ht="9">
      <c r="AN52" s="1006" t="s">
        <v>1</v>
      </c>
    </row>
    <row r="53" spans="48:52" ht="9">
      <c r="AV53" s="1006" t="s">
        <v>1</v>
      </c>
      <c r="AX53" s="1006" t="s">
        <v>1</v>
      </c>
      <c r="AZ53" s="1006" t="s">
        <v>1</v>
      </c>
    </row>
  </sheetData>
  <sheetProtection/>
  <mergeCells count="4">
    <mergeCell ref="F2:H2"/>
    <mergeCell ref="F3:G3"/>
    <mergeCell ref="R47:AP47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selection activeCell="AE13" sqref="AE13"/>
    </sheetView>
  </sheetViews>
  <sheetFormatPr defaultColWidth="9.140625" defaultRowHeight="12.75"/>
  <cols>
    <col min="1" max="1" width="0.9921875" style="1035" customWidth="1"/>
    <col min="2" max="2" width="6.28125" style="1035" customWidth="1"/>
    <col min="3" max="4" width="6.8515625" style="1035" customWidth="1"/>
    <col min="5" max="5" width="5.7109375" style="1035" customWidth="1"/>
    <col min="6" max="6" width="6.421875" style="1035" customWidth="1"/>
    <col min="7" max="7" width="6.00390625" style="1035" customWidth="1"/>
    <col min="8" max="8" width="5.8515625" style="1035" customWidth="1"/>
    <col min="9" max="9" width="6.140625" style="1035" customWidth="1"/>
    <col min="10" max="10" width="5.7109375" style="1035" customWidth="1"/>
    <col min="11" max="11" width="5.28125" style="1035" customWidth="1"/>
    <col min="12" max="13" width="6.140625" style="1035" customWidth="1"/>
    <col min="14" max="14" width="5.28125" style="1035" customWidth="1"/>
    <col min="15" max="15" width="5.7109375" style="1035" customWidth="1"/>
    <col min="16" max="16" width="5.421875" style="1035" customWidth="1"/>
    <col min="17" max="17" width="5.8515625" style="1035" customWidth="1"/>
    <col min="18" max="18" width="5.140625" style="1035" customWidth="1"/>
    <col min="19" max="19" width="6.28125" style="1035" customWidth="1"/>
    <col min="20" max="20" width="6.421875" style="1035" customWidth="1"/>
    <col min="21" max="22" width="5.8515625" style="1035" customWidth="1"/>
    <col min="23" max="23" width="4.7109375" style="1035" customWidth="1"/>
    <col min="24" max="24" width="5.8515625" style="1035" customWidth="1"/>
    <col min="25" max="16384" width="9.140625" style="1035" customWidth="1"/>
  </cols>
  <sheetData>
    <row r="1" spans="1:21" ht="9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</row>
    <row r="2" spans="1:21" ht="12">
      <c r="A2" s="1006"/>
      <c r="B2" s="1006"/>
      <c r="C2" s="1006"/>
      <c r="D2" s="1006"/>
      <c r="E2" s="1006"/>
      <c r="F2" s="1148" t="s">
        <v>1420</v>
      </c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</row>
    <row r="3" spans="1:21" ht="12">
      <c r="A3" s="1006"/>
      <c r="B3" s="1006"/>
      <c r="C3" s="1006"/>
      <c r="D3" s="1006"/>
      <c r="E3" s="1006"/>
      <c r="F3" s="1148" t="s">
        <v>1421</v>
      </c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</row>
    <row r="4" spans="1:21" ht="9">
      <c r="A4" s="1006"/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1006"/>
      <c r="U4" s="1006"/>
    </row>
    <row r="5" spans="1:21" ht="9">
      <c r="A5" s="1006"/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</row>
    <row r="6" spans="1:24" ht="18" customHeight="1">
      <c r="A6" s="1006"/>
      <c r="B6" s="1179" t="s">
        <v>1380</v>
      </c>
      <c r="C6" s="1180" t="s">
        <v>1422</v>
      </c>
      <c r="D6" s="1181" t="s">
        <v>1423</v>
      </c>
      <c r="E6" s="1182"/>
      <c r="F6" s="1182"/>
      <c r="G6" s="1183" t="s">
        <v>1424</v>
      </c>
      <c r="H6" s="1184"/>
      <c r="I6" s="1184"/>
      <c r="J6" s="1184"/>
      <c r="K6" s="1184"/>
      <c r="L6" s="1184"/>
      <c r="M6" s="1184"/>
      <c r="N6" s="1184"/>
      <c r="O6" s="1184"/>
      <c r="P6" s="1184"/>
      <c r="Q6" s="1184"/>
      <c r="R6" s="1184"/>
      <c r="S6" s="1184"/>
      <c r="T6" s="1184"/>
      <c r="U6" s="1184"/>
      <c r="V6" s="1184"/>
      <c r="W6" s="1184"/>
      <c r="X6" s="1184"/>
    </row>
    <row r="7" spans="1:24" ht="31.5" customHeight="1">
      <c r="A7" s="1006"/>
      <c r="B7" s="1108"/>
      <c r="C7" s="1185"/>
      <c r="D7" s="1186" t="s">
        <v>1425</v>
      </c>
      <c r="E7" s="1187"/>
      <c r="F7" s="1188"/>
      <c r="G7" s="1183" t="s">
        <v>1426</v>
      </c>
      <c r="H7" s="1184"/>
      <c r="I7" s="1189"/>
      <c r="J7" s="1190" t="s">
        <v>1427</v>
      </c>
      <c r="K7" s="1191"/>
      <c r="L7" s="1192"/>
      <c r="M7" s="1193" t="s">
        <v>1428</v>
      </c>
      <c r="N7" s="1194"/>
      <c r="O7" s="1195"/>
      <c r="P7" s="1193" t="s">
        <v>1429</v>
      </c>
      <c r="Q7" s="1194"/>
      <c r="R7" s="1195"/>
      <c r="S7" s="1183" t="s">
        <v>1430</v>
      </c>
      <c r="T7" s="1184"/>
      <c r="U7" s="1196"/>
      <c r="V7" s="1183" t="s">
        <v>1431</v>
      </c>
      <c r="W7" s="1184"/>
      <c r="X7" s="1196"/>
    </row>
    <row r="8" spans="1:25" ht="68.25" customHeight="1">
      <c r="A8" s="1006"/>
      <c r="B8" s="1110"/>
      <c r="C8" s="1197"/>
      <c r="D8" s="1155" t="s">
        <v>1432</v>
      </c>
      <c r="E8" s="1155" t="s">
        <v>1433</v>
      </c>
      <c r="F8" s="1155" t="s">
        <v>1434</v>
      </c>
      <c r="G8" s="1155" t="s">
        <v>1432</v>
      </c>
      <c r="H8" s="1155" t="s">
        <v>1433</v>
      </c>
      <c r="I8" s="1155" t="s">
        <v>1434</v>
      </c>
      <c r="J8" s="1155" t="s">
        <v>1432</v>
      </c>
      <c r="K8" s="1155" t="s">
        <v>1433</v>
      </c>
      <c r="L8" s="1155" t="s">
        <v>1434</v>
      </c>
      <c r="M8" s="1155" t="s">
        <v>1432</v>
      </c>
      <c r="N8" s="1155" t="s">
        <v>1433</v>
      </c>
      <c r="O8" s="1155" t="s">
        <v>1434</v>
      </c>
      <c r="P8" s="1155" t="s">
        <v>1432</v>
      </c>
      <c r="Q8" s="1155" t="s">
        <v>1433</v>
      </c>
      <c r="R8" s="1155" t="s">
        <v>1434</v>
      </c>
      <c r="S8" s="1198" t="s">
        <v>1432</v>
      </c>
      <c r="T8" s="1199" t="s">
        <v>1433</v>
      </c>
      <c r="U8" s="1200" t="s">
        <v>1434</v>
      </c>
      <c r="V8" s="1198" t="s">
        <v>1432</v>
      </c>
      <c r="W8" s="1199" t="s">
        <v>1433</v>
      </c>
      <c r="X8" s="1200" t="s">
        <v>1434</v>
      </c>
      <c r="Y8" s="1201"/>
    </row>
    <row r="9" spans="1:24" ht="10.5">
      <c r="A9" s="1006"/>
      <c r="B9" s="985" t="s">
        <v>168</v>
      </c>
      <c r="C9" s="988" t="s">
        <v>169</v>
      </c>
      <c r="D9" s="985">
        <f>G9+J9+M9+P9+S9+V9</f>
        <v>315</v>
      </c>
      <c r="E9" s="985">
        <f>H9+K9+N9+Q9+T9+W9</f>
        <v>313</v>
      </c>
      <c r="F9" s="1114">
        <f>E9/D9*100</f>
        <v>99.36507936507937</v>
      </c>
      <c r="G9" s="985">
        <v>65</v>
      </c>
      <c r="H9" s="985">
        <v>65</v>
      </c>
      <c r="I9" s="1114">
        <f>H9/G9*100</f>
        <v>100</v>
      </c>
      <c r="J9" s="985">
        <v>8</v>
      </c>
      <c r="K9" s="985">
        <v>8</v>
      </c>
      <c r="L9" s="1114">
        <f>K9/J9*100</f>
        <v>100</v>
      </c>
      <c r="M9" s="985">
        <v>54</v>
      </c>
      <c r="N9" s="985">
        <v>54</v>
      </c>
      <c r="O9" s="1114">
        <f>N9/M9*100</f>
        <v>100</v>
      </c>
      <c r="P9" s="985">
        <v>57</v>
      </c>
      <c r="Q9" s="985">
        <v>55</v>
      </c>
      <c r="R9" s="1114">
        <f>Q9/P9*100</f>
        <v>96.49122807017544</v>
      </c>
      <c r="S9" s="985">
        <v>66</v>
      </c>
      <c r="T9" s="985">
        <v>66</v>
      </c>
      <c r="U9" s="1114">
        <f>T9/S9*100</f>
        <v>100</v>
      </c>
      <c r="V9" s="985">
        <v>65</v>
      </c>
      <c r="W9" s="985">
        <v>65</v>
      </c>
      <c r="X9" s="1114">
        <f>W9/V9*100</f>
        <v>100</v>
      </c>
    </row>
    <row r="10" spans="1:24" ht="10.5">
      <c r="A10" s="1006"/>
      <c r="B10" s="985" t="s">
        <v>170</v>
      </c>
      <c r="C10" s="988" t="s">
        <v>171</v>
      </c>
      <c r="D10" s="985">
        <f aca="true" t="shared" si="0" ref="D10:E31">G10+J10+M10+P10+S10+V10</f>
        <v>288</v>
      </c>
      <c r="E10" s="985">
        <f t="shared" si="0"/>
        <v>288</v>
      </c>
      <c r="F10" s="1062">
        <f>E10/D10*100</f>
        <v>100</v>
      </c>
      <c r="G10" s="985">
        <v>58</v>
      </c>
      <c r="H10" s="985">
        <v>58</v>
      </c>
      <c r="I10" s="1062">
        <f>H10/G10*100</f>
        <v>100</v>
      </c>
      <c r="J10" s="985">
        <v>11</v>
      </c>
      <c r="K10" s="985">
        <v>11</v>
      </c>
      <c r="L10" s="1062">
        <f>K11/J11*100</f>
        <v>100</v>
      </c>
      <c r="M10" s="985">
        <v>52</v>
      </c>
      <c r="N10" s="985">
        <v>52</v>
      </c>
      <c r="O10" s="1062">
        <f>N10/M10*100</f>
        <v>100</v>
      </c>
      <c r="P10" s="985">
        <v>51</v>
      </c>
      <c r="Q10" s="985">
        <v>51</v>
      </c>
      <c r="R10" s="1062">
        <f>Q10/P10*100</f>
        <v>100</v>
      </c>
      <c r="S10" s="985">
        <v>58</v>
      </c>
      <c r="T10" s="985">
        <v>58</v>
      </c>
      <c r="U10" s="1062">
        <f>T10/S10*100</f>
        <v>100</v>
      </c>
      <c r="V10" s="985">
        <v>58</v>
      </c>
      <c r="W10" s="985">
        <v>58</v>
      </c>
      <c r="X10" s="1062">
        <f>W10/V10*100</f>
        <v>100</v>
      </c>
    </row>
    <row r="11" spans="1:24" ht="10.5">
      <c r="A11" s="1006"/>
      <c r="B11" s="985" t="s">
        <v>172</v>
      </c>
      <c r="C11" s="988" t="s">
        <v>173</v>
      </c>
      <c r="D11" s="985">
        <f t="shared" si="0"/>
        <v>237</v>
      </c>
      <c r="E11" s="985">
        <f t="shared" si="0"/>
        <v>237</v>
      </c>
      <c r="F11" s="1062">
        <f>E11/D11*100</f>
        <v>100</v>
      </c>
      <c r="G11" s="985">
        <v>41</v>
      </c>
      <c r="H11" s="985">
        <v>41</v>
      </c>
      <c r="I11" s="1062">
        <f>H11/G11*100</f>
        <v>100</v>
      </c>
      <c r="J11" s="985">
        <v>17</v>
      </c>
      <c r="K11" s="985">
        <v>17</v>
      </c>
      <c r="L11" s="1062">
        <f>K12/J12*100</f>
        <v>100</v>
      </c>
      <c r="M11" s="985">
        <v>37</v>
      </c>
      <c r="N11" s="985">
        <v>37</v>
      </c>
      <c r="O11" s="1062">
        <f>N11/M11*100</f>
        <v>100</v>
      </c>
      <c r="P11" s="985">
        <v>57</v>
      </c>
      <c r="Q11" s="985">
        <v>57</v>
      </c>
      <c r="R11" s="1062">
        <f>Q11/P11*100</f>
        <v>100</v>
      </c>
      <c r="S11" s="985">
        <v>44</v>
      </c>
      <c r="T11" s="985">
        <v>44</v>
      </c>
      <c r="U11" s="1062">
        <f>T11/S11*100</f>
        <v>100</v>
      </c>
      <c r="V11" s="985">
        <v>41</v>
      </c>
      <c r="W11" s="985">
        <v>41</v>
      </c>
      <c r="X11" s="1062">
        <f>W11/V11*100</f>
        <v>100</v>
      </c>
    </row>
    <row r="12" spans="1:24" ht="10.5">
      <c r="A12" s="1006"/>
      <c r="B12" s="985" t="s">
        <v>174</v>
      </c>
      <c r="C12" s="988" t="s">
        <v>175</v>
      </c>
      <c r="D12" s="985">
        <f t="shared" si="0"/>
        <v>400</v>
      </c>
      <c r="E12" s="985">
        <f t="shared" si="0"/>
        <v>398</v>
      </c>
      <c r="F12" s="1062">
        <f>E12/D12*100</f>
        <v>99.5</v>
      </c>
      <c r="G12" s="985">
        <v>73</v>
      </c>
      <c r="H12" s="985">
        <v>73</v>
      </c>
      <c r="I12" s="1062">
        <f>H12/G12*100</f>
        <v>100</v>
      </c>
      <c r="J12" s="985">
        <v>48</v>
      </c>
      <c r="K12" s="985">
        <v>48</v>
      </c>
      <c r="L12" s="1062">
        <f>K12/J12*100</f>
        <v>100</v>
      </c>
      <c r="M12" s="985">
        <v>66</v>
      </c>
      <c r="N12" s="985">
        <v>66</v>
      </c>
      <c r="O12" s="1062">
        <f>N12/M12*100</f>
        <v>100</v>
      </c>
      <c r="P12" s="985">
        <v>68</v>
      </c>
      <c r="Q12" s="985">
        <v>66</v>
      </c>
      <c r="R12" s="1062">
        <f>Q12/P12*100</f>
        <v>97.05882352941177</v>
      </c>
      <c r="S12" s="985">
        <v>72</v>
      </c>
      <c r="T12" s="985">
        <v>72</v>
      </c>
      <c r="U12" s="1062">
        <f>T12/S12*100</f>
        <v>100</v>
      </c>
      <c r="V12" s="985">
        <v>73</v>
      </c>
      <c r="W12" s="985">
        <v>73</v>
      </c>
      <c r="X12" s="1062">
        <f>W12/V12*100</f>
        <v>100</v>
      </c>
    </row>
    <row r="13" spans="1:24" ht="10.5">
      <c r="A13" s="1006"/>
      <c r="B13" s="985"/>
      <c r="C13" s="988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5"/>
      <c r="R13" s="985"/>
      <c r="S13" s="985"/>
      <c r="T13" s="985"/>
      <c r="U13" s="987"/>
      <c r="V13" s="985"/>
      <c r="W13" s="985"/>
      <c r="X13" s="987"/>
    </row>
    <row r="14" spans="1:24" ht="10.5">
      <c r="A14" s="1006"/>
      <c r="B14" s="985" t="s">
        <v>176</v>
      </c>
      <c r="C14" s="988" t="s">
        <v>177</v>
      </c>
      <c r="D14" s="985">
        <f t="shared" si="0"/>
        <v>458</v>
      </c>
      <c r="E14" s="985">
        <f t="shared" si="0"/>
        <v>454</v>
      </c>
      <c r="F14" s="1062">
        <f>E14/D14*100</f>
        <v>99.12663755458514</v>
      </c>
      <c r="G14" s="985">
        <v>89</v>
      </c>
      <c r="H14" s="985">
        <v>88</v>
      </c>
      <c r="I14" s="1062">
        <f>H14/G14*100</f>
        <v>98.87640449438202</v>
      </c>
      <c r="J14" s="985">
        <v>19</v>
      </c>
      <c r="K14" s="985">
        <v>18</v>
      </c>
      <c r="L14" s="1062">
        <f>K14/J14*100</f>
        <v>94.73684210526315</v>
      </c>
      <c r="M14" s="985">
        <v>84</v>
      </c>
      <c r="N14" s="985">
        <v>84</v>
      </c>
      <c r="O14" s="1062">
        <f>N14/M14*100</f>
        <v>100</v>
      </c>
      <c r="P14" s="985">
        <v>87</v>
      </c>
      <c r="Q14" s="985">
        <v>87</v>
      </c>
      <c r="R14" s="1062">
        <f>Q14/P14*100</f>
        <v>100</v>
      </c>
      <c r="S14" s="985">
        <v>90</v>
      </c>
      <c r="T14" s="985">
        <v>89</v>
      </c>
      <c r="U14" s="1062">
        <f>T14/S14*100</f>
        <v>98.88888888888889</v>
      </c>
      <c r="V14" s="985">
        <v>89</v>
      </c>
      <c r="W14" s="985">
        <v>88</v>
      </c>
      <c r="X14" s="1062">
        <f>W14/V14*100</f>
        <v>98.87640449438202</v>
      </c>
    </row>
    <row r="15" spans="1:24" ht="10.5">
      <c r="A15" s="1006"/>
      <c r="B15" s="985" t="s">
        <v>0</v>
      </c>
      <c r="C15" s="988" t="s">
        <v>178</v>
      </c>
      <c r="D15" s="985">
        <f t="shared" si="0"/>
        <v>433</v>
      </c>
      <c r="E15" s="985">
        <f t="shared" si="0"/>
        <v>432</v>
      </c>
      <c r="F15" s="1062">
        <f>E15/D15*100</f>
        <v>99.76905311778292</v>
      </c>
      <c r="G15" s="985">
        <v>78</v>
      </c>
      <c r="H15" s="985">
        <v>78</v>
      </c>
      <c r="I15" s="1062">
        <f>H15/G15*100</f>
        <v>100</v>
      </c>
      <c r="J15" s="985">
        <v>39</v>
      </c>
      <c r="K15" s="985">
        <v>39</v>
      </c>
      <c r="L15" s="1062">
        <f>K15/J15*100</f>
        <v>100</v>
      </c>
      <c r="M15" s="985">
        <v>90</v>
      </c>
      <c r="N15" s="985">
        <v>90</v>
      </c>
      <c r="O15" s="1062">
        <f>N15/M15*100</f>
        <v>100</v>
      </c>
      <c r="P15" s="985">
        <v>77</v>
      </c>
      <c r="Q15" s="985">
        <v>76</v>
      </c>
      <c r="R15" s="1062">
        <f>Q15/P15*100</f>
        <v>98.7012987012987</v>
      </c>
      <c r="S15" s="985">
        <v>71</v>
      </c>
      <c r="T15" s="985">
        <v>71</v>
      </c>
      <c r="U15" s="1062">
        <f>T15/S15*100</f>
        <v>100</v>
      </c>
      <c r="V15" s="985">
        <v>78</v>
      </c>
      <c r="W15" s="985">
        <v>78</v>
      </c>
      <c r="X15" s="1062">
        <f>W15/V15*100</f>
        <v>100</v>
      </c>
    </row>
    <row r="16" spans="1:24" ht="10.5">
      <c r="A16" s="1006"/>
      <c r="B16" s="985" t="s">
        <v>179</v>
      </c>
      <c r="C16" s="988" t="s">
        <v>180</v>
      </c>
      <c r="D16" s="985">
        <f t="shared" si="0"/>
        <v>351</v>
      </c>
      <c r="E16" s="985">
        <f t="shared" si="0"/>
        <v>351</v>
      </c>
      <c r="F16" s="1062">
        <f>E16/D16*100</f>
        <v>100</v>
      </c>
      <c r="G16" s="985">
        <v>71</v>
      </c>
      <c r="H16" s="985">
        <v>71</v>
      </c>
      <c r="I16" s="1062">
        <f>H16/G16*100</f>
        <v>100</v>
      </c>
      <c r="J16" s="985">
        <v>24</v>
      </c>
      <c r="K16" s="985">
        <v>24</v>
      </c>
      <c r="L16" s="1062">
        <f>K16/J16*100</f>
        <v>100</v>
      </c>
      <c r="M16" s="985">
        <v>66</v>
      </c>
      <c r="N16" s="985">
        <v>66</v>
      </c>
      <c r="O16" s="1062">
        <f>N16/M16*100</f>
        <v>100</v>
      </c>
      <c r="P16" s="985">
        <v>55</v>
      </c>
      <c r="Q16" s="985">
        <v>55</v>
      </c>
      <c r="R16" s="1062">
        <f>Q16/P16*100</f>
        <v>100</v>
      </c>
      <c r="S16" s="985">
        <v>64</v>
      </c>
      <c r="T16" s="985">
        <v>64</v>
      </c>
      <c r="U16" s="1062">
        <f>T16/S16*100</f>
        <v>100</v>
      </c>
      <c r="V16" s="985">
        <v>71</v>
      </c>
      <c r="W16" s="985">
        <v>71</v>
      </c>
      <c r="X16" s="1062">
        <f>W16/V16*100</f>
        <v>100</v>
      </c>
    </row>
    <row r="17" spans="1:24" ht="10.5">
      <c r="A17" s="1006"/>
      <c r="B17" s="985" t="s">
        <v>181</v>
      </c>
      <c r="C17" s="988" t="s">
        <v>182</v>
      </c>
      <c r="D17" s="985">
        <f t="shared" si="0"/>
        <v>296</v>
      </c>
      <c r="E17" s="985">
        <f t="shared" si="0"/>
        <v>295</v>
      </c>
      <c r="F17" s="1062">
        <f>E17/D17*100</f>
        <v>99.66216216216216</v>
      </c>
      <c r="G17" s="985">
        <v>56</v>
      </c>
      <c r="H17" s="985">
        <v>56</v>
      </c>
      <c r="I17" s="1062">
        <f>H17/G17*100</f>
        <v>100</v>
      </c>
      <c r="J17" s="985">
        <v>17</v>
      </c>
      <c r="K17" s="985">
        <v>16</v>
      </c>
      <c r="L17" s="1062">
        <f>K17/J17*100</f>
        <v>94.11764705882352</v>
      </c>
      <c r="M17" s="985">
        <v>51</v>
      </c>
      <c r="N17" s="985">
        <v>51</v>
      </c>
      <c r="O17" s="1062">
        <f>N17/M17*100</f>
        <v>100</v>
      </c>
      <c r="P17" s="985">
        <v>57</v>
      </c>
      <c r="Q17" s="985">
        <v>57</v>
      </c>
      <c r="R17" s="1062">
        <f>Q17/P17*100</f>
        <v>100</v>
      </c>
      <c r="S17" s="985">
        <v>59</v>
      </c>
      <c r="T17" s="985">
        <v>59</v>
      </c>
      <c r="U17" s="1062">
        <f>T17/S17*100</f>
        <v>100</v>
      </c>
      <c r="V17" s="985">
        <v>56</v>
      </c>
      <c r="W17" s="985">
        <v>56</v>
      </c>
      <c r="X17" s="1062">
        <f>W17/V17*100</f>
        <v>100</v>
      </c>
    </row>
    <row r="18" spans="1:24" ht="10.5">
      <c r="A18" s="1006"/>
      <c r="B18" s="985"/>
      <c r="C18" s="988"/>
      <c r="D18" s="985"/>
      <c r="E18" s="985"/>
      <c r="F18" s="985"/>
      <c r="G18" s="985"/>
      <c r="H18" s="985"/>
      <c r="I18" s="985"/>
      <c r="J18" s="985"/>
      <c r="K18" s="985"/>
      <c r="L18" s="985"/>
      <c r="M18" s="985"/>
      <c r="N18" s="985"/>
      <c r="O18" s="985"/>
      <c r="P18" s="985"/>
      <c r="Q18" s="985"/>
      <c r="R18" s="985"/>
      <c r="S18" s="985"/>
      <c r="T18" s="985"/>
      <c r="U18" s="987"/>
      <c r="V18" s="985"/>
      <c r="W18" s="985"/>
      <c r="X18" s="987"/>
    </row>
    <row r="19" spans="1:24" ht="10.5">
      <c r="A19" s="1006"/>
      <c r="B19" s="985" t="s">
        <v>183</v>
      </c>
      <c r="C19" s="988" t="s">
        <v>184</v>
      </c>
      <c r="D19" s="985">
        <f t="shared" si="0"/>
        <v>302</v>
      </c>
      <c r="E19" s="985">
        <f t="shared" si="0"/>
        <v>302</v>
      </c>
      <c r="F19" s="1062">
        <f>E19/D19*100</f>
        <v>100</v>
      </c>
      <c r="G19" s="985">
        <v>58</v>
      </c>
      <c r="H19" s="985">
        <v>58</v>
      </c>
      <c r="I19" s="1062">
        <f>H19/G19*100</f>
        <v>100</v>
      </c>
      <c r="J19" s="985">
        <v>21</v>
      </c>
      <c r="K19" s="985">
        <v>21</v>
      </c>
      <c r="L19" s="1062">
        <f>K19/J19*100</f>
        <v>100</v>
      </c>
      <c r="M19" s="985">
        <v>52</v>
      </c>
      <c r="N19" s="985">
        <v>52</v>
      </c>
      <c r="O19" s="1062">
        <f>N19/M19*100</f>
        <v>100</v>
      </c>
      <c r="P19" s="985">
        <v>56</v>
      </c>
      <c r="Q19" s="985">
        <v>56</v>
      </c>
      <c r="R19" s="1062">
        <f>Q19/P19*100</f>
        <v>100</v>
      </c>
      <c r="S19" s="985">
        <v>57</v>
      </c>
      <c r="T19" s="985">
        <v>57</v>
      </c>
      <c r="U19" s="1062">
        <f>T19/S19*100</f>
        <v>100</v>
      </c>
      <c r="V19" s="985">
        <v>58</v>
      </c>
      <c r="W19" s="985">
        <v>58</v>
      </c>
      <c r="X19" s="1062">
        <f>W19/V19*100</f>
        <v>100</v>
      </c>
    </row>
    <row r="20" spans="1:24" ht="10.5">
      <c r="A20" s="1006"/>
      <c r="B20" s="985" t="s">
        <v>185</v>
      </c>
      <c r="C20" s="988" t="s">
        <v>186</v>
      </c>
      <c r="D20" s="985">
        <f t="shared" si="0"/>
        <v>281</v>
      </c>
      <c r="E20" s="985">
        <f t="shared" si="0"/>
        <v>281</v>
      </c>
      <c r="F20" s="1062">
        <f>E20/D20*100</f>
        <v>100</v>
      </c>
      <c r="G20" s="985">
        <v>53</v>
      </c>
      <c r="H20" s="985">
        <v>53</v>
      </c>
      <c r="I20" s="1062">
        <f>H20/G20*100</f>
        <v>100</v>
      </c>
      <c r="J20" s="985">
        <v>13</v>
      </c>
      <c r="K20" s="985">
        <v>13</v>
      </c>
      <c r="L20" s="1062">
        <f>K20/J20*100</f>
        <v>100</v>
      </c>
      <c r="M20" s="985">
        <v>57</v>
      </c>
      <c r="N20" s="985">
        <v>57</v>
      </c>
      <c r="O20" s="1062">
        <f>N20/M20*100</f>
        <v>100</v>
      </c>
      <c r="P20" s="985">
        <v>58</v>
      </c>
      <c r="Q20" s="985">
        <v>58</v>
      </c>
      <c r="R20" s="1062">
        <f>Q20/P20*100</f>
        <v>100</v>
      </c>
      <c r="S20" s="985">
        <v>47</v>
      </c>
      <c r="T20" s="985">
        <v>47</v>
      </c>
      <c r="U20" s="1062">
        <f>T20/S20*100</f>
        <v>100</v>
      </c>
      <c r="V20" s="985">
        <v>53</v>
      </c>
      <c r="W20" s="985">
        <v>53</v>
      </c>
      <c r="X20" s="1062">
        <f>W20/V20*100</f>
        <v>100</v>
      </c>
    </row>
    <row r="21" spans="1:24" ht="10.5">
      <c r="A21" s="1006"/>
      <c r="B21" s="985" t="s">
        <v>187</v>
      </c>
      <c r="C21" s="988" t="s">
        <v>188</v>
      </c>
      <c r="D21" s="985">
        <f t="shared" si="0"/>
        <v>308</v>
      </c>
      <c r="E21" s="985">
        <f t="shared" si="0"/>
        <v>308</v>
      </c>
      <c r="F21" s="1062">
        <f>E21/D21*100</f>
        <v>100</v>
      </c>
      <c r="G21" s="985">
        <v>61</v>
      </c>
      <c r="H21" s="985">
        <v>61</v>
      </c>
      <c r="I21" s="1062">
        <f>H21/G21*100</f>
        <v>100</v>
      </c>
      <c r="J21" s="985">
        <v>23</v>
      </c>
      <c r="K21" s="985">
        <v>23</v>
      </c>
      <c r="L21" s="1062">
        <f>K21/J21*100</f>
        <v>100</v>
      </c>
      <c r="M21" s="985">
        <v>61</v>
      </c>
      <c r="N21" s="985">
        <v>61</v>
      </c>
      <c r="O21" s="1062">
        <f>N21/M21*100</f>
        <v>100</v>
      </c>
      <c r="P21" s="985">
        <v>39</v>
      </c>
      <c r="Q21" s="985">
        <v>39</v>
      </c>
      <c r="R21" s="1062">
        <f>Q21/P21*100</f>
        <v>100</v>
      </c>
      <c r="S21" s="985">
        <v>63</v>
      </c>
      <c r="T21" s="985">
        <v>63</v>
      </c>
      <c r="U21" s="1062">
        <f>T21/S21*100</f>
        <v>100</v>
      </c>
      <c r="V21" s="985">
        <v>61</v>
      </c>
      <c r="W21" s="985">
        <v>61</v>
      </c>
      <c r="X21" s="1062">
        <f>W21/V21*100</f>
        <v>100</v>
      </c>
    </row>
    <row r="22" spans="1:24" ht="10.5">
      <c r="A22" s="1006"/>
      <c r="B22" s="985" t="s">
        <v>189</v>
      </c>
      <c r="C22" s="988" t="s">
        <v>190</v>
      </c>
      <c r="D22" s="985">
        <f t="shared" si="0"/>
        <v>216</v>
      </c>
      <c r="E22" s="985">
        <f t="shared" si="0"/>
        <v>215</v>
      </c>
      <c r="F22" s="1062">
        <f>E22/D22*100</f>
        <v>99.53703703703704</v>
      </c>
      <c r="G22" s="985">
        <v>46</v>
      </c>
      <c r="H22" s="985">
        <v>46</v>
      </c>
      <c r="I22" s="1062">
        <f>H22/G22*100</f>
        <v>100</v>
      </c>
      <c r="J22" s="985">
        <v>13</v>
      </c>
      <c r="K22" s="985">
        <v>12</v>
      </c>
      <c r="L22" s="1062">
        <f>K22/J22*100</f>
        <v>92.3076923076923</v>
      </c>
      <c r="M22" s="985">
        <v>41</v>
      </c>
      <c r="N22" s="985">
        <v>41</v>
      </c>
      <c r="O22" s="1062">
        <f>N22/M22*100</f>
        <v>100</v>
      </c>
      <c r="P22" s="985">
        <v>44</v>
      </c>
      <c r="Q22" s="985">
        <v>44</v>
      </c>
      <c r="R22" s="1062">
        <f>Q22/P22*100</f>
        <v>100</v>
      </c>
      <c r="S22" s="985">
        <v>26</v>
      </c>
      <c r="T22" s="985">
        <v>26</v>
      </c>
      <c r="U22" s="1062">
        <f>T22/S22*100</f>
        <v>100</v>
      </c>
      <c r="V22" s="985">
        <v>46</v>
      </c>
      <c r="W22" s="985">
        <v>46</v>
      </c>
      <c r="X22" s="1062">
        <f>W22/V22*100</f>
        <v>100</v>
      </c>
    </row>
    <row r="23" spans="1:24" ht="10.5">
      <c r="A23" s="1006"/>
      <c r="B23" s="985"/>
      <c r="C23" s="988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1062"/>
      <c r="P23" s="985"/>
      <c r="Q23" s="985"/>
      <c r="R23" s="1062"/>
      <c r="S23" s="985"/>
      <c r="T23" s="985"/>
      <c r="U23" s="987"/>
      <c r="V23" s="985"/>
      <c r="W23" s="985"/>
      <c r="X23" s="987"/>
    </row>
    <row r="24" spans="1:24" ht="10.5">
      <c r="A24" s="1006"/>
      <c r="B24" s="985" t="s">
        <v>191</v>
      </c>
      <c r="C24" s="988" t="s">
        <v>192</v>
      </c>
      <c r="D24" s="985">
        <f t="shared" si="0"/>
        <v>227</v>
      </c>
      <c r="E24" s="985">
        <f t="shared" si="0"/>
        <v>227</v>
      </c>
      <c r="F24" s="1062">
        <f>E24/D24*100</f>
        <v>100</v>
      </c>
      <c r="G24" s="985">
        <v>52</v>
      </c>
      <c r="H24" s="985">
        <v>52</v>
      </c>
      <c r="I24" s="1062">
        <f>H24/G24*100</f>
        <v>100</v>
      </c>
      <c r="J24" s="985">
        <v>6</v>
      </c>
      <c r="K24" s="985">
        <v>6</v>
      </c>
      <c r="L24" s="1062">
        <f>K24/J24*100</f>
        <v>100</v>
      </c>
      <c r="M24" s="985">
        <v>37</v>
      </c>
      <c r="N24" s="985">
        <v>37</v>
      </c>
      <c r="O24" s="1062">
        <f>N24/M24*100</f>
        <v>100</v>
      </c>
      <c r="P24" s="985">
        <v>33</v>
      </c>
      <c r="Q24" s="985">
        <v>33</v>
      </c>
      <c r="R24" s="1062">
        <f>Q24/P24*100</f>
        <v>100</v>
      </c>
      <c r="S24" s="985">
        <v>47</v>
      </c>
      <c r="T24" s="985">
        <v>47</v>
      </c>
      <c r="U24" s="1062">
        <f>T24/S24*100</f>
        <v>100</v>
      </c>
      <c r="V24" s="985">
        <v>52</v>
      </c>
      <c r="W24" s="985">
        <v>52</v>
      </c>
      <c r="X24" s="1062">
        <f>W24/V24*100</f>
        <v>100</v>
      </c>
    </row>
    <row r="25" spans="1:24" ht="10.5">
      <c r="A25" s="1006"/>
      <c r="B25" s="985" t="s">
        <v>193</v>
      </c>
      <c r="C25" s="988" t="s">
        <v>194</v>
      </c>
      <c r="D25" s="985">
        <f t="shared" si="0"/>
        <v>293</v>
      </c>
      <c r="E25" s="985">
        <f t="shared" si="0"/>
        <v>292</v>
      </c>
      <c r="F25" s="1062">
        <f>E25/D25*100</f>
        <v>99.65870307167235</v>
      </c>
      <c r="G25" s="985">
        <v>52</v>
      </c>
      <c r="H25" s="985">
        <v>52</v>
      </c>
      <c r="I25" s="1062">
        <f>H25/G25*100</f>
        <v>100</v>
      </c>
      <c r="J25" s="985">
        <v>17</v>
      </c>
      <c r="K25" s="985">
        <v>17</v>
      </c>
      <c r="L25" s="1062">
        <f>K25/J25*100</f>
        <v>100</v>
      </c>
      <c r="M25" s="985">
        <v>58</v>
      </c>
      <c r="N25" s="985">
        <v>58</v>
      </c>
      <c r="O25" s="1062">
        <f>N25/M25*100</f>
        <v>100</v>
      </c>
      <c r="P25" s="985">
        <v>64</v>
      </c>
      <c r="Q25" s="985">
        <v>63</v>
      </c>
      <c r="R25" s="1062">
        <f>Q25/P25*100</f>
        <v>98.4375</v>
      </c>
      <c r="S25" s="985">
        <v>50</v>
      </c>
      <c r="T25" s="985">
        <v>50</v>
      </c>
      <c r="U25" s="1062">
        <f>T25/S25*100</f>
        <v>100</v>
      </c>
      <c r="V25" s="985">
        <v>52</v>
      </c>
      <c r="W25" s="985">
        <v>52</v>
      </c>
      <c r="X25" s="1062">
        <f>W25/V25*100</f>
        <v>100</v>
      </c>
    </row>
    <row r="26" spans="1:24" ht="10.5">
      <c r="A26" s="1006"/>
      <c r="B26" s="985" t="s">
        <v>195</v>
      </c>
      <c r="C26" s="988" t="s">
        <v>196</v>
      </c>
      <c r="D26" s="985">
        <f t="shared" si="0"/>
        <v>464</v>
      </c>
      <c r="E26" s="985">
        <f t="shared" si="0"/>
        <v>464</v>
      </c>
      <c r="F26" s="1062">
        <f>E26/D26*100</f>
        <v>100</v>
      </c>
      <c r="G26" s="985">
        <v>90</v>
      </c>
      <c r="H26" s="985">
        <v>90</v>
      </c>
      <c r="I26" s="1062">
        <f>H26/G26*100</f>
        <v>100</v>
      </c>
      <c r="J26" s="985">
        <v>13</v>
      </c>
      <c r="K26" s="985">
        <v>13</v>
      </c>
      <c r="L26" s="1062">
        <f>K26/J26*100</f>
        <v>100</v>
      </c>
      <c r="M26" s="985">
        <v>92</v>
      </c>
      <c r="N26" s="985">
        <v>92</v>
      </c>
      <c r="O26" s="1062">
        <f>N26/M26*100</f>
        <v>100</v>
      </c>
      <c r="P26" s="985">
        <v>101</v>
      </c>
      <c r="Q26" s="985">
        <v>101</v>
      </c>
      <c r="R26" s="1062">
        <f>Q26/P26*100</f>
        <v>100</v>
      </c>
      <c r="S26" s="985">
        <v>78</v>
      </c>
      <c r="T26" s="985">
        <v>78</v>
      </c>
      <c r="U26" s="1062">
        <f>T26/S26*100</f>
        <v>100</v>
      </c>
      <c r="V26" s="985">
        <v>90</v>
      </c>
      <c r="W26" s="985">
        <v>90</v>
      </c>
      <c r="X26" s="1062">
        <f>W26/V26*100</f>
        <v>100</v>
      </c>
    </row>
    <row r="27" spans="1:24" ht="10.5">
      <c r="A27" s="1006"/>
      <c r="B27" s="985" t="s">
        <v>197</v>
      </c>
      <c r="C27" s="988" t="s">
        <v>198</v>
      </c>
      <c r="D27" s="985">
        <f t="shared" si="0"/>
        <v>229</v>
      </c>
      <c r="E27" s="985">
        <f t="shared" si="0"/>
        <v>223</v>
      </c>
      <c r="F27" s="1062">
        <f>E27/D27*100</f>
        <v>97.37991266375546</v>
      </c>
      <c r="G27" s="985">
        <v>48</v>
      </c>
      <c r="H27" s="985">
        <v>48</v>
      </c>
      <c r="I27" s="1062">
        <f>H27/G27*100</f>
        <v>100</v>
      </c>
      <c r="J27" s="985">
        <v>19</v>
      </c>
      <c r="K27" s="985">
        <v>19</v>
      </c>
      <c r="L27" s="1062">
        <f>K27/J27*100</f>
        <v>100</v>
      </c>
      <c r="M27" s="985">
        <v>37</v>
      </c>
      <c r="N27" s="985">
        <v>37</v>
      </c>
      <c r="O27" s="1062">
        <f>N27/M27*100</f>
        <v>100</v>
      </c>
      <c r="P27" s="985">
        <v>39</v>
      </c>
      <c r="Q27" s="985">
        <v>34</v>
      </c>
      <c r="R27" s="1062">
        <f>Q27/P27*100</f>
        <v>87.17948717948718</v>
      </c>
      <c r="S27" s="985">
        <v>38</v>
      </c>
      <c r="T27" s="985">
        <v>37</v>
      </c>
      <c r="U27" s="1062">
        <f>T27/S27*100</f>
        <v>97.36842105263158</v>
      </c>
      <c r="V27" s="985">
        <v>48</v>
      </c>
      <c r="W27" s="985">
        <v>48</v>
      </c>
      <c r="X27" s="1062">
        <f>W27/V27*100</f>
        <v>100</v>
      </c>
    </row>
    <row r="28" spans="1:24" ht="10.5">
      <c r="A28" s="1006"/>
      <c r="B28" s="985"/>
      <c r="C28" s="988"/>
      <c r="D28" s="985"/>
      <c r="E28" s="985"/>
      <c r="F28" s="985"/>
      <c r="G28" s="985"/>
      <c r="H28" s="985"/>
      <c r="I28" s="985"/>
      <c r="J28" s="985"/>
      <c r="K28" s="985"/>
      <c r="L28" s="985"/>
      <c r="M28" s="985"/>
      <c r="N28" s="985"/>
      <c r="O28" s="1062"/>
      <c r="P28" s="985"/>
      <c r="Q28" s="985"/>
      <c r="R28" s="1062"/>
      <c r="S28" s="985"/>
      <c r="T28" s="985"/>
      <c r="U28" s="987"/>
      <c r="V28" s="985"/>
      <c r="W28" s="985"/>
      <c r="X28" s="987"/>
    </row>
    <row r="29" spans="1:24" ht="10.5">
      <c r="A29" s="1006"/>
      <c r="B29" s="985" t="s">
        <v>199</v>
      </c>
      <c r="C29" s="988" t="s">
        <v>200</v>
      </c>
      <c r="D29" s="985">
        <f t="shared" si="0"/>
        <v>122</v>
      </c>
      <c r="E29" s="985">
        <f t="shared" si="0"/>
        <v>119</v>
      </c>
      <c r="F29" s="1062">
        <f>E29/D29*100</f>
        <v>97.54098360655738</v>
      </c>
      <c r="G29" s="985">
        <v>21</v>
      </c>
      <c r="H29" s="985">
        <v>20</v>
      </c>
      <c r="I29" s="1062">
        <f>H29/G29*100</f>
        <v>95.23809523809523</v>
      </c>
      <c r="J29" s="985">
        <v>7</v>
      </c>
      <c r="K29" s="985">
        <v>7</v>
      </c>
      <c r="L29" s="1062">
        <f>K29/J29*100</f>
        <v>100</v>
      </c>
      <c r="M29" s="985">
        <v>18</v>
      </c>
      <c r="N29" s="985">
        <v>18</v>
      </c>
      <c r="O29" s="1062">
        <f>N29/M29*100</f>
        <v>100</v>
      </c>
      <c r="P29" s="985">
        <v>29</v>
      </c>
      <c r="Q29" s="985">
        <v>28</v>
      </c>
      <c r="R29" s="1062">
        <f>Q29/P29*100</f>
        <v>96.55172413793103</v>
      </c>
      <c r="S29" s="985">
        <v>26</v>
      </c>
      <c r="T29" s="985">
        <v>26</v>
      </c>
      <c r="U29" s="1062">
        <f>T29/S29*100</f>
        <v>100</v>
      </c>
      <c r="V29" s="985">
        <v>21</v>
      </c>
      <c r="W29" s="985">
        <v>20</v>
      </c>
      <c r="X29" s="1062">
        <f>W29/V29*100</f>
        <v>95.23809523809523</v>
      </c>
    </row>
    <row r="30" spans="1:24" ht="10.5">
      <c r="A30" s="1006"/>
      <c r="B30" s="985" t="s">
        <v>1404</v>
      </c>
      <c r="C30" s="988" t="s">
        <v>1405</v>
      </c>
      <c r="D30" s="985">
        <f t="shared" si="0"/>
        <v>2539</v>
      </c>
      <c r="E30" s="985">
        <f t="shared" si="0"/>
        <v>2508</v>
      </c>
      <c r="F30" s="1062">
        <f>E30/D30*100</f>
        <v>98.779046868846</v>
      </c>
      <c r="G30" s="985">
        <v>332</v>
      </c>
      <c r="H30" s="985">
        <v>327</v>
      </c>
      <c r="I30" s="1062">
        <f>H30/G30*100</f>
        <v>98.49397590361446</v>
      </c>
      <c r="J30" s="985">
        <v>928</v>
      </c>
      <c r="K30" s="985">
        <v>920</v>
      </c>
      <c r="L30" s="1062">
        <f>K30/J30*100</f>
        <v>99.13793103448276</v>
      </c>
      <c r="M30" s="985">
        <v>326</v>
      </c>
      <c r="N30" s="985">
        <v>323</v>
      </c>
      <c r="O30" s="1062">
        <f>N30/M30*100</f>
        <v>99.079754601227</v>
      </c>
      <c r="P30" s="985">
        <v>244</v>
      </c>
      <c r="Q30" s="985">
        <v>238</v>
      </c>
      <c r="R30" s="1062">
        <f>Q30/P30*100</f>
        <v>97.54098360655738</v>
      </c>
      <c r="S30" s="985">
        <v>377</v>
      </c>
      <c r="T30" s="985">
        <v>373</v>
      </c>
      <c r="U30" s="1062">
        <f>T30/S30*100</f>
        <v>98.93899204244032</v>
      </c>
      <c r="V30" s="985">
        <v>332</v>
      </c>
      <c r="W30" s="985">
        <v>327</v>
      </c>
      <c r="X30" s="1062">
        <f>W30/V30*100</f>
        <v>98.49397590361446</v>
      </c>
    </row>
    <row r="31" spans="1:24" ht="10.5">
      <c r="A31" s="1006"/>
      <c r="B31" s="985" t="s">
        <v>203</v>
      </c>
      <c r="C31" s="988" t="s">
        <v>204</v>
      </c>
      <c r="D31" s="985">
        <f t="shared" si="0"/>
        <v>182</v>
      </c>
      <c r="E31" s="985">
        <f t="shared" si="0"/>
        <v>182</v>
      </c>
      <c r="F31" s="1062">
        <f>E31/D31*100</f>
        <v>100</v>
      </c>
      <c r="G31" s="985">
        <v>38</v>
      </c>
      <c r="H31" s="985">
        <v>38</v>
      </c>
      <c r="I31" s="1062">
        <f>H31/G31*100</f>
        <v>100</v>
      </c>
      <c r="J31" s="985">
        <v>5</v>
      </c>
      <c r="K31" s="985">
        <v>5</v>
      </c>
      <c r="L31" s="1062">
        <f>K31/J31*100</f>
        <v>100</v>
      </c>
      <c r="M31" s="985">
        <v>30</v>
      </c>
      <c r="N31" s="985">
        <v>30</v>
      </c>
      <c r="O31" s="1062">
        <f>N31/M31*100</f>
        <v>100</v>
      </c>
      <c r="P31" s="985">
        <v>37</v>
      </c>
      <c r="Q31" s="985">
        <v>37</v>
      </c>
      <c r="R31" s="1062">
        <f>Q31/P31*100</f>
        <v>100</v>
      </c>
      <c r="S31" s="985">
        <v>34</v>
      </c>
      <c r="T31" s="985">
        <v>34</v>
      </c>
      <c r="U31" s="1062">
        <f>T31/S31*100</f>
        <v>100</v>
      </c>
      <c r="V31" s="985">
        <v>38</v>
      </c>
      <c r="W31" s="985">
        <v>38</v>
      </c>
      <c r="X31" s="1062">
        <f>W31/V31*100</f>
        <v>100</v>
      </c>
    </row>
    <row r="32" spans="1:38" ht="10.5">
      <c r="A32" s="1006"/>
      <c r="B32" s="1011" t="s">
        <v>207</v>
      </c>
      <c r="C32" s="1202" t="s">
        <v>2</v>
      </c>
      <c r="D32" s="1011">
        <f>SUM(D9:D31)</f>
        <v>7941</v>
      </c>
      <c r="E32" s="1011">
        <f>SUM(E9:E31)</f>
        <v>7889</v>
      </c>
      <c r="F32" s="1203">
        <f>E32/D32*100</f>
        <v>99.34517063342149</v>
      </c>
      <c r="G32" s="1011">
        <f>SUM(G9:G31)</f>
        <v>1382</v>
      </c>
      <c r="H32" s="1011">
        <f>SUM(H9:H31)</f>
        <v>1375</v>
      </c>
      <c r="I32" s="1065">
        <f>H32/G32*100</f>
        <v>99.49348769898697</v>
      </c>
      <c r="J32" s="1011">
        <f>SUM(J9:J31)</f>
        <v>1248</v>
      </c>
      <c r="K32" s="1011">
        <f>SUM(K9:K31)</f>
        <v>1237</v>
      </c>
      <c r="L32" s="1203">
        <f>K32/J32*100</f>
        <v>99.11858974358975</v>
      </c>
      <c r="M32" s="1011">
        <f>SUM(M9:M31)</f>
        <v>1309</v>
      </c>
      <c r="N32" s="1011">
        <f>SUM(N9:N31)</f>
        <v>1306</v>
      </c>
      <c r="O32" s="1203">
        <f>N32/M32*100</f>
        <v>99.77081741787624</v>
      </c>
      <c r="P32" s="1011">
        <f>SUM(P9:P31)</f>
        <v>1253</v>
      </c>
      <c r="Q32" s="1011">
        <f>SUM(Q9:Q31)</f>
        <v>1235</v>
      </c>
      <c r="R32" s="1065">
        <f>Q32/P32*100</f>
        <v>98.5634477254589</v>
      </c>
      <c r="S32" s="1011">
        <f>SUM(S9:S31)</f>
        <v>1367</v>
      </c>
      <c r="T32" s="1011">
        <f>SUM(T9:T31)</f>
        <v>1361</v>
      </c>
      <c r="U32" s="1203">
        <f>T32/S32*100</f>
        <v>99.56108266276517</v>
      </c>
      <c r="V32" s="1011">
        <f>SUM(V9:V31)</f>
        <v>1382</v>
      </c>
      <c r="W32" s="1011">
        <f>SUM(W9:W31)</f>
        <v>1375</v>
      </c>
      <c r="X32" s="1203">
        <f>W32/V32*100</f>
        <v>99.49348769898697</v>
      </c>
      <c r="Y32" s="1204"/>
      <c r="Z32" s="1204"/>
      <c r="AA32" s="1204"/>
      <c r="AB32" s="1204"/>
      <c r="AC32" s="1204"/>
      <c r="AD32" s="1204"/>
      <c r="AE32" s="1204"/>
      <c r="AF32" s="1204"/>
      <c r="AG32" s="1204"/>
      <c r="AH32" s="1204"/>
      <c r="AI32" s="1204"/>
      <c r="AJ32" s="1204"/>
      <c r="AK32" s="1204"/>
      <c r="AL32" s="1204"/>
    </row>
    <row r="33" spans="1:21" ht="9">
      <c r="A33" s="1006"/>
      <c r="B33" s="1006"/>
      <c r="C33" s="1006"/>
      <c r="D33" s="1006"/>
      <c r="E33" s="1006"/>
      <c r="F33" s="1006"/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  <c r="U33" s="1006"/>
    </row>
    <row r="34" spans="1:21" ht="9">
      <c r="A34" s="1006"/>
      <c r="B34" s="1006"/>
      <c r="C34" s="1006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6"/>
    </row>
    <row r="35" spans="1:21" ht="9">
      <c r="A35" s="1006"/>
      <c r="B35" s="1006"/>
      <c r="C35" s="1006"/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</row>
    <row r="40" spans="1:22" ht="9.75" customHeight="1">
      <c r="A40" s="1059"/>
      <c r="B40" s="1059"/>
      <c r="C40" s="1059"/>
      <c r="D40" s="1059"/>
      <c r="E40" s="1059"/>
      <c r="F40" s="1059"/>
      <c r="G40" s="1059"/>
      <c r="H40" s="1059"/>
      <c r="I40" s="1059"/>
      <c r="J40" s="1059"/>
      <c r="K40" s="1059"/>
      <c r="L40" s="1059"/>
      <c r="M40" s="1059"/>
      <c r="N40" s="1059"/>
      <c r="O40" s="1059"/>
      <c r="P40" s="1059"/>
      <c r="Q40" s="1059"/>
      <c r="R40" s="1059"/>
      <c r="S40" s="1059"/>
      <c r="T40" s="1059"/>
      <c r="U40" s="1059"/>
      <c r="V40" s="1059"/>
    </row>
  </sheetData>
  <sheetProtection/>
  <mergeCells count="11">
    <mergeCell ref="V7:X7"/>
    <mergeCell ref="B6:B8"/>
    <mergeCell ref="C6:C8"/>
    <mergeCell ref="D6:F6"/>
    <mergeCell ref="G6:X6"/>
    <mergeCell ref="D7:F7"/>
    <mergeCell ref="G7:I7"/>
    <mergeCell ref="J7:L7"/>
    <mergeCell ref="M7:O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1.28515625" style="1205" customWidth="1"/>
    <col min="2" max="2" width="4.8515625" style="1205" customWidth="1"/>
    <col min="3" max="3" width="6.00390625" style="1205" customWidth="1"/>
    <col min="4" max="5" width="6.28125" style="1205" customWidth="1"/>
    <col min="6" max="6" width="6.8515625" style="1205" customWidth="1"/>
    <col min="7" max="7" width="6.28125" style="1205" customWidth="1"/>
    <col min="8" max="8" width="6.421875" style="1205" customWidth="1"/>
    <col min="9" max="9" width="6.140625" style="1205" customWidth="1"/>
    <col min="10" max="10" width="6.28125" style="1205" customWidth="1"/>
    <col min="11" max="11" width="6.140625" style="1205" customWidth="1"/>
    <col min="12" max="12" width="4.8515625" style="1205" customWidth="1"/>
    <col min="13" max="13" width="4.421875" style="1205" customWidth="1"/>
    <col min="14" max="14" width="5.00390625" style="1205" customWidth="1"/>
    <col min="15" max="16" width="5.140625" style="1205" customWidth="1"/>
    <col min="17" max="17" width="5.00390625" style="1205" customWidth="1"/>
    <col min="18" max="18" width="4.7109375" style="1205" customWidth="1"/>
    <col min="19" max="19" width="4.00390625" style="1205" customWidth="1"/>
    <col min="20" max="22" width="5.00390625" style="1205" customWidth="1"/>
    <col min="23" max="23" width="5.140625" style="1205" customWidth="1"/>
    <col min="24" max="24" width="4.28125" style="1205" customWidth="1"/>
    <col min="25" max="25" width="6.8515625" style="1205" customWidth="1"/>
    <col min="26" max="26" width="6.28125" style="1205" customWidth="1"/>
    <col min="27" max="28" width="10.00390625" style="1205" customWidth="1"/>
    <col min="29" max="29" width="10.421875" style="1205" customWidth="1"/>
    <col min="30" max="30" width="9.8515625" style="1205" customWidth="1"/>
    <col min="31" max="34" width="9.140625" style="1205" customWidth="1"/>
    <col min="35" max="35" width="12.421875" style="1205" bestFit="1" customWidth="1"/>
    <col min="36" max="36" width="7.421875" style="1205" customWidth="1"/>
    <col min="37" max="37" width="10.421875" style="1205" customWidth="1"/>
    <col min="38" max="38" width="17.421875" style="1205" bestFit="1" customWidth="1"/>
    <col min="39" max="39" width="10.421875" style="1205" customWidth="1"/>
    <col min="40" max="40" width="11.140625" style="1205" customWidth="1"/>
    <col min="41" max="41" width="9.140625" style="1205" customWidth="1"/>
    <col min="42" max="42" width="13.00390625" style="1205" customWidth="1"/>
    <col min="43" max="16384" width="9.140625" style="1205" customWidth="1"/>
  </cols>
  <sheetData>
    <row r="1" spans="1:28" ht="15.75" customHeight="1">
      <c r="A1" s="1144"/>
      <c r="B1" s="1006"/>
      <c r="C1" s="1006"/>
      <c r="D1" s="1006"/>
      <c r="E1" s="1006"/>
      <c r="F1" s="1006"/>
      <c r="G1" s="1006"/>
      <c r="H1" s="1006"/>
      <c r="I1" s="1006"/>
      <c r="J1" s="1148" t="s">
        <v>1435</v>
      </c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8"/>
      <c r="AB1" s="1008"/>
    </row>
    <row r="2" spans="1:28" ht="12">
      <c r="A2" s="1006"/>
      <c r="B2" s="1006"/>
      <c r="C2" s="1006"/>
      <c r="D2" s="1006"/>
      <c r="E2" s="1006"/>
      <c r="F2" s="1006"/>
      <c r="G2" s="1006"/>
      <c r="H2" s="1206"/>
      <c r="I2" s="1006"/>
      <c r="J2" s="1029" t="s">
        <v>1436</v>
      </c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8"/>
      <c r="AB2" s="1008"/>
    </row>
    <row r="3" spans="1:28" ht="12" customHeight="1">
      <c r="A3" s="1006"/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6"/>
      <c r="S3" s="1006"/>
      <c r="T3" s="1006"/>
      <c r="U3" s="1006"/>
      <c r="V3" s="1006"/>
      <c r="W3" s="1006"/>
      <c r="X3" s="1006"/>
      <c r="Y3" s="1006"/>
      <c r="Z3" s="1006"/>
      <c r="AA3" s="1008"/>
      <c r="AB3" s="1008"/>
    </row>
    <row r="4" spans="1:28" ht="12.75" customHeight="1">
      <c r="A4" s="1006"/>
      <c r="B4" s="1006"/>
      <c r="C4" s="1021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1006"/>
      <c r="U4" s="1006"/>
      <c r="V4" s="1006"/>
      <c r="W4" s="1006"/>
      <c r="X4" s="1006"/>
      <c r="Y4" s="1006"/>
      <c r="Z4" s="1006"/>
      <c r="AA4" s="1008"/>
      <c r="AB4" s="1008"/>
    </row>
    <row r="5" spans="1:27" s="1120" customFormat="1" ht="20.25" customHeight="1">
      <c r="A5" s="987"/>
      <c r="B5" s="1207" t="s">
        <v>1380</v>
      </c>
      <c r="C5" s="1208" t="s">
        <v>1422</v>
      </c>
      <c r="D5" s="1209" t="s">
        <v>1437</v>
      </c>
      <c r="E5" s="1179"/>
      <c r="F5" s="1183" t="s">
        <v>1438</v>
      </c>
      <c r="G5" s="1184"/>
      <c r="H5" s="1184"/>
      <c r="I5" s="1189"/>
      <c r="J5" s="1183" t="s">
        <v>1439</v>
      </c>
      <c r="K5" s="1189"/>
      <c r="L5" s="1183" t="s">
        <v>1440</v>
      </c>
      <c r="M5" s="1210"/>
      <c r="N5" s="1210"/>
      <c r="O5" s="1210"/>
      <c r="P5" s="1211"/>
      <c r="Q5" s="1183" t="s">
        <v>1441</v>
      </c>
      <c r="R5" s="1184"/>
      <c r="S5" s="1184"/>
      <c r="T5" s="1184"/>
      <c r="U5" s="1189"/>
      <c r="V5" s="1183" t="s">
        <v>1442</v>
      </c>
      <c r="W5" s="1184"/>
      <c r="X5" s="1184"/>
      <c r="Y5" s="1196"/>
      <c r="Z5" s="1196"/>
      <c r="AA5" s="1121"/>
    </row>
    <row r="6" spans="1:27" s="1120" customFormat="1" ht="51" customHeight="1">
      <c r="A6" s="987"/>
      <c r="B6" s="1212"/>
      <c r="C6" s="1213"/>
      <c r="D6" s="1214"/>
      <c r="E6" s="1110"/>
      <c r="F6" s="1209" t="s">
        <v>1443</v>
      </c>
      <c r="G6" s="1179"/>
      <c r="H6" s="1215" t="s">
        <v>1444</v>
      </c>
      <c r="I6" s="1216"/>
      <c r="J6" s="1215" t="s">
        <v>1445</v>
      </c>
      <c r="K6" s="1217"/>
      <c r="L6" s="1180">
        <v>2012</v>
      </c>
      <c r="M6" s="1180">
        <v>2013</v>
      </c>
      <c r="N6" s="1180">
        <v>2014</v>
      </c>
      <c r="O6" s="1218" t="s">
        <v>1446</v>
      </c>
      <c r="P6" s="1216"/>
      <c r="Q6" s="1180">
        <v>2012</v>
      </c>
      <c r="R6" s="1180">
        <v>2013</v>
      </c>
      <c r="S6" s="1180">
        <v>2014</v>
      </c>
      <c r="T6" s="1218" t="s">
        <v>1446</v>
      </c>
      <c r="U6" s="1216"/>
      <c r="V6" s="1180">
        <v>2012</v>
      </c>
      <c r="W6" s="1180">
        <v>2013</v>
      </c>
      <c r="X6" s="1180">
        <v>2014</v>
      </c>
      <c r="Y6" s="1218" t="s">
        <v>1446</v>
      </c>
      <c r="Z6" s="1216"/>
      <c r="AA6" s="1121"/>
    </row>
    <row r="7" spans="1:28" s="1120" customFormat="1" ht="12" customHeight="1">
      <c r="A7" s="987"/>
      <c r="B7" s="1219"/>
      <c r="C7" s="1220"/>
      <c r="D7" s="1112" t="s">
        <v>1447</v>
      </c>
      <c r="E7" s="1112" t="s">
        <v>1041</v>
      </c>
      <c r="F7" s="1112" t="s">
        <v>1447</v>
      </c>
      <c r="G7" s="1112" t="s">
        <v>1041</v>
      </c>
      <c r="H7" s="1112" t="s">
        <v>1447</v>
      </c>
      <c r="I7" s="1112" t="s">
        <v>1041</v>
      </c>
      <c r="J7" s="1112" t="s">
        <v>1447</v>
      </c>
      <c r="K7" s="1112" t="s">
        <v>1041</v>
      </c>
      <c r="L7" s="1197"/>
      <c r="M7" s="1197"/>
      <c r="N7" s="1197"/>
      <c r="O7" s="1112">
        <v>2014</v>
      </c>
      <c r="P7" s="1112">
        <v>2015</v>
      </c>
      <c r="Q7" s="1197"/>
      <c r="R7" s="1197"/>
      <c r="S7" s="1197"/>
      <c r="T7" s="1112">
        <v>2014</v>
      </c>
      <c r="U7" s="1112">
        <v>2015</v>
      </c>
      <c r="V7" s="1197"/>
      <c r="W7" s="1197"/>
      <c r="X7" s="1197"/>
      <c r="Y7" s="1112">
        <v>2014</v>
      </c>
      <c r="Z7" s="1112">
        <v>2015</v>
      </c>
      <c r="AA7" s="1121"/>
      <c r="AB7" s="1121"/>
    </row>
    <row r="8" spans="1:28" s="1120" customFormat="1" ht="9.75" customHeight="1">
      <c r="A8" s="985"/>
      <c r="B8" s="985" t="s">
        <v>168</v>
      </c>
      <c r="C8" s="988" t="s">
        <v>169</v>
      </c>
      <c r="D8" s="1221">
        <v>11</v>
      </c>
      <c r="E8" s="1221">
        <v>8</v>
      </c>
      <c r="F8" s="1221">
        <v>11</v>
      </c>
      <c r="G8" s="1221">
        <v>8</v>
      </c>
      <c r="H8" s="1090"/>
      <c r="I8" s="1090"/>
      <c r="J8" s="987"/>
      <c r="K8" s="987">
        <v>1</v>
      </c>
      <c r="L8" s="985">
        <v>34</v>
      </c>
      <c r="M8" s="985">
        <v>34</v>
      </c>
      <c r="N8" s="985">
        <v>38</v>
      </c>
      <c r="O8" s="985">
        <v>22</v>
      </c>
      <c r="P8" s="985">
        <v>17</v>
      </c>
      <c r="Q8" s="985"/>
      <c r="R8" s="985"/>
      <c r="S8" s="985">
        <v>2</v>
      </c>
      <c r="T8" s="985">
        <v>2</v>
      </c>
      <c r="U8" s="985"/>
      <c r="V8" s="1222">
        <v>0</v>
      </c>
      <c r="W8" s="993">
        <v>0</v>
      </c>
      <c r="X8" s="993">
        <v>133</v>
      </c>
      <c r="Y8" s="993">
        <f aca="true" t="shared" si="0" ref="Y8:Z27">T8/F8*1000</f>
        <v>181.8181818181818</v>
      </c>
      <c r="Z8" s="993">
        <f>U8/G8*1000</f>
        <v>0</v>
      </c>
      <c r="AA8" s="1121"/>
      <c r="AB8" s="1121"/>
    </row>
    <row r="9" spans="1:28" s="1120" customFormat="1" ht="9.75" customHeight="1">
      <c r="A9" s="985"/>
      <c r="B9" s="985" t="s">
        <v>170</v>
      </c>
      <c r="C9" s="988" t="s">
        <v>171</v>
      </c>
      <c r="D9" s="1221">
        <v>27</v>
      </c>
      <c r="E9" s="1221">
        <v>11</v>
      </c>
      <c r="F9" s="1221">
        <v>27</v>
      </c>
      <c r="G9" s="1221">
        <v>11</v>
      </c>
      <c r="H9" s="1090"/>
      <c r="I9" s="1090"/>
      <c r="J9" s="987"/>
      <c r="K9" s="987"/>
      <c r="L9" s="985">
        <v>22</v>
      </c>
      <c r="M9" s="985">
        <v>23</v>
      </c>
      <c r="N9" s="985">
        <v>24</v>
      </c>
      <c r="O9" s="985">
        <v>14</v>
      </c>
      <c r="P9" s="985">
        <v>15</v>
      </c>
      <c r="Q9" s="985"/>
      <c r="R9" s="985">
        <v>1</v>
      </c>
      <c r="S9" s="985"/>
      <c r="T9" s="985"/>
      <c r="U9" s="985"/>
      <c r="V9" s="1121"/>
      <c r="W9" s="993">
        <v>53</v>
      </c>
      <c r="X9" s="993">
        <v>0</v>
      </c>
      <c r="Y9" s="993">
        <f>T9/F9*1000</f>
        <v>0</v>
      </c>
      <c r="Z9" s="993">
        <f>U9/G9*1000</f>
        <v>0</v>
      </c>
      <c r="AA9" s="1121"/>
      <c r="AB9" s="1121"/>
    </row>
    <row r="10" spans="1:28" s="1120" customFormat="1" ht="9.75" customHeight="1">
      <c r="A10" s="985"/>
      <c r="B10" s="985" t="s">
        <v>172</v>
      </c>
      <c r="C10" s="988" t="s">
        <v>173</v>
      </c>
      <c r="D10" s="1221">
        <v>14</v>
      </c>
      <c r="E10" s="1221">
        <v>21</v>
      </c>
      <c r="F10" s="1221">
        <v>14</v>
      </c>
      <c r="G10" s="1221">
        <v>21</v>
      </c>
      <c r="H10" s="1090"/>
      <c r="I10" s="1090"/>
      <c r="J10" s="987"/>
      <c r="K10" s="987"/>
      <c r="L10" s="985">
        <v>23</v>
      </c>
      <c r="M10" s="985">
        <v>19</v>
      </c>
      <c r="N10" s="985">
        <v>15</v>
      </c>
      <c r="O10" s="985">
        <v>8</v>
      </c>
      <c r="P10" s="985">
        <v>15</v>
      </c>
      <c r="Q10" s="985"/>
      <c r="R10" s="985">
        <v>1</v>
      </c>
      <c r="S10" s="985"/>
      <c r="T10" s="985"/>
      <c r="U10" s="985">
        <v>2</v>
      </c>
      <c r="V10" s="1121">
        <v>0</v>
      </c>
      <c r="W10" s="993">
        <v>23</v>
      </c>
      <c r="X10" s="993">
        <v>0</v>
      </c>
      <c r="Y10" s="993">
        <f>T10/F10*1000</f>
        <v>0</v>
      </c>
      <c r="Z10" s="993">
        <f>U10/G10*1000</f>
        <v>95.23809523809523</v>
      </c>
      <c r="AA10" s="1121"/>
      <c r="AB10" s="1121"/>
    </row>
    <row r="11" spans="1:28" s="1120" customFormat="1" ht="9.75" customHeight="1">
      <c r="A11" s="985"/>
      <c r="B11" s="985" t="s">
        <v>174</v>
      </c>
      <c r="C11" s="988" t="s">
        <v>175</v>
      </c>
      <c r="D11" s="1221">
        <v>57</v>
      </c>
      <c r="E11" s="1221">
        <v>54</v>
      </c>
      <c r="F11" s="1221">
        <v>57</v>
      </c>
      <c r="G11" s="1221">
        <v>54</v>
      </c>
      <c r="H11" s="1090"/>
      <c r="I11" s="1090"/>
      <c r="J11" s="987"/>
      <c r="K11" s="987"/>
      <c r="L11" s="985">
        <v>36</v>
      </c>
      <c r="M11" s="985">
        <v>18</v>
      </c>
      <c r="N11" s="985">
        <v>34</v>
      </c>
      <c r="O11" s="985">
        <v>24</v>
      </c>
      <c r="P11" s="985">
        <v>16</v>
      </c>
      <c r="Q11" s="985">
        <v>2</v>
      </c>
      <c r="R11" s="985">
        <v>1</v>
      </c>
      <c r="S11" s="985"/>
      <c r="T11" s="985"/>
      <c r="U11" s="985">
        <v>1</v>
      </c>
      <c r="V11" s="1223">
        <v>41.666666666666664</v>
      </c>
      <c r="W11" s="993">
        <v>15</v>
      </c>
      <c r="X11" s="993">
        <v>0</v>
      </c>
      <c r="Y11" s="993">
        <f t="shared" si="0"/>
        <v>0</v>
      </c>
      <c r="Z11" s="993">
        <f t="shared" si="0"/>
        <v>18.51851851851852</v>
      </c>
      <c r="AA11" s="1121"/>
      <c r="AB11" s="1121"/>
    </row>
    <row r="12" spans="1:28" s="1120" customFormat="1" ht="9.75" customHeight="1">
      <c r="A12" s="985"/>
      <c r="B12" s="985" t="s">
        <v>176</v>
      </c>
      <c r="C12" s="988" t="s">
        <v>177</v>
      </c>
      <c r="D12" s="1221">
        <v>27</v>
      </c>
      <c r="E12" s="1221">
        <v>22</v>
      </c>
      <c r="F12" s="1221">
        <v>27</v>
      </c>
      <c r="G12" s="1221">
        <v>21</v>
      </c>
      <c r="H12" s="1090"/>
      <c r="I12" s="1090">
        <v>1</v>
      </c>
      <c r="J12" s="987"/>
      <c r="K12" s="987">
        <v>1</v>
      </c>
      <c r="L12" s="985">
        <v>31</v>
      </c>
      <c r="M12" s="985">
        <v>22</v>
      </c>
      <c r="N12" s="985">
        <v>21</v>
      </c>
      <c r="O12" s="985">
        <v>17</v>
      </c>
      <c r="P12" s="985">
        <v>23</v>
      </c>
      <c r="Q12" s="985">
        <v>1</v>
      </c>
      <c r="R12" s="985"/>
      <c r="S12" s="985"/>
      <c r="T12" s="985"/>
      <c r="U12" s="985"/>
      <c r="V12" s="1223">
        <v>22.22222222222222</v>
      </c>
      <c r="W12" s="993">
        <v>0</v>
      </c>
      <c r="X12" s="993">
        <v>0</v>
      </c>
      <c r="Y12" s="993">
        <f t="shared" si="0"/>
        <v>0</v>
      </c>
      <c r="Z12" s="993">
        <f t="shared" si="0"/>
        <v>0</v>
      </c>
      <c r="AA12" s="1121"/>
      <c r="AB12" s="1121"/>
    </row>
    <row r="13" spans="1:28" s="1120" customFormat="1" ht="9.75" customHeight="1">
      <c r="A13" s="985"/>
      <c r="B13" s="985" t="s">
        <v>0</v>
      </c>
      <c r="C13" s="988" t="s">
        <v>178</v>
      </c>
      <c r="D13" s="1221">
        <v>62</v>
      </c>
      <c r="E13" s="1221">
        <v>45</v>
      </c>
      <c r="F13" s="1221">
        <v>62</v>
      </c>
      <c r="G13" s="1221">
        <v>45</v>
      </c>
      <c r="H13" s="1090"/>
      <c r="I13" s="1090"/>
      <c r="J13" s="987"/>
      <c r="K13" s="987"/>
      <c r="L13" s="985">
        <v>27</v>
      </c>
      <c r="M13" s="985">
        <v>33</v>
      </c>
      <c r="N13" s="985">
        <v>26</v>
      </c>
      <c r="O13" s="985">
        <v>16</v>
      </c>
      <c r="P13" s="985">
        <v>26</v>
      </c>
      <c r="Q13" s="985"/>
      <c r="R13" s="985"/>
      <c r="S13" s="985">
        <v>2</v>
      </c>
      <c r="T13" s="985"/>
      <c r="U13" s="985">
        <v>1</v>
      </c>
      <c r="V13" s="1223">
        <v>0</v>
      </c>
      <c r="W13" s="993">
        <v>0</v>
      </c>
      <c r="X13" s="993">
        <v>20</v>
      </c>
      <c r="Y13" s="993">
        <f t="shared" si="0"/>
        <v>0</v>
      </c>
      <c r="Z13" s="993">
        <f t="shared" si="0"/>
        <v>22.22222222222222</v>
      </c>
      <c r="AA13" s="1121"/>
      <c r="AB13" s="1121"/>
    </row>
    <row r="14" spans="1:28" s="1120" customFormat="1" ht="9.75" customHeight="1">
      <c r="A14" s="985"/>
      <c r="B14" s="985" t="s">
        <v>179</v>
      </c>
      <c r="C14" s="988" t="s">
        <v>180</v>
      </c>
      <c r="D14" s="1221">
        <v>31</v>
      </c>
      <c r="E14" s="1221">
        <v>25</v>
      </c>
      <c r="F14" s="1221">
        <v>31</v>
      </c>
      <c r="G14" s="1221">
        <v>25</v>
      </c>
      <c r="H14" s="1090"/>
      <c r="I14" s="1090"/>
      <c r="J14" s="987"/>
      <c r="K14" s="987"/>
      <c r="L14" s="985">
        <v>32</v>
      </c>
      <c r="M14" s="985">
        <v>30</v>
      </c>
      <c r="N14" s="985">
        <v>25</v>
      </c>
      <c r="O14" s="985">
        <v>16</v>
      </c>
      <c r="P14" s="985">
        <v>15</v>
      </c>
      <c r="Q14" s="985">
        <v>4</v>
      </c>
      <c r="R14" s="985">
        <v>2</v>
      </c>
      <c r="S14" s="985">
        <v>1</v>
      </c>
      <c r="T14" s="985">
        <v>1</v>
      </c>
      <c r="U14" s="985">
        <v>1</v>
      </c>
      <c r="V14" s="1223">
        <v>61.53846153846154</v>
      </c>
      <c r="W14" s="993">
        <v>38</v>
      </c>
      <c r="X14" s="993">
        <v>19</v>
      </c>
      <c r="Y14" s="993">
        <f t="shared" si="0"/>
        <v>32.25806451612903</v>
      </c>
      <c r="Z14" s="993">
        <f t="shared" si="0"/>
        <v>40</v>
      </c>
      <c r="AA14" s="1121"/>
      <c r="AB14" s="1121"/>
    </row>
    <row r="15" spans="1:28" s="1120" customFormat="1" ht="9.75" customHeight="1">
      <c r="A15" s="985"/>
      <c r="B15" s="985" t="s">
        <v>181</v>
      </c>
      <c r="C15" s="988" t="s">
        <v>182</v>
      </c>
      <c r="D15" s="1221">
        <v>13</v>
      </c>
      <c r="E15" s="1221">
        <v>20</v>
      </c>
      <c r="F15" s="1221">
        <v>13</v>
      </c>
      <c r="G15" s="1221">
        <v>20</v>
      </c>
      <c r="H15" s="1090"/>
      <c r="I15" s="1090"/>
      <c r="J15" s="987"/>
      <c r="K15" s="987"/>
      <c r="L15" s="985">
        <v>22</v>
      </c>
      <c r="M15" s="985">
        <v>15</v>
      </c>
      <c r="N15" s="985">
        <v>17</v>
      </c>
      <c r="O15" s="985">
        <v>10</v>
      </c>
      <c r="P15" s="985">
        <v>13</v>
      </c>
      <c r="Q15" s="985">
        <v>1</v>
      </c>
      <c r="R15" s="985"/>
      <c r="S15" s="985"/>
      <c r="T15" s="985"/>
      <c r="U15" s="985">
        <v>1</v>
      </c>
      <c r="V15" s="1223">
        <v>41.666666666666664</v>
      </c>
      <c r="W15" s="993">
        <v>0</v>
      </c>
      <c r="X15" s="993">
        <v>24</v>
      </c>
      <c r="Y15" s="993">
        <f t="shared" si="0"/>
        <v>0</v>
      </c>
      <c r="Z15" s="993">
        <f t="shared" si="0"/>
        <v>50</v>
      </c>
      <c r="AA15" s="1121"/>
      <c r="AB15" s="1121"/>
    </row>
    <row r="16" spans="1:28" s="1120" customFormat="1" ht="9.75" customHeight="1">
      <c r="A16" s="985"/>
      <c r="B16" s="985" t="s">
        <v>183</v>
      </c>
      <c r="C16" s="988" t="s">
        <v>184</v>
      </c>
      <c r="D16" s="1221">
        <v>31</v>
      </c>
      <c r="E16" s="1221">
        <v>24</v>
      </c>
      <c r="F16" s="1221">
        <v>31</v>
      </c>
      <c r="G16" s="1221">
        <v>24</v>
      </c>
      <c r="H16" s="1090"/>
      <c r="I16" s="1090"/>
      <c r="J16" s="987"/>
      <c r="K16" s="987"/>
      <c r="L16" s="985">
        <v>19</v>
      </c>
      <c r="M16" s="985">
        <v>15</v>
      </c>
      <c r="N16" s="985">
        <v>15</v>
      </c>
      <c r="O16" s="985">
        <v>9</v>
      </c>
      <c r="P16" s="985">
        <v>14</v>
      </c>
      <c r="Q16" s="985">
        <v>1</v>
      </c>
      <c r="R16" s="985">
        <v>1</v>
      </c>
      <c r="S16" s="985">
        <v>1</v>
      </c>
      <c r="T16" s="985"/>
      <c r="U16" s="985"/>
      <c r="V16" s="1223">
        <v>33.333333333333336</v>
      </c>
      <c r="W16" s="993">
        <v>45</v>
      </c>
      <c r="X16" s="993">
        <v>61</v>
      </c>
      <c r="Y16" s="993">
        <f t="shared" si="0"/>
        <v>0</v>
      </c>
      <c r="Z16" s="993">
        <f t="shared" si="0"/>
        <v>0</v>
      </c>
      <c r="AA16" s="1121"/>
      <c r="AB16" s="1121"/>
    </row>
    <row r="17" spans="1:28" s="1120" customFormat="1" ht="9.75" customHeight="1">
      <c r="A17" s="985"/>
      <c r="B17" s="985" t="s">
        <v>185</v>
      </c>
      <c r="C17" s="988" t="s">
        <v>186</v>
      </c>
      <c r="D17" s="1221">
        <v>28</v>
      </c>
      <c r="E17" s="1221">
        <v>16</v>
      </c>
      <c r="F17" s="1221">
        <v>29</v>
      </c>
      <c r="G17" s="1221">
        <v>16</v>
      </c>
      <c r="H17" s="1090"/>
      <c r="I17" s="1090"/>
      <c r="J17" s="987"/>
      <c r="K17" s="987"/>
      <c r="L17" s="985">
        <v>23</v>
      </c>
      <c r="M17" s="985">
        <v>15</v>
      </c>
      <c r="N17" s="985">
        <v>19</v>
      </c>
      <c r="O17" s="985">
        <v>14</v>
      </c>
      <c r="P17" s="985">
        <v>12</v>
      </c>
      <c r="Q17" s="985"/>
      <c r="R17" s="985">
        <v>1</v>
      </c>
      <c r="S17" s="985">
        <v>3</v>
      </c>
      <c r="T17" s="985">
        <v>1</v>
      </c>
      <c r="U17" s="985"/>
      <c r="V17" s="1223">
        <v>0</v>
      </c>
      <c r="W17" s="993">
        <v>26</v>
      </c>
      <c r="X17" s="993">
        <v>65</v>
      </c>
      <c r="Y17" s="993">
        <f t="shared" si="0"/>
        <v>34.48275862068965</v>
      </c>
      <c r="Z17" s="993">
        <f t="shared" si="0"/>
        <v>0</v>
      </c>
      <c r="AA17" s="1121"/>
      <c r="AB17" s="1121"/>
    </row>
    <row r="18" spans="1:28" s="1120" customFormat="1" ht="9.75" customHeight="1">
      <c r="A18" s="985"/>
      <c r="B18" s="985" t="s">
        <v>187</v>
      </c>
      <c r="C18" s="988" t="s">
        <v>188</v>
      </c>
      <c r="D18" s="1221">
        <v>20</v>
      </c>
      <c r="E18" s="1221">
        <v>23</v>
      </c>
      <c r="F18" s="1221">
        <v>20</v>
      </c>
      <c r="G18" s="1221">
        <v>24</v>
      </c>
      <c r="H18" s="1090"/>
      <c r="I18" s="1090"/>
      <c r="J18" s="987"/>
      <c r="K18" s="987">
        <v>1</v>
      </c>
      <c r="L18" s="985">
        <v>14</v>
      </c>
      <c r="M18" s="985">
        <v>15</v>
      </c>
      <c r="N18" s="985">
        <v>13</v>
      </c>
      <c r="O18" s="985">
        <v>7</v>
      </c>
      <c r="P18" s="985">
        <v>10</v>
      </c>
      <c r="Q18" s="985">
        <v>1</v>
      </c>
      <c r="R18" s="985">
        <v>2</v>
      </c>
      <c r="S18" s="985">
        <v>2</v>
      </c>
      <c r="T18" s="985"/>
      <c r="U18" s="985"/>
      <c r="V18" s="1223">
        <v>55.55555555555555</v>
      </c>
      <c r="W18" s="993">
        <v>111</v>
      </c>
      <c r="X18" s="993">
        <v>0</v>
      </c>
      <c r="Y18" s="993"/>
      <c r="Z18" s="993">
        <f t="shared" si="0"/>
        <v>0</v>
      </c>
      <c r="AA18" s="1121"/>
      <c r="AB18" s="1121"/>
    </row>
    <row r="19" spans="1:28" s="1120" customFormat="1" ht="9.75" customHeight="1">
      <c r="A19" s="985"/>
      <c r="B19" s="985" t="s">
        <v>189</v>
      </c>
      <c r="C19" s="988" t="s">
        <v>190</v>
      </c>
      <c r="D19" s="1221">
        <v>19</v>
      </c>
      <c r="E19" s="1221">
        <v>17</v>
      </c>
      <c r="F19" s="1221">
        <v>19</v>
      </c>
      <c r="G19" s="1221">
        <v>17</v>
      </c>
      <c r="H19" s="1090"/>
      <c r="I19" s="1090"/>
      <c r="J19" s="987"/>
      <c r="K19" s="987"/>
      <c r="L19" s="985">
        <v>11</v>
      </c>
      <c r="M19" s="985">
        <v>21</v>
      </c>
      <c r="N19" s="985">
        <v>10</v>
      </c>
      <c r="O19" s="985">
        <v>5</v>
      </c>
      <c r="P19" s="985">
        <v>9</v>
      </c>
      <c r="Q19" s="985"/>
      <c r="R19" s="985"/>
      <c r="S19" s="985"/>
      <c r="T19" s="985"/>
      <c r="U19" s="985"/>
      <c r="V19" s="1223">
        <v>0</v>
      </c>
      <c r="W19" s="993">
        <v>0</v>
      </c>
      <c r="X19" s="993">
        <v>0</v>
      </c>
      <c r="Y19" s="993"/>
      <c r="Z19" s="993">
        <f t="shared" si="0"/>
        <v>0</v>
      </c>
      <c r="AA19" s="1121"/>
      <c r="AB19" s="1121"/>
    </row>
    <row r="20" spans="1:28" s="1120" customFormat="1" ht="9.75" customHeight="1">
      <c r="A20" s="985"/>
      <c r="B20" s="985" t="s">
        <v>191</v>
      </c>
      <c r="C20" s="988" t="s">
        <v>192</v>
      </c>
      <c r="D20" s="1221">
        <v>10</v>
      </c>
      <c r="E20" s="1221">
        <v>6</v>
      </c>
      <c r="F20" s="1221">
        <v>10</v>
      </c>
      <c r="G20" s="1221">
        <v>6</v>
      </c>
      <c r="H20" s="1090"/>
      <c r="I20" s="1090"/>
      <c r="J20" s="987"/>
      <c r="K20" s="987"/>
      <c r="L20" s="985">
        <v>15</v>
      </c>
      <c r="M20" s="985">
        <v>10</v>
      </c>
      <c r="N20" s="985">
        <v>10</v>
      </c>
      <c r="O20" s="985">
        <v>6</v>
      </c>
      <c r="P20" s="985">
        <v>13</v>
      </c>
      <c r="Q20" s="985"/>
      <c r="R20" s="985"/>
      <c r="S20" s="985"/>
      <c r="T20" s="985"/>
      <c r="U20" s="985"/>
      <c r="V20" s="1223">
        <v>0</v>
      </c>
      <c r="W20" s="993">
        <v>0</v>
      </c>
      <c r="X20" s="993">
        <v>0</v>
      </c>
      <c r="Y20" s="993">
        <f t="shared" si="0"/>
        <v>0</v>
      </c>
      <c r="Z20" s="993">
        <v>0</v>
      </c>
      <c r="AA20" s="1121"/>
      <c r="AB20" s="1121"/>
    </row>
    <row r="21" spans="1:28" s="1120" customFormat="1" ht="9.75" customHeight="1">
      <c r="A21" s="985"/>
      <c r="B21" s="985" t="s">
        <v>193</v>
      </c>
      <c r="C21" s="988" t="s">
        <v>194</v>
      </c>
      <c r="D21" s="1221">
        <v>25</v>
      </c>
      <c r="E21" s="1221">
        <v>19</v>
      </c>
      <c r="F21" s="1221">
        <v>25</v>
      </c>
      <c r="G21" s="1221">
        <v>19</v>
      </c>
      <c r="H21" s="1090"/>
      <c r="I21" s="1090"/>
      <c r="J21" s="987"/>
      <c r="K21" s="987"/>
      <c r="L21" s="985">
        <v>20</v>
      </c>
      <c r="M21" s="985">
        <v>22</v>
      </c>
      <c r="N21" s="985">
        <v>24</v>
      </c>
      <c r="O21" s="985">
        <v>15</v>
      </c>
      <c r="P21" s="985">
        <v>12</v>
      </c>
      <c r="Q21" s="985">
        <v>2</v>
      </c>
      <c r="R21" s="985">
        <v>1</v>
      </c>
      <c r="S21" s="985"/>
      <c r="T21" s="985"/>
      <c r="U21" s="985"/>
      <c r="V21" s="1223">
        <v>46.51162790697674</v>
      </c>
      <c r="W21" s="993">
        <v>28</v>
      </c>
      <c r="X21" s="993">
        <v>0</v>
      </c>
      <c r="Y21" s="993">
        <f t="shared" si="0"/>
        <v>0</v>
      </c>
      <c r="Z21" s="993">
        <f t="shared" si="0"/>
        <v>0</v>
      </c>
      <c r="AA21" s="1121"/>
      <c r="AB21" s="1121"/>
    </row>
    <row r="22" spans="1:28" s="1120" customFormat="1" ht="9.75" customHeight="1">
      <c r="A22" s="985"/>
      <c r="B22" s="985" t="s">
        <v>195</v>
      </c>
      <c r="C22" s="988" t="s">
        <v>196</v>
      </c>
      <c r="D22" s="1221">
        <v>23</v>
      </c>
      <c r="E22" s="1221">
        <v>13</v>
      </c>
      <c r="F22" s="1221">
        <v>23</v>
      </c>
      <c r="G22" s="1221">
        <v>13</v>
      </c>
      <c r="H22" s="1090"/>
      <c r="I22" s="1090"/>
      <c r="J22" s="987">
        <v>1</v>
      </c>
      <c r="K22" s="987"/>
      <c r="L22" s="985">
        <v>29</v>
      </c>
      <c r="M22" s="985">
        <v>25</v>
      </c>
      <c r="N22" s="985">
        <v>23</v>
      </c>
      <c r="O22" s="985">
        <v>14</v>
      </c>
      <c r="P22" s="985">
        <v>17</v>
      </c>
      <c r="Q22" s="985"/>
      <c r="R22" s="985"/>
      <c r="S22" s="985"/>
      <c r="T22" s="985"/>
      <c r="U22" s="985">
        <v>2</v>
      </c>
      <c r="V22" s="1223">
        <v>0</v>
      </c>
      <c r="W22" s="993">
        <v>0</v>
      </c>
      <c r="X22" s="993">
        <v>0</v>
      </c>
      <c r="Y22" s="993">
        <f t="shared" si="0"/>
        <v>0</v>
      </c>
      <c r="Z22" s="993">
        <f t="shared" si="0"/>
        <v>153.84615384615387</v>
      </c>
      <c r="AA22" s="1121"/>
      <c r="AB22" s="1121"/>
    </row>
    <row r="23" spans="1:28" s="1120" customFormat="1" ht="9.75" customHeight="1">
      <c r="A23" s="985"/>
      <c r="B23" s="985" t="s">
        <v>197</v>
      </c>
      <c r="C23" s="988" t="s">
        <v>198</v>
      </c>
      <c r="D23" s="1221">
        <v>32</v>
      </c>
      <c r="E23" s="1221">
        <v>24</v>
      </c>
      <c r="F23" s="1221">
        <v>31</v>
      </c>
      <c r="G23" s="1221">
        <v>24</v>
      </c>
      <c r="H23" s="1090">
        <v>1</v>
      </c>
      <c r="I23" s="1090"/>
      <c r="J23" s="987"/>
      <c r="K23" s="987">
        <v>1</v>
      </c>
      <c r="L23" s="985">
        <v>19</v>
      </c>
      <c r="M23" s="985">
        <v>15</v>
      </c>
      <c r="N23" s="985">
        <v>9</v>
      </c>
      <c r="O23" s="985">
        <v>6</v>
      </c>
      <c r="P23" s="985">
        <v>10</v>
      </c>
      <c r="Q23" s="985"/>
      <c r="R23" s="985"/>
      <c r="S23" s="985"/>
      <c r="T23" s="985"/>
      <c r="U23" s="985"/>
      <c r="V23" s="1223">
        <v>0</v>
      </c>
      <c r="W23" s="993">
        <v>0</v>
      </c>
      <c r="X23" s="993">
        <v>0</v>
      </c>
      <c r="Y23" s="993">
        <f t="shared" si="0"/>
        <v>0</v>
      </c>
      <c r="Z23" s="993">
        <f t="shared" si="0"/>
        <v>0</v>
      </c>
      <c r="AA23" s="1121"/>
      <c r="AB23" s="1121"/>
    </row>
    <row r="24" spans="1:28" s="1120" customFormat="1" ht="9.75" customHeight="1">
      <c r="A24" s="985"/>
      <c r="B24" s="985" t="s">
        <v>199</v>
      </c>
      <c r="C24" s="988" t="s">
        <v>200</v>
      </c>
      <c r="D24" s="1221">
        <v>11</v>
      </c>
      <c r="E24" s="1221">
        <v>8</v>
      </c>
      <c r="F24" s="1221">
        <v>11</v>
      </c>
      <c r="G24" s="1221">
        <v>8</v>
      </c>
      <c r="H24" s="1090"/>
      <c r="I24" s="1090"/>
      <c r="J24" s="987"/>
      <c r="K24" s="987"/>
      <c r="L24" s="985">
        <v>12</v>
      </c>
      <c r="M24" s="985">
        <v>8</v>
      </c>
      <c r="N24" s="985">
        <v>11</v>
      </c>
      <c r="O24" s="985">
        <v>7</v>
      </c>
      <c r="P24" s="985">
        <v>11</v>
      </c>
      <c r="Q24" s="985"/>
      <c r="R24" s="985"/>
      <c r="S24" s="985"/>
      <c r="T24" s="985"/>
      <c r="U24" s="985">
        <v>1</v>
      </c>
      <c r="V24" s="1223">
        <v>0</v>
      </c>
      <c r="W24" s="993">
        <v>0</v>
      </c>
      <c r="X24" s="993">
        <v>0</v>
      </c>
      <c r="Y24" s="993"/>
      <c r="Z24" s="993">
        <f t="shared" si="0"/>
        <v>125</v>
      </c>
      <c r="AA24" s="1121"/>
      <c r="AB24" s="1121"/>
    </row>
    <row r="25" spans="1:28" s="1120" customFormat="1" ht="9.75" customHeight="1">
      <c r="A25" s="985"/>
      <c r="B25" s="985" t="s">
        <v>201</v>
      </c>
      <c r="C25" s="988" t="s">
        <v>202</v>
      </c>
      <c r="D25" s="1221">
        <v>1034</v>
      </c>
      <c r="E25" s="1221">
        <v>1027</v>
      </c>
      <c r="F25" s="1221">
        <v>1041</v>
      </c>
      <c r="G25" s="1221">
        <v>1039</v>
      </c>
      <c r="H25" s="1090">
        <v>7</v>
      </c>
      <c r="I25" s="1090">
        <v>4</v>
      </c>
      <c r="J25" s="987">
        <v>1</v>
      </c>
      <c r="K25" s="987">
        <v>2</v>
      </c>
      <c r="L25" s="985">
        <v>96</v>
      </c>
      <c r="M25" s="985">
        <v>103</v>
      </c>
      <c r="N25" s="985">
        <v>95</v>
      </c>
      <c r="O25" s="985">
        <v>51</v>
      </c>
      <c r="P25" s="985">
        <v>60</v>
      </c>
      <c r="Q25" s="985">
        <v>24</v>
      </c>
      <c r="R25" s="985">
        <v>25</v>
      </c>
      <c r="S25" s="985">
        <v>18</v>
      </c>
      <c r="T25" s="985">
        <v>11</v>
      </c>
      <c r="U25" s="985">
        <v>12</v>
      </c>
      <c r="V25" s="1223">
        <v>16.72473867595819</v>
      </c>
      <c r="W25" s="993">
        <v>16</v>
      </c>
      <c r="X25" s="993">
        <v>12</v>
      </c>
      <c r="Y25" s="993">
        <f t="shared" si="0"/>
        <v>10.566762728146013</v>
      </c>
      <c r="Z25" s="993">
        <f>U25/G25*1000</f>
        <v>11.549566891241577</v>
      </c>
      <c r="AA25" s="1121"/>
      <c r="AB25" s="1121"/>
    </row>
    <row r="26" spans="1:28" s="1120" customFormat="1" ht="9.75" customHeight="1">
      <c r="A26" s="985"/>
      <c r="B26" s="985" t="s">
        <v>203</v>
      </c>
      <c r="C26" s="988" t="s">
        <v>204</v>
      </c>
      <c r="D26" s="1221">
        <v>7</v>
      </c>
      <c r="E26" s="1221">
        <v>5</v>
      </c>
      <c r="F26" s="1221">
        <v>7</v>
      </c>
      <c r="G26" s="1221">
        <v>5</v>
      </c>
      <c r="H26" s="1090"/>
      <c r="I26" s="1090"/>
      <c r="J26" s="987"/>
      <c r="K26" s="987"/>
      <c r="L26" s="985">
        <v>16</v>
      </c>
      <c r="M26" s="985">
        <v>20</v>
      </c>
      <c r="N26" s="985">
        <v>20</v>
      </c>
      <c r="O26" s="985">
        <v>12</v>
      </c>
      <c r="P26" s="985">
        <v>3</v>
      </c>
      <c r="Q26" s="985">
        <v>3</v>
      </c>
      <c r="R26" s="985">
        <v>4</v>
      </c>
      <c r="S26" s="985"/>
      <c r="T26" s="985"/>
      <c r="U26" s="985"/>
      <c r="V26" s="1223">
        <v>100</v>
      </c>
      <c r="W26" s="993">
        <v>129</v>
      </c>
      <c r="X26" s="993">
        <v>0</v>
      </c>
      <c r="Y26" s="993">
        <f t="shared" si="0"/>
        <v>0</v>
      </c>
      <c r="Z26" s="993">
        <f>U26/G26*1000</f>
        <v>0</v>
      </c>
      <c r="AA26" s="1121"/>
      <c r="AB26" s="1121"/>
    </row>
    <row r="27" spans="1:28" s="1120" customFormat="1" ht="9.75" customHeight="1">
      <c r="A27" s="985"/>
      <c r="B27" s="1011" t="s">
        <v>516</v>
      </c>
      <c r="C27" s="1202" t="s">
        <v>2</v>
      </c>
      <c r="D27" s="1224">
        <f>SUM(D8:D26)</f>
        <v>1482</v>
      </c>
      <c r="E27" s="1224">
        <f aca="true" t="shared" si="1" ref="E27:P27">SUM(E8:E26)</f>
        <v>1388</v>
      </c>
      <c r="F27" s="1011">
        <f t="shared" si="1"/>
        <v>1489</v>
      </c>
      <c r="G27" s="1011">
        <f t="shared" si="1"/>
        <v>1400</v>
      </c>
      <c r="H27" s="1224">
        <f t="shared" si="1"/>
        <v>8</v>
      </c>
      <c r="I27" s="1224">
        <f t="shared" si="1"/>
        <v>5</v>
      </c>
      <c r="J27" s="1224">
        <f t="shared" si="1"/>
        <v>2</v>
      </c>
      <c r="K27" s="1224">
        <f t="shared" si="1"/>
        <v>6</v>
      </c>
      <c r="L27" s="1011">
        <f>SUM(L8:L26)</f>
        <v>501</v>
      </c>
      <c r="M27" s="1011">
        <f>SUM(M8:M26)</f>
        <v>463</v>
      </c>
      <c r="N27" s="1011">
        <f>SUM(N8:N26)</f>
        <v>449</v>
      </c>
      <c r="O27" s="1011">
        <f>SUM(O8:O26)</f>
        <v>273</v>
      </c>
      <c r="P27" s="1011">
        <f t="shared" si="1"/>
        <v>311</v>
      </c>
      <c r="Q27" s="1011">
        <f>SUM(Q8:Q26)</f>
        <v>39</v>
      </c>
      <c r="R27" s="1011">
        <f>SUM(R8:R26)</f>
        <v>39</v>
      </c>
      <c r="S27" s="1011">
        <f>SUM(S8:S26)</f>
        <v>29</v>
      </c>
      <c r="T27" s="1011">
        <f>SUM(T8:T26)</f>
        <v>15</v>
      </c>
      <c r="U27" s="1011">
        <f>SUM(U8:U26)</f>
        <v>21</v>
      </c>
      <c r="V27" s="1225">
        <v>19.64735516372796</v>
      </c>
      <c r="W27" s="1224">
        <v>18</v>
      </c>
      <c r="X27" s="1224">
        <v>13</v>
      </c>
      <c r="Y27" s="1224">
        <f t="shared" si="0"/>
        <v>10.073875083948959</v>
      </c>
      <c r="Z27" s="1224">
        <f>U27/G27*1000</f>
        <v>15</v>
      </c>
      <c r="AA27" s="1121"/>
      <c r="AB27" s="1121"/>
    </row>
  </sheetData>
  <sheetProtection/>
  <mergeCells count="23">
    <mergeCell ref="Y6:Z6"/>
    <mergeCell ref="R6:R7"/>
    <mergeCell ref="S6:S7"/>
    <mergeCell ref="T6:U6"/>
    <mergeCell ref="V6:V7"/>
    <mergeCell ref="W6:W7"/>
    <mergeCell ref="X6:X7"/>
    <mergeCell ref="Q5:U5"/>
    <mergeCell ref="V5:Z5"/>
    <mergeCell ref="F6:G6"/>
    <mergeCell ref="H6:I6"/>
    <mergeCell ref="J6:K6"/>
    <mergeCell ref="L6:L7"/>
    <mergeCell ref="M6:M7"/>
    <mergeCell ref="N6:N7"/>
    <mergeCell ref="O6:P6"/>
    <mergeCell ref="Q6:Q7"/>
    <mergeCell ref="B5:B7"/>
    <mergeCell ref="C5:C7"/>
    <mergeCell ref="D5:E6"/>
    <mergeCell ref="F5:I5"/>
    <mergeCell ref="J5:K5"/>
    <mergeCell ref="L5:P5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9.00390625" style="1006" customWidth="1"/>
    <col min="2" max="2" width="7.8515625" style="1006" customWidth="1"/>
    <col min="3" max="3" width="5.8515625" style="1006" customWidth="1"/>
    <col min="4" max="4" width="5.140625" style="1006" customWidth="1"/>
    <col min="5" max="5" width="6.00390625" style="1006" customWidth="1"/>
    <col min="6" max="6" width="5.140625" style="1006" customWidth="1"/>
    <col min="7" max="7" width="5.28125" style="1006" customWidth="1"/>
    <col min="8" max="8" width="5.7109375" style="1006" customWidth="1"/>
    <col min="9" max="9" width="6.00390625" style="1006" customWidth="1"/>
    <col min="10" max="10" width="4.421875" style="1006" customWidth="1"/>
    <col min="11" max="11" width="4.8515625" style="1006" customWidth="1"/>
    <col min="12" max="12" width="5.140625" style="1006" customWidth="1"/>
    <col min="13" max="13" width="5.421875" style="1006" customWidth="1"/>
    <col min="14" max="14" width="4.28125" style="1006" customWidth="1"/>
    <col min="15" max="15" width="4.7109375" style="1006" customWidth="1"/>
    <col min="16" max="17" width="4.421875" style="1006" customWidth="1"/>
    <col min="18" max="18" width="3.421875" style="1006" customWidth="1"/>
    <col min="19" max="19" width="3.8515625" style="1006" customWidth="1"/>
    <col min="20" max="20" width="4.421875" style="1006" customWidth="1"/>
    <col min="21" max="21" width="4.140625" style="1006" customWidth="1"/>
    <col min="22" max="22" width="3.28125" style="1006" customWidth="1"/>
    <col min="23" max="23" width="4.7109375" style="1006" customWidth="1"/>
    <col min="24" max="24" width="4.28125" style="1006" customWidth="1"/>
    <col min="25" max="26" width="3.8515625" style="1006" customWidth="1"/>
    <col min="27" max="16384" width="9.140625" style="1006" customWidth="1"/>
  </cols>
  <sheetData>
    <row r="1" spans="1:25" ht="12">
      <c r="A1" s="985"/>
      <c r="B1" s="989"/>
      <c r="C1" s="989"/>
      <c r="D1" s="989"/>
      <c r="E1" s="985"/>
      <c r="F1" s="989"/>
      <c r="G1" s="985"/>
      <c r="H1" s="1227" t="s">
        <v>1449</v>
      </c>
      <c r="I1" s="1227"/>
      <c r="J1" s="1228"/>
      <c r="K1" s="1228"/>
      <c r="L1" s="1228"/>
      <c r="M1" s="1228"/>
      <c r="N1" s="1228"/>
      <c r="O1" s="1228"/>
      <c r="P1" s="1228"/>
      <c r="Q1" s="989"/>
      <c r="R1" s="989"/>
      <c r="S1" s="989"/>
      <c r="T1" s="989"/>
      <c r="U1" s="989"/>
      <c r="V1" s="989"/>
      <c r="W1" s="989"/>
      <c r="X1" s="989"/>
      <c r="Y1" s="989"/>
    </row>
    <row r="2" spans="1:25" ht="12">
      <c r="A2" s="985"/>
      <c r="B2" s="989" t="s">
        <v>1</v>
      </c>
      <c r="C2" s="989"/>
      <c r="D2" s="989"/>
      <c r="E2" s="985"/>
      <c r="F2" s="989"/>
      <c r="G2" s="985"/>
      <c r="H2" s="1229" t="s">
        <v>1450</v>
      </c>
      <c r="I2" s="1230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</row>
    <row r="3" spans="1:25" ht="3.75" customHeight="1">
      <c r="A3" s="985"/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1062"/>
      <c r="U3" s="1062"/>
      <c r="V3" s="1062"/>
      <c r="W3" s="1062"/>
      <c r="X3" s="1062"/>
      <c r="Y3" s="1062"/>
    </row>
    <row r="4" spans="1:26" ht="11.25" customHeight="1">
      <c r="A4" s="1231" t="s">
        <v>1451</v>
      </c>
      <c r="B4" s="1232" t="s">
        <v>1452</v>
      </c>
      <c r="C4" s="1233" t="s">
        <v>1453</v>
      </c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  <c r="O4" s="1234"/>
      <c r="P4" s="1234"/>
      <c r="Q4" s="1234"/>
      <c r="R4" s="1234"/>
      <c r="S4" s="1234"/>
      <c r="T4" s="1234"/>
      <c r="U4" s="1234"/>
      <c r="V4" s="1234"/>
      <c r="W4" s="1234"/>
      <c r="X4" s="1234"/>
      <c r="Y4" s="1092"/>
      <c r="Z4" s="1235"/>
    </row>
    <row r="5" spans="1:26" ht="75" customHeight="1">
      <c r="A5" s="1236"/>
      <c r="B5" s="1237"/>
      <c r="C5" s="1238" t="s">
        <v>1454</v>
      </c>
      <c r="D5" s="1238" t="s">
        <v>1455</v>
      </c>
      <c r="E5" s="1238" t="s">
        <v>1456</v>
      </c>
      <c r="F5" s="1238" t="s">
        <v>1457</v>
      </c>
      <c r="G5" s="1238" t="s">
        <v>1458</v>
      </c>
      <c r="H5" s="1238" t="s">
        <v>1459</v>
      </c>
      <c r="I5" s="1238" t="s">
        <v>1460</v>
      </c>
      <c r="J5" s="1238" t="s">
        <v>1461</v>
      </c>
      <c r="K5" s="1238" t="s">
        <v>1462</v>
      </c>
      <c r="L5" s="1238" t="s">
        <v>1463</v>
      </c>
      <c r="M5" s="1238" t="s">
        <v>1464</v>
      </c>
      <c r="N5" s="1238" t="s">
        <v>1465</v>
      </c>
      <c r="O5" s="1238" t="s">
        <v>1466</v>
      </c>
      <c r="P5" s="1239" t="s">
        <v>1467</v>
      </c>
      <c r="Q5" s="1239" t="s">
        <v>1468</v>
      </c>
      <c r="R5" s="1238" t="s">
        <v>1469</v>
      </c>
      <c r="S5" s="1238" t="s">
        <v>1470</v>
      </c>
      <c r="T5" s="1238" t="s">
        <v>1471</v>
      </c>
      <c r="U5" s="1238" t="s">
        <v>1472</v>
      </c>
      <c r="V5" s="1238" t="s">
        <v>1473</v>
      </c>
      <c r="W5" s="1238" t="s">
        <v>1474</v>
      </c>
      <c r="X5" s="1238" t="s">
        <v>1475</v>
      </c>
      <c r="Y5" s="1240" t="s">
        <v>1476</v>
      </c>
      <c r="Z5" s="1241" t="s">
        <v>1477</v>
      </c>
    </row>
    <row r="6" spans="1:26" ht="10.5">
      <c r="A6" s="1062" t="s">
        <v>1153</v>
      </c>
      <c r="B6" s="1221">
        <v>769</v>
      </c>
      <c r="C6" s="996">
        <v>185</v>
      </c>
      <c r="D6" s="996">
        <v>9</v>
      </c>
      <c r="E6" s="996">
        <v>14</v>
      </c>
      <c r="F6" s="996">
        <v>3</v>
      </c>
      <c r="G6" s="996">
        <v>6</v>
      </c>
      <c r="H6" s="996">
        <v>3</v>
      </c>
      <c r="I6" s="996">
        <v>182</v>
      </c>
      <c r="J6" s="996"/>
      <c r="K6" s="996">
        <v>49</v>
      </c>
      <c r="L6" s="996">
        <v>10</v>
      </c>
      <c r="M6" s="996">
        <v>20</v>
      </c>
      <c r="N6" s="996">
        <v>41</v>
      </c>
      <c r="O6" s="996">
        <v>57</v>
      </c>
      <c r="P6" s="996"/>
      <c r="Q6" s="996"/>
      <c r="R6" s="996">
        <v>75</v>
      </c>
      <c r="S6" s="996">
        <v>1</v>
      </c>
      <c r="T6" s="996">
        <v>2</v>
      </c>
      <c r="U6" s="996"/>
      <c r="V6" s="996">
        <v>5</v>
      </c>
      <c r="W6" s="996">
        <v>106</v>
      </c>
      <c r="X6" s="996"/>
      <c r="Y6" s="987"/>
      <c r="Z6" s="1012"/>
    </row>
    <row r="7" spans="1:26" ht="10.5">
      <c r="A7" s="1062" t="s">
        <v>1154</v>
      </c>
      <c r="B7" s="996">
        <v>971</v>
      </c>
      <c r="C7" s="996">
        <v>310</v>
      </c>
      <c r="D7" s="996">
        <v>67</v>
      </c>
      <c r="E7" s="996">
        <v>4</v>
      </c>
      <c r="F7" s="996">
        <v>15</v>
      </c>
      <c r="G7" s="996">
        <v>14</v>
      </c>
      <c r="H7" s="996">
        <v>9</v>
      </c>
      <c r="I7" s="996">
        <v>124</v>
      </c>
      <c r="J7" s="996"/>
      <c r="K7" s="996">
        <v>49</v>
      </c>
      <c r="L7" s="996">
        <v>31</v>
      </c>
      <c r="M7" s="996">
        <v>19</v>
      </c>
      <c r="N7" s="996">
        <v>21</v>
      </c>
      <c r="O7" s="996">
        <v>31</v>
      </c>
      <c r="P7" s="996">
        <v>105</v>
      </c>
      <c r="Q7" s="996"/>
      <c r="R7" s="996"/>
      <c r="S7" s="996">
        <v>1</v>
      </c>
      <c r="T7" s="996"/>
      <c r="U7" s="996"/>
      <c r="V7" s="996">
        <v>1</v>
      </c>
      <c r="W7" s="996">
        <v>72</v>
      </c>
      <c r="X7" s="996"/>
      <c r="Y7" s="987"/>
      <c r="Z7" s="1012"/>
    </row>
    <row r="8" spans="1:26" ht="10.5">
      <c r="A8" s="987" t="s">
        <v>781</v>
      </c>
      <c r="B8" s="987">
        <v>784</v>
      </c>
      <c r="C8" s="987">
        <v>293</v>
      </c>
      <c r="D8" s="987">
        <v>26</v>
      </c>
      <c r="E8" s="987">
        <v>5</v>
      </c>
      <c r="F8" s="987">
        <v>6</v>
      </c>
      <c r="G8" s="987">
        <v>6</v>
      </c>
      <c r="H8" s="987">
        <v>18</v>
      </c>
      <c r="I8" s="987">
        <v>116</v>
      </c>
      <c r="J8" s="987"/>
      <c r="K8" s="987">
        <v>46</v>
      </c>
      <c r="L8" s="987">
        <v>5</v>
      </c>
      <c r="M8" s="987">
        <v>30</v>
      </c>
      <c r="N8" s="987">
        <v>25</v>
      </c>
      <c r="O8" s="987">
        <v>36</v>
      </c>
      <c r="P8" s="987">
        <v>69</v>
      </c>
      <c r="Q8" s="987"/>
      <c r="R8" s="987">
        <v>2</v>
      </c>
      <c r="S8" s="987"/>
      <c r="T8" s="987">
        <v>2</v>
      </c>
      <c r="U8" s="987"/>
      <c r="V8" s="987"/>
      <c r="W8" s="987">
        <v>42</v>
      </c>
      <c r="X8" s="987"/>
      <c r="Y8" s="987"/>
      <c r="Z8" s="1012"/>
    </row>
    <row r="9" spans="1:25" ht="10.5">
      <c r="A9" s="987" t="s">
        <v>782</v>
      </c>
      <c r="B9" s="996">
        <v>487</v>
      </c>
      <c r="C9" s="987">
        <v>142</v>
      </c>
      <c r="D9" s="987">
        <v>10</v>
      </c>
      <c r="E9" s="987">
        <v>1</v>
      </c>
      <c r="F9" s="987">
        <v>36</v>
      </c>
      <c r="G9" s="987">
        <v>2</v>
      </c>
      <c r="H9" s="987">
        <v>8</v>
      </c>
      <c r="I9" s="987">
        <v>102</v>
      </c>
      <c r="J9" s="987"/>
      <c r="K9" s="987">
        <v>42</v>
      </c>
      <c r="L9" s="987">
        <v>7</v>
      </c>
      <c r="M9" s="987">
        <v>24</v>
      </c>
      <c r="N9" s="987">
        <v>15</v>
      </c>
      <c r="O9" s="987">
        <v>37</v>
      </c>
      <c r="P9" s="987">
        <v>41</v>
      </c>
      <c r="Q9" s="987"/>
      <c r="R9" s="987"/>
      <c r="S9" s="987"/>
      <c r="T9" s="987"/>
      <c r="U9" s="987"/>
      <c r="V9" s="987"/>
      <c r="W9" s="987"/>
      <c r="X9" s="987"/>
      <c r="Y9" s="987">
        <v>12</v>
      </c>
    </row>
    <row r="10" spans="1:25" ht="10.5">
      <c r="A10" s="1242" t="s">
        <v>783</v>
      </c>
      <c r="B10" s="996">
        <v>484</v>
      </c>
      <c r="C10" s="1243">
        <v>102</v>
      </c>
      <c r="D10" s="1243">
        <v>1</v>
      </c>
      <c r="E10" s="1221">
        <v>4</v>
      </c>
      <c r="F10" s="1221">
        <v>95</v>
      </c>
      <c r="G10" s="996">
        <v>6</v>
      </c>
      <c r="H10" s="996">
        <v>4</v>
      </c>
      <c r="I10" s="996">
        <v>29</v>
      </c>
      <c r="J10" s="996"/>
      <c r="K10" s="996">
        <v>65</v>
      </c>
      <c r="L10" s="996">
        <v>7</v>
      </c>
      <c r="M10" s="996">
        <v>36</v>
      </c>
      <c r="N10" s="996">
        <v>23</v>
      </c>
      <c r="O10" s="996">
        <v>27</v>
      </c>
      <c r="P10" s="996">
        <v>74</v>
      </c>
      <c r="Q10" s="996"/>
      <c r="R10" s="996">
        <v>1</v>
      </c>
      <c r="S10" s="996"/>
      <c r="T10" s="996"/>
      <c r="U10" s="996"/>
      <c r="V10" s="996">
        <v>2</v>
      </c>
      <c r="W10" s="996"/>
      <c r="X10" s="996"/>
      <c r="Y10" s="987">
        <v>4</v>
      </c>
    </row>
    <row r="11" spans="1:26" ht="10.5">
      <c r="A11" s="1242" t="s">
        <v>784</v>
      </c>
      <c r="B11" s="987">
        <v>623</v>
      </c>
      <c r="C11" s="987">
        <v>171</v>
      </c>
      <c r="D11" s="987">
        <v>6</v>
      </c>
      <c r="E11" s="987"/>
      <c r="F11" s="987">
        <v>13</v>
      </c>
      <c r="G11" s="987">
        <v>17</v>
      </c>
      <c r="H11" s="987">
        <v>4</v>
      </c>
      <c r="I11" s="987">
        <v>133</v>
      </c>
      <c r="J11" s="987"/>
      <c r="K11" s="987">
        <v>53</v>
      </c>
      <c r="L11" s="987">
        <v>65</v>
      </c>
      <c r="M11" s="987">
        <v>38</v>
      </c>
      <c r="N11" s="987">
        <v>38</v>
      </c>
      <c r="O11" s="987">
        <v>21</v>
      </c>
      <c r="P11" s="987">
        <v>51</v>
      </c>
      <c r="Q11" s="987"/>
      <c r="R11" s="987"/>
      <c r="S11" s="987"/>
      <c r="T11" s="987">
        <v>1</v>
      </c>
      <c r="U11" s="987"/>
      <c r="V11" s="987">
        <v>2</v>
      </c>
      <c r="W11" s="987"/>
      <c r="X11" s="987"/>
      <c r="Y11" s="987">
        <v>14</v>
      </c>
      <c r="Z11" s="1012"/>
    </row>
    <row r="12" spans="1:25" s="1012" customFormat="1" ht="10.5">
      <c r="A12" s="987" t="s">
        <v>785</v>
      </c>
      <c r="B12" s="987">
        <v>618</v>
      </c>
      <c r="C12" s="987">
        <v>176</v>
      </c>
      <c r="D12" s="987">
        <v>120</v>
      </c>
      <c r="E12" s="987">
        <v>1</v>
      </c>
      <c r="F12" s="987">
        <v>40</v>
      </c>
      <c r="G12" s="987">
        <v>3</v>
      </c>
      <c r="H12" s="987">
        <v>6</v>
      </c>
      <c r="I12" s="987">
        <v>4</v>
      </c>
      <c r="J12" s="987"/>
      <c r="K12" s="987">
        <v>71</v>
      </c>
      <c r="L12" s="987">
        <v>18</v>
      </c>
      <c r="M12" s="987">
        <v>36</v>
      </c>
      <c r="N12" s="987">
        <v>63</v>
      </c>
      <c r="O12" s="987">
        <v>16</v>
      </c>
      <c r="P12" s="987">
        <v>33</v>
      </c>
      <c r="Q12" s="987"/>
      <c r="R12" s="987">
        <v>3</v>
      </c>
      <c r="S12" s="987">
        <v>1</v>
      </c>
      <c r="T12" s="987">
        <v>9</v>
      </c>
      <c r="U12" s="987"/>
      <c r="V12" s="987"/>
      <c r="W12" s="987"/>
      <c r="X12" s="987"/>
      <c r="Y12" s="987">
        <v>4</v>
      </c>
    </row>
    <row r="13" spans="1:25" s="1012" customFormat="1" ht="10.5">
      <c r="A13" s="987" t="s">
        <v>786</v>
      </c>
      <c r="B13" s="987">
        <v>939</v>
      </c>
      <c r="C13" s="987">
        <v>221</v>
      </c>
      <c r="D13" s="987">
        <v>23</v>
      </c>
      <c r="E13" s="987"/>
      <c r="F13" s="987">
        <v>74</v>
      </c>
      <c r="G13" s="987">
        <v>3</v>
      </c>
      <c r="H13" s="987">
        <v>6</v>
      </c>
      <c r="I13" s="987">
        <v>140</v>
      </c>
      <c r="J13" s="987"/>
      <c r="K13" s="987">
        <v>70</v>
      </c>
      <c r="L13" s="987">
        <v>62</v>
      </c>
      <c r="M13" s="987">
        <v>26</v>
      </c>
      <c r="N13" s="987"/>
      <c r="O13" s="987"/>
      <c r="P13" s="987">
        <v>22</v>
      </c>
      <c r="Q13" s="987"/>
      <c r="R13" s="987">
        <v>4</v>
      </c>
      <c r="S13" s="987"/>
      <c r="T13" s="987">
        <v>7</v>
      </c>
      <c r="U13" s="987"/>
      <c r="V13" s="987">
        <v>2</v>
      </c>
      <c r="W13" s="987"/>
      <c r="X13" s="987"/>
      <c r="Y13" s="987">
        <v>1</v>
      </c>
    </row>
    <row r="14" spans="1:25" s="1012" customFormat="1" ht="10.5">
      <c r="A14" s="987" t="s">
        <v>787</v>
      </c>
      <c r="B14" s="987">
        <v>825</v>
      </c>
      <c r="C14" s="987">
        <v>266</v>
      </c>
      <c r="D14" s="987">
        <v>1</v>
      </c>
      <c r="E14" s="987">
        <v>1</v>
      </c>
      <c r="F14" s="987">
        <v>34</v>
      </c>
      <c r="G14" s="987">
        <v>27</v>
      </c>
      <c r="H14" s="987">
        <v>3</v>
      </c>
      <c r="I14" s="987">
        <v>56</v>
      </c>
      <c r="J14" s="987"/>
      <c r="K14" s="987">
        <v>77</v>
      </c>
      <c r="L14" s="987">
        <v>182</v>
      </c>
      <c r="M14" s="987">
        <v>17</v>
      </c>
      <c r="N14" s="987">
        <v>27</v>
      </c>
      <c r="O14" s="987">
        <v>13</v>
      </c>
      <c r="P14" s="987">
        <v>39</v>
      </c>
      <c r="Q14" s="987">
        <v>49</v>
      </c>
      <c r="R14" s="987">
        <v>2</v>
      </c>
      <c r="S14" s="987">
        <v>3</v>
      </c>
      <c r="T14" s="987">
        <v>14</v>
      </c>
      <c r="U14" s="987">
        <v>3</v>
      </c>
      <c r="V14" s="987"/>
      <c r="W14" s="987"/>
      <c r="X14" s="987"/>
      <c r="Y14" s="987">
        <v>10</v>
      </c>
    </row>
    <row r="15" spans="1:26" ht="10.5">
      <c r="A15" s="987" t="s">
        <v>788</v>
      </c>
      <c r="B15" s="987">
        <v>564</v>
      </c>
      <c r="C15" s="987">
        <v>144</v>
      </c>
      <c r="D15" s="987">
        <v>12</v>
      </c>
      <c r="E15" s="987">
        <v>1</v>
      </c>
      <c r="F15" s="987">
        <v>6</v>
      </c>
      <c r="G15" s="987">
        <v>6</v>
      </c>
      <c r="H15" s="987">
        <v>68</v>
      </c>
      <c r="I15" s="987">
        <v>33</v>
      </c>
      <c r="J15" s="987"/>
      <c r="K15" s="987">
        <v>63</v>
      </c>
      <c r="L15" s="987">
        <v>65</v>
      </c>
      <c r="M15" s="987">
        <v>29</v>
      </c>
      <c r="N15" s="987">
        <v>69</v>
      </c>
      <c r="O15" s="987">
        <v>6</v>
      </c>
      <c r="P15" s="987">
        <v>25</v>
      </c>
      <c r="Q15" s="987">
        <v>1</v>
      </c>
      <c r="R15" s="987">
        <v>1</v>
      </c>
      <c r="S15" s="987"/>
      <c r="T15" s="987">
        <v>5</v>
      </c>
      <c r="U15" s="987">
        <v>8</v>
      </c>
      <c r="V15" s="987">
        <v>4</v>
      </c>
      <c r="W15" s="987">
        <v>1</v>
      </c>
      <c r="X15" s="987"/>
      <c r="Y15" s="987">
        <v>18</v>
      </c>
      <c r="Z15" s="1012"/>
    </row>
    <row r="16" spans="1:26" ht="10.5">
      <c r="A16" s="987" t="s">
        <v>789</v>
      </c>
      <c r="B16" s="987">
        <v>627</v>
      </c>
      <c r="C16" s="987">
        <v>303</v>
      </c>
      <c r="D16" s="987">
        <v>3</v>
      </c>
      <c r="E16" s="987"/>
      <c r="F16" s="987"/>
      <c r="G16" s="987">
        <v>5</v>
      </c>
      <c r="H16" s="987">
        <v>28</v>
      </c>
      <c r="I16" s="987"/>
      <c r="J16" s="987"/>
      <c r="K16" s="987">
        <v>53</v>
      </c>
      <c r="L16" s="987">
        <v>52</v>
      </c>
      <c r="M16" s="987">
        <v>27</v>
      </c>
      <c r="N16" s="987">
        <v>59</v>
      </c>
      <c r="O16" s="987">
        <v>10</v>
      </c>
      <c r="P16" s="987">
        <v>68</v>
      </c>
      <c r="Q16" s="987">
        <v>9</v>
      </c>
      <c r="R16" s="987"/>
      <c r="S16" s="987"/>
      <c r="T16" s="987">
        <v>1</v>
      </c>
      <c r="U16" s="987"/>
      <c r="V16" s="987">
        <v>12</v>
      </c>
      <c r="W16" s="987"/>
      <c r="X16" s="987"/>
      <c r="Y16" s="987"/>
      <c r="Z16" s="987">
        <v>7</v>
      </c>
    </row>
    <row r="17" spans="1:26" ht="10.5">
      <c r="A17" s="987" t="s">
        <v>790</v>
      </c>
      <c r="B17" s="987">
        <v>1076</v>
      </c>
      <c r="C17" s="987">
        <v>529</v>
      </c>
      <c r="D17" s="987">
        <v>5</v>
      </c>
      <c r="E17" s="987"/>
      <c r="F17" s="987">
        <v>32</v>
      </c>
      <c r="G17" s="987">
        <v>1</v>
      </c>
      <c r="H17" s="987">
        <v>37</v>
      </c>
      <c r="I17" s="987">
        <v>21</v>
      </c>
      <c r="J17" s="987"/>
      <c r="K17" s="987">
        <v>59</v>
      </c>
      <c r="L17" s="987">
        <v>92</v>
      </c>
      <c r="M17" s="987">
        <v>41</v>
      </c>
      <c r="N17" s="987">
        <v>113</v>
      </c>
      <c r="O17" s="987">
        <v>35</v>
      </c>
      <c r="P17" s="987">
        <v>66</v>
      </c>
      <c r="Q17" s="987">
        <v>13</v>
      </c>
      <c r="R17" s="987"/>
      <c r="S17" s="987"/>
      <c r="T17" s="987">
        <v>4</v>
      </c>
      <c r="U17" s="987"/>
      <c r="V17" s="987">
        <v>3</v>
      </c>
      <c r="W17" s="987"/>
      <c r="X17" s="987">
        <v>5</v>
      </c>
      <c r="Y17" s="987"/>
      <c r="Z17" s="1012">
        <v>20</v>
      </c>
    </row>
    <row r="18" spans="1:26" ht="10.5">
      <c r="A18" s="987" t="s">
        <v>791</v>
      </c>
      <c r="B18" s="987">
        <v>760</v>
      </c>
      <c r="C18" s="987">
        <v>281</v>
      </c>
      <c r="D18" s="987">
        <v>24</v>
      </c>
      <c r="E18" s="987">
        <v>3</v>
      </c>
      <c r="F18" s="987">
        <v>45</v>
      </c>
      <c r="G18" s="987">
        <v>7</v>
      </c>
      <c r="H18" s="987">
        <v>36</v>
      </c>
      <c r="I18" s="987">
        <v>8</v>
      </c>
      <c r="J18" s="987"/>
      <c r="K18" s="987">
        <v>77</v>
      </c>
      <c r="L18" s="987">
        <v>89</v>
      </c>
      <c r="M18" s="987">
        <v>42</v>
      </c>
      <c r="N18" s="987">
        <v>17</v>
      </c>
      <c r="O18" s="987">
        <v>25</v>
      </c>
      <c r="P18" s="987">
        <v>86</v>
      </c>
      <c r="Q18" s="987">
        <v>1</v>
      </c>
      <c r="R18" s="987"/>
      <c r="S18" s="987"/>
      <c r="T18" s="987">
        <v>9</v>
      </c>
      <c r="U18" s="987"/>
      <c r="V18" s="987"/>
      <c r="W18" s="987"/>
      <c r="X18" s="987">
        <v>2</v>
      </c>
      <c r="Y18" s="987"/>
      <c r="Z18" s="1012">
        <v>4</v>
      </c>
    </row>
    <row r="19" spans="1:26" ht="10.5">
      <c r="A19" s="987" t="s">
        <v>792</v>
      </c>
      <c r="B19" s="987">
        <v>748</v>
      </c>
      <c r="C19" s="987">
        <v>135</v>
      </c>
      <c r="D19" s="987">
        <v>157</v>
      </c>
      <c r="E19" s="987"/>
      <c r="F19" s="987">
        <v>105</v>
      </c>
      <c r="G19" s="987">
        <v>2</v>
      </c>
      <c r="H19" s="987">
        <v>26</v>
      </c>
      <c r="I19" s="987">
        <v>4</v>
      </c>
      <c r="J19" s="987"/>
      <c r="K19" s="987">
        <v>67</v>
      </c>
      <c r="L19" s="987">
        <v>111</v>
      </c>
      <c r="M19" s="987">
        <v>20</v>
      </c>
      <c r="N19" s="987">
        <v>4</v>
      </c>
      <c r="O19" s="987">
        <v>13</v>
      </c>
      <c r="P19" s="987">
        <v>91</v>
      </c>
      <c r="Q19" s="987">
        <v>2</v>
      </c>
      <c r="R19" s="987"/>
      <c r="S19" s="987"/>
      <c r="T19" s="987">
        <v>2</v>
      </c>
      <c r="U19" s="987"/>
      <c r="V19" s="987"/>
      <c r="W19" s="987"/>
      <c r="X19" s="987">
        <v>1</v>
      </c>
      <c r="Y19" s="987"/>
      <c r="Z19" s="1012">
        <v>5</v>
      </c>
    </row>
    <row r="20" spans="1:26" ht="10.5">
      <c r="A20" s="997" t="s">
        <v>793</v>
      </c>
      <c r="B20" s="997">
        <v>537</v>
      </c>
      <c r="C20" s="997">
        <v>47</v>
      </c>
      <c r="D20" s="997">
        <v>3</v>
      </c>
      <c r="E20" s="997"/>
      <c r="F20" s="997">
        <v>45</v>
      </c>
      <c r="G20" s="997">
        <v>3</v>
      </c>
      <c r="H20" s="997">
        <v>37</v>
      </c>
      <c r="I20" s="997">
        <v>4</v>
      </c>
      <c r="J20" s="997"/>
      <c r="K20" s="997">
        <v>63</v>
      </c>
      <c r="L20" s="997">
        <v>134</v>
      </c>
      <c r="M20" s="997">
        <v>25</v>
      </c>
      <c r="N20" s="997">
        <v>1</v>
      </c>
      <c r="O20" s="997">
        <v>19</v>
      </c>
      <c r="P20" s="997">
        <v>126</v>
      </c>
      <c r="Q20" s="997">
        <v>1</v>
      </c>
      <c r="R20" s="997"/>
      <c r="S20" s="997">
        <v>1</v>
      </c>
      <c r="T20" s="997">
        <v>2</v>
      </c>
      <c r="U20" s="997"/>
      <c r="V20" s="997"/>
      <c r="W20" s="997"/>
      <c r="X20" s="997"/>
      <c r="Y20" s="997"/>
      <c r="Z20" s="1009">
        <v>26</v>
      </c>
    </row>
    <row r="21" spans="1:26" ht="10.5">
      <c r="A21" s="1092" t="s">
        <v>794</v>
      </c>
      <c r="B21" s="1092">
        <v>41</v>
      </c>
      <c r="C21" s="1092">
        <v>4</v>
      </c>
      <c r="D21" s="1092">
        <v>1</v>
      </c>
      <c r="E21" s="1092"/>
      <c r="F21" s="1092">
        <v>9</v>
      </c>
      <c r="G21" s="1092"/>
      <c r="H21" s="1092">
        <v>4</v>
      </c>
      <c r="I21" s="1092">
        <v>3</v>
      </c>
      <c r="J21" s="1092"/>
      <c r="K21" s="1092"/>
      <c r="L21" s="1092">
        <v>8</v>
      </c>
      <c r="M21" s="1092"/>
      <c r="N21" s="1092"/>
      <c r="O21" s="1092">
        <v>6</v>
      </c>
      <c r="P21" s="1092">
        <v>4</v>
      </c>
      <c r="Q21" s="1092"/>
      <c r="R21" s="1092"/>
      <c r="S21" s="1092"/>
      <c r="T21" s="1092"/>
      <c r="U21" s="1092">
        <v>2</v>
      </c>
      <c r="V21" s="1092"/>
      <c r="W21" s="1092"/>
      <c r="X21" s="1092"/>
      <c r="Y21" s="1092"/>
      <c r="Z21" s="1244"/>
    </row>
    <row r="22" spans="1:26" ht="10.5">
      <c r="A22" s="987" t="s">
        <v>795</v>
      </c>
      <c r="B22" s="987">
        <v>98</v>
      </c>
      <c r="C22" s="987">
        <v>21</v>
      </c>
      <c r="D22" s="987">
        <v>1</v>
      </c>
      <c r="E22" s="987"/>
      <c r="F22" s="987">
        <v>18</v>
      </c>
      <c r="G22" s="987"/>
      <c r="H22" s="987">
        <v>4</v>
      </c>
      <c r="I22" s="987">
        <v>3</v>
      </c>
      <c r="J22" s="987"/>
      <c r="K22" s="987"/>
      <c r="L22" s="987">
        <v>20</v>
      </c>
      <c r="M22" s="987"/>
      <c r="N22" s="987">
        <v>1</v>
      </c>
      <c r="O22" s="987">
        <v>6</v>
      </c>
      <c r="P22" s="987">
        <v>19</v>
      </c>
      <c r="Q22" s="987"/>
      <c r="R22" s="987"/>
      <c r="S22" s="987"/>
      <c r="T22" s="987"/>
      <c r="U22" s="987">
        <v>2</v>
      </c>
      <c r="V22" s="987"/>
      <c r="W22" s="987"/>
      <c r="X22" s="987"/>
      <c r="Y22" s="987"/>
      <c r="Z22" s="1012"/>
    </row>
    <row r="23" spans="1:27" ht="10.5">
      <c r="A23" s="987" t="s">
        <v>796</v>
      </c>
      <c r="B23" s="987">
        <v>159</v>
      </c>
      <c r="C23" s="987">
        <v>23</v>
      </c>
      <c r="D23" s="987">
        <v>2</v>
      </c>
      <c r="E23" s="987"/>
      <c r="F23" s="987">
        <v>31</v>
      </c>
      <c r="G23" s="987"/>
      <c r="H23" s="987">
        <v>11</v>
      </c>
      <c r="I23" s="987">
        <v>3</v>
      </c>
      <c r="J23" s="987"/>
      <c r="K23" s="987">
        <v>15</v>
      </c>
      <c r="L23" s="987">
        <v>31</v>
      </c>
      <c r="M23" s="987">
        <v>2</v>
      </c>
      <c r="N23" s="987">
        <v>1</v>
      </c>
      <c r="O23" s="987">
        <v>8</v>
      </c>
      <c r="P23" s="987">
        <v>29</v>
      </c>
      <c r="Q23" s="987"/>
      <c r="R23" s="987"/>
      <c r="S23" s="987"/>
      <c r="T23" s="987">
        <v>1</v>
      </c>
      <c r="U23" s="987">
        <v>2</v>
      </c>
      <c r="V23" s="987"/>
      <c r="W23" s="987"/>
      <c r="X23" s="987"/>
      <c r="Y23" s="987"/>
      <c r="Z23" s="1012"/>
      <c r="AA23" s="1012"/>
    </row>
    <row r="24" spans="1:25" s="1012" customFormat="1" ht="10.5">
      <c r="A24" s="987" t="s">
        <v>1478</v>
      </c>
      <c r="B24" s="987">
        <v>204</v>
      </c>
      <c r="C24" s="987">
        <v>28</v>
      </c>
      <c r="D24" s="987">
        <v>2</v>
      </c>
      <c r="E24" s="987"/>
      <c r="F24" s="987">
        <v>34</v>
      </c>
      <c r="G24" s="987"/>
      <c r="H24" s="987">
        <v>12</v>
      </c>
      <c r="I24" s="987">
        <v>3</v>
      </c>
      <c r="J24" s="987"/>
      <c r="K24" s="987">
        <v>23</v>
      </c>
      <c r="L24" s="987">
        <v>36</v>
      </c>
      <c r="M24" s="987">
        <v>4</v>
      </c>
      <c r="N24" s="987">
        <v>1</v>
      </c>
      <c r="O24" s="987">
        <v>9</v>
      </c>
      <c r="P24" s="987">
        <v>49</v>
      </c>
      <c r="Q24" s="987"/>
      <c r="R24" s="987"/>
      <c r="S24" s="987"/>
      <c r="T24" s="987">
        <v>1</v>
      </c>
      <c r="U24" s="987">
        <v>2</v>
      </c>
      <c r="V24" s="987"/>
      <c r="W24" s="987"/>
      <c r="X24" s="987"/>
      <c r="Y24" s="987"/>
    </row>
    <row r="25" spans="1:26" ht="10.5">
      <c r="A25" s="987" t="s">
        <v>1479</v>
      </c>
      <c r="B25" s="987">
        <v>266</v>
      </c>
      <c r="C25" s="987">
        <v>30</v>
      </c>
      <c r="D25" s="987">
        <v>2</v>
      </c>
      <c r="E25" s="987"/>
      <c r="F25" s="987">
        <v>35</v>
      </c>
      <c r="G25" s="987"/>
      <c r="H25" s="987">
        <v>14</v>
      </c>
      <c r="I25" s="987">
        <v>3</v>
      </c>
      <c r="J25" s="987"/>
      <c r="K25" s="987">
        <v>34</v>
      </c>
      <c r="L25" s="987">
        <v>59</v>
      </c>
      <c r="M25" s="987">
        <v>6</v>
      </c>
      <c r="N25" s="987">
        <v>1</v>
      </c>
      <c r="O25" s="987">
        <v>9</v>
      </c>
      <c r="P25" s="987">
        <v>60</v>
      </c>
      <c r="Q25" s="987"/>
      <c r="R25" s="987"/>
      <c r="S25" s="987"/>
      <c r="T25" s="987">
        <v>1</v>
      </c>
      <c r="U25" s="987">
        <v>2</v>
      </c>
      <c r="V25" s="987"/>
      <c r="W25" s="987"/>
      <c r="X25" s="987"/>
      <c r="Y25" s="987"/>
      <c r="Z25" s="1012">
        <v>10</v>
      </c>
    </row>
    <row r="26" spans="1:26" ht="10.5">
      <c r="A26" s="987" t="s">
        <v>1480</v>
      </c>
      <c r="B26" s="987">
        <v>303</v>
      </c>
      <c r="C26" s="987">
        <v>31</v>
      </c>
      <c r="D26" s="987">
        <v>2</v>
      </c>
      <c r="E26" s="987"/>
      <c r="F26" s="987">
        <v>38</v>
      </c>
      <c r="G26" s="987">
        <v>1</v>
      </c>
      <c r="H26" s="987">
        <v>19</v>
      </c>
      <c r="I26" s="987">
        <v>3</v>
      </c>
      <c r="J26" s="987"/>
      <c r="K26" s="987">
        <v>37</v>
      </c>
      <c r="L26" s="987">
        <v>66</v>
      </c>
      <c r="M26" s="987">
        <v>6</v>
      </c>
      <c r="N26" s="987">
        <v>1</v>
      </c>
      <c r="O26" s="987">
        <v>9</v>
      </c>
      <c r="P26" s="987">
        <v>65</v>
      </c>
      <c r="Q26" s="987"/>
      <c r="R26" s="987"/>
      <c r="S26" s="987"/>
      <c r="T26" s="987">
        <v>1</v>
      </c>
      <c r="U26" s="987">
        <v>2</v>
      </c>
      <c r="V26" s="987"/>
      <c r="W26" s="987"/>
      <c r="X26" s="987"/>
      <c r="Y26" s="987"/>
      <c r="Z26" s="1012">
        <v>22</v>
      </c>
    </row>
    <row r="27" spans="1:26" ht="10.5">
      <c r="A27" s="987" t="s">
        <v>1481</v>
      </c>
      <c r="B27" s="987">
        <v>349</v>
      </c>
      <c r="C27" s="987">
        <v>35</v>
      </c>
      <c r="D27" s="987">
        <v>2</v>
      </c>
      <c r="E27" s="987"/>
      <c r="F27" s="987">
        <v>40</v>
      </c>
      <c r="G27" s="987">
        <v>3</v>
      </c>
      <c r="H27" s="987">
        <v>25</v>
      </c>
      <c r="I27" s="987">
        <v>3</v>
      </c>
      <c r="J27" s="987"/>
      <c r="K27" s="987">
        <v>43</v>
      </c>
      <c r="L27" s="987">
        <v>82</v>
      </c>
      <c r="M27" s="987">
        <v>8</v>
      </c>
      <c r="N27" s="987">
        <v>1</v>
      </c>
      <c r="O27" s="987">
        <v>9</v>
      </c>
      <c r="P27" s="987">
        <v>72</v>
      </c>
      <c r="Q27" s="987">
        <v>1</v>
      </c>
      <c r="R27" s="987"/>
      <c r="S27" s="987"/>
      <c r="T27" s="987">
        <v>1</v>
      </c>
      <c r="U27" s="987">
        <v>2</v>
      </c>
      <c r="V27" s="987"/>
      <c r="W27" s="987"/>
      <c r="X27" s="987"/>
      <c r="Y27" s="987"/>
      <c r="Z27" s="1012">
        <v>22</v>
      </c>
    </row>
    <row r="28" spans="1:26" ht="10.5">
      <c r="A28" s="997" t="s">
        <v>1279</v>
      </c>
      <c r="B28" s="997">
        <v>374</v>
      </c>
      <c r="C28" s="997">
        <v>35</v>
      </c>
      <c r="D28" s="997">
        <v>2</v>
      </c>
      <c r="E28" s="997"/>
      <c r="F28" s="997">
        <v>40</v>
      </c>
      <c r="G28" s="997">
        <v>3</v>
      </c>
      <c r="H28" s="997">
        <v>27</v>
      </c>
      <c r="I28" s="997">
        <v>3</v>
      </c>
      <c r="J28" s="997"/>
      <c r="K28" s="997">
        <v>47</v>
      </c>
      <c r="L28" s="997">
        <v>92</v>
      </c>
      <c r="M28" s="997">
        <v>8</v>
      </c>
      <c r="N28" s="997">
        <v>1</v>
      </c>
      <c r="O28" s="997">
        <v>9</v>
      </c>
      <c r="P28" s="997">
        <v>79</v>
      </c>
      <c r="Q28" s="997">
        <v>1</v>
      </c>
      <c r="R28" s="997"/>
      <c r="S28" s="997"/>
      <c r="T28" s="997">
        <v>1</v>
      </c>
      <c r="U28" s="997">
        <v>2</v>
      </c>
      <c r="V28" s="997"/>
      <c r="W28" s="997"/>
      <c r="X28" s="997"/>
      <c r="Y28" s="997"/>
      <c r="Z28" s="1009">
        <v>24</v>
      </c>
    </row>
    <row r="29" spans="1:27" ht="10.5">
      <c r="A29" s="987" t="s">
        <v>800</v>
      </c>
      <c r="B29" s="987">
        <v>55</v>
      </c>
      <c r="C29" s="987">
        <v>5</v>
      </c>
      <c r="D29" s="987"/>
      <c r="E29" s="987"/>
      <c r="F29" s="987">
        <v>4</v>
      </c>
      <c r="G29" s="987"/>
      <c r="H29" s="987">
        <v>2</v>
      </c>
      <c r="I29" s="987"/>
      <c r="J29" s="987"/>
      <c r="K29" s="987">
        <v>8</v>
      </c>
      <c r="L29" s="987">
        <v>12</v>
      </c>
      <c r="M29" s="987">
        <v>1</v>
      </c>
      <c r="N29" s="987"/>
      <c r="O29" s="987">
        <v>1</v>
      </c>
      <c r="P29" s="987">
        <v>20</v>
      </c>
      <c r="Q29" s="987">
        <v>1</v>
      </c>
      <c r="R29" s="987"/>
      <c r="S29" s="987"/>
      <c r="T29" s="987">
        <v>1</v>
      </c>
      <c r="U29" s="987"/>
      <c r="V29" s="987"/>
      <c r="W29" s="987"/>
      <c r="X29" s="987"/>
      <c r="Y29" s="987"/>
      <c r="Z29" s="1012"/>
      <c r="AA29" s="1012"/>
    </row>
    <row r="30" spans="1:27" ht="10.5">
      <c r="A30" s="987" t="s">
        <v>801</v>
      </c>
      <c r="B30" s="987">
        <v>79</v>
      </c>
      <c r="C30" s="987">
        <v>7</v>
      </c>
      <c r="D30" s="987"/>
      <c r="E30" s="987"/>
      <c r="F30" s="987">
        <v>4</v>
      </c>
      <c r="G30" s="987"/>
      <c r="H30" s="987">
        <v>3</v>
      </c>
      <c r="I30" s="987"/>
      <c r="J30" s="987"/>
      <c r="K30" s="987">
        <v>13</v>
      </c>
      <c r="L30" s="987">
        <v>22</v>
      </c>
      <c r="M30" s="987">
        <v>1</v>
      </c>
      <c r="N30" s="987"/>
      <c r="O30" s="987">
        <v>1</v>
      </c>
      <c r="P30" s="987">
        <v>26</v>
      </c>
      <c r="Q30" s="987">
        <v>1</v>
      </c>
      <c r="R30" s="987"/>
      <c r="S30" s="987"/>
      <c r="T30" s="987">
        <v>1</v>
      </c>
      <c r="U30" s="987"/>
      <c r="V30" s="987"/>
      <c r="W30" s="987"/>
      <c r="X30" s="987"/>
      <c r="Y30" s="987"/>
      <c r="Z30" s="1012"/>
      <c r="AA30" s="1012"/>
    </row>
    <row r="31" spans="1:26" ht="10.5">
      <c r="A31" s="987" t="s">
        <v>802</v>
      </c>
      <c r="B31" s="987">
        <v>124</v>
      </c>
      <c r="C31" s="987">
        <v>13</v>
      </c>
      <c r="D31" s="987"/>
      <c r="E31" s="987"/>
      <c r="F31" s="987">
        <v>7</v>
      </c>
      <c r="G31" s="987"/>
      <c r="H31" s="987">
        <v>6</v>
      </c>
      <c r="I31" s="987"/>
      <c r="J31" s="987"/>
      <c r="K31" s="987">
        <v>20</v>
      </c>
      <c r="L31" s="987">
        <v>26</v>
      </c>
      <c r="M31" s="987">
        <v>1</v>
      </c>
      <c r="N31" s="987">
        <v>1</v>
      </c>
      <c r="O31" s="987">
        <v>4</v>
      </c>
      <c r="P31" s="987">
        <v>44</v>
      </c>
      <c r="Q31" s="987">
        <v>1</v>
      </c>
      <c r="R31" s="987"/>
      <c r="S31" s="987"/>
      <c r="T31" s="987">
        <v>1</v>
      </c>
      <c r="U31" s="987"/>
      <c r="V31" s="987"/>
      <c r="W31" s="987"/>
      <c r="X31" s="987"/>
      <c r="Y31" s="987"/>
      <c r="Z31" s="1012"/>
    </row>
    <row r="32" spans="1:26" ht="10.5">
      <c r="A32" s="987" t="s">
        <v>1482</v>
      </c>
      <c r="B32" s="987">
        <v>162</v>
      </c>
      <c r="C32" s="987">
        <v>14</v>
      </c>
      <c r="D32" s="987"/>
      <c r="E32" s="987"/>
      <c r="F32" s="987">
        <v>12</v>
      </c>
      <c r="G32" s="987"/>
      <c r="H32" s="987">
        <v>8</v>
      </c>
      <c r="I32" s="987"/>
      <c r="J32" s="987"/>
      <c r="K32" s="987">
        <v>27</v>
      </c>
      <c r="L32" s="987">
        <v>31</v>
      </c>
      <c r="M32" s="987">
        <v>3</v>
      </c>
      <c r="N32" s="987">
        <v>1</v>
      </c>
      <c r="O32" s="987">
        <v>7</v>
      </c>
      <c r="P32" s="987">
        <v>57</v>
      </c>
      <c r="Q32" s="987">
        <v>1</v>
      </c>
      <c r="R32" s="987"/>
      <c r="S32" s="987"/>
      <c r="T32" s="987">
        <v>1</v>
      </c>
      <c r="U32" s="987"/>
      <c r="V32" s="987"/>
      <c r="W32" s="987"/>
      <c r="X32" s="987"/>
      <c r="Y32" s="987"/>
      <c r="Z32" s="1012"/>
    </row>
    <row r="33" spans="1:26" ht="10.5">
      <c r="A33" s="987" t="s">
        <v>1483</v>
      </c>
      <c r="B33" s="987">
        <v>221</v>
      </c>
      <c r="C33" s="987">
        <v>16</v>
      </c>
      <c r="D33" s="987">
        <v>1</v>
      </c>
      <c r="E33" s="987"/>
      <c r="F33" s="987">
        <v>15</v>
      </c>
      <c r="G33" s="987"/>
      <c r="H33" s="987">
        <v>9</v>
      </c>
      <c r="I33" s="987"/>
      <c r="J33" s="987"/>
      <c r="K33" s="987">
        <v>31</v>
      </c>
      <c r="L33" s="987">
        <v>42</v>
      </c>
      <c r="M33" s="987">
        <v>3</v>
      </c>
      <c r="N33" s="987">
        <v>1</v>
      </c>
      <c r="O33" s="987">
        <v>7</v>
      </c>
      <c r="P33" s="987">
        <v>69</v>
      </c>
      <c r="Q33" s="987">
        <v>1</v>
      </c>
      <c r="R33" s="987"/>
      <c r="S33" s="987"/>
      <c r="T33" s="987">
        <v>1</v>
      </c>
      <c r="U33" s="987"/>
      <c r="V33" s="987">
        <v>1</v>
      </c>
      <c r="W33" s="987"/>
      <c r="X33" s="987">
        <v>2</v>
      </c>
      <c r="Y33" s="987"/>
      <c r="Z33" s="1012"/>
    </row>
    <row r="34" spans="1:26" ht="10.5">
      <c r="A34" s="987" t="s">
        <v>1484</v>
      </c>
      <c r="B34" s="987">
        <v>314</v>
      </c>
      <c r="C34" s="987">
        <v>18</v>
      </c>
      <c r="D34" s="987">
        <v>1</v>
      </c>
      <c r="E34" s="987"/>
      <c r="F34" s="987">
        <v>18</v>
      </c>
      <c r="G34" s="987">
        <v>1</v>
      </c>
      <c r="H34" s="987">
        <v>12</v>
      </c>
      <c r="I34" s="987"/>
      <c r="J34" s="987">
        <v>76</v>
      </c>
      <c r="K34" s="987">
        <v>36</v>
      </c>
      <c r="L34" s="987">
        <v>49</v>
      </c>
      <c r="M34" s="987">
        <v>3</v>
      </c>
      <c r="N34" s="987">
        <v>1</v>
      </c>
      <c r="O34" s="987">
        <v>9</v>
      </c>
      <c r="P34" s="987">
        <v>75</v>
      </c>
      <c r="Q34" s="987">
        <v>1</v>
      </c>
      <c r="R34" s="987"/>
      <c r="S34" s="987"/>
      <c r="T34" s="987">
        <v>1</v>
      </c>
      <c r="U34" s="987"/>
      <c r="V34" s="987">
        <v>2</v>
      </c>
      <c r="W34" s="987"/>
      <c r="X34" s="987">
        <v>2</v>
      </c>
      <c r="Y34" s="987"/>
      <c r="Z34" s="1012">
        <v>9</v>
      </c>
    </row>
    <row r="35" spans="1:26" ht="10.5">
      <c r="A35" s="987" t="s">
        <v>1485</v>
      </c>
      <c r="B35" s="987">
        <v>352</v>
      </c>
      <c r="C35" s="987">
        <v>20</v>
      </c>
      <c r="D35" s="987">
        <v>1</v>
      </c>
      <c r="E35" s="987"/>
      <c r="F35" s="987">
        <v>18</v>
      </c>
      <c r="G35" s="987">
        <v>1</v>
      </c>
      <c r="H35" s="987">
        <v>16</v>
      </c>
      <c r="I35" s="987"/>
      <c r="J35" s="987">
        <v>78</v>
      </c>
      <c r="K35" s="987">
        <v>44</v>
      </c>
      <c r="L35" s="987">
        <v>57</v>
      </c>
      <c r="M35" s="987">
        <v>5</v>
      </c>
      <c r="N35" s="987">
        <v>1</v>
      </c>
      <c r="O35" s="987">
        <v>9</v>
      </c>
      <c r="P35" s="987">
        <v>84</v>
      </c>
      <c r="Q35" s="987">
        <v>1</v>
      </c>
      <c r="R35" s="987"/>
      <c r="S35" s="987"/>
      <c r="T35" s="987">
        <v>2</v>
      </c>
      <c r="U35" s="987"/>
      <c r="V35" s="987">
        <v>3</v>
      </c>
      <c r="W35" s="987"/>
      <c r="X35" s="987">
        <v>2</v>
      </c>
      <c r="Y35" s="987"/>
      <c r="Z35" s="1012">
        <v>10</v>
      </c>
    </row>
    <row r="36" spans="1:26" ht="10.5">
      <c r="A36" s="997" t="s">
        <v>1486</v>
      </c>
      <c r="B36" s="997">
        <v>374</v>
      </c>
      <c r="C36" s="997">
        <v>21</v>
      </c>
      <c r="D36" s="997">
        <v>1</v>
      </c>
      <c r="E36" s="997"/>
      <c r="F36" s="997">
        <v>18</v>
      </c>
      <c r="G36" s="997">
        <v>1</v>
      </c>
      <c r="H36" s="997">
        <v>17</v>
      </c>
      <c r="I36" s="997">
        <v>2</v>
      </c>
      <c r="J36" s="997">
        <v>87</v>
      </c>
      <c r="K36" s="997">
        <v>48</v>
      </c>
      <c r="L36" s="997">
        <v>57</v>
      </c>
      <c r="M36" s="997">
        <v>5</v>
      </c>
      <c r="N36" s="997">
        <v>1</v>
      </c>
      <c r="O36" s="997">
        <v>9</v>
      </c>
      <c r="P36" s="997">
        <v>84</v>
      </c>
      <c r="Q36" s="997">
        <v>2</v>
      </c>
      <c r="R36" s="997"/>
      <c r="S36" s="997"/>
      <c r="T36" s="997">
        <v>2</v>
      </c>
      <c r="U36" s="997"/>
      <c r="V36" s="997">
        <v>3</v>
      </c>
      <c r="W36" s="997"/>
      <c r="X36" s="997">
        <v>2</v>
      </c>
      <c r="Y36" s="997"/>
      <c r="Z36" s="1009">
        <v>14</v>
      </c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selection activeCell="A1" sqref="A1:L48"/>
    </sheetView>
  </sheetViews>
  <sheetFormatPr defaultColWidth="9.28125" defaultRowHeight="12.75"/>
  <cols>
    <col min="1" max="1" width="4.28125" style="770" customWidth="1"/>
    <col min="2" max="2" width="35.28125" style="770" customWidth="1"/>
    <col min="3" max="3" width="25.8515625" style="802" customWidth="1"/>
    <col min="4" max="10" width="6.8515625" style="740" customWidth="1"/>
    <col min="11" max="11" width="9.7109375" style="740" customWidth="1"/>
    <col min="12" max="12" width="10.00390625" style="740" customWidth="1"/>
    <col min="13" max="16384" width="9.28125" style="740" customWidth="1"/>
  </cols>
  <sheetData>
    <row r="2" spans="1:12" ht="12.75">
      <c r="A2" s="779" t="s">
        <v>809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</row>
    <row r="3" spans="1:12" ht="12.75">
      <c r="A3" s="743" t="s">
        <v>810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2" ht="12.75">
      <c r="A4" s="779" t="s">
        <v>811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</row>
    <row r="5" spans="1:12" ht="12.75">
      <c r="A5" s="780" t="s">
        <v>812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</row>
    <row r="7" spans="1:13" ht="12.75">
      <c r="A7" s="781" t="s">
        <v>813</v>
      </c>
      <c r="B7" s="781"/>
      <c r="C7" s="781" t="s">
        <v>814</v>
      </c>
      <c r="D7" s="782" t="s">
        <v>815</v>
      </c>
      <c r="E7" s="783"/>
      <c r="F7" s="783"/>
      <c r="G7" s="784"/>
      <c r="H7" s="785" t="s">
        <v>414</v>
      </c>
      <c r="I7" s="786"/>
      <c r="J7" s="787"/>
      <c r="K7" s="788" t="s">
        <v>816</v>
      </c>
      <c r="L7" s="788" t="s">
        <v>817</v>
      </c>
      <c r="M7" s="789"/>
    </row>
    <row r="8" spans="1:13" ht="12.75">
      <c r="A8" s="790"/>
      <c r="B8" s="790"/>
      <c r="C8" s="790"/>
      <c r="D8" s="758">
        <v>2010</v>
      </c>
      <c r="E8" s="791">
        <v>2011</v>
      </c>
      <c r="F8" s="791">
        <v>2012</v>
      </c>
      <c r="G8" s="791">
        <v>2013</v>
      </c>
      <c r="H8" s="754" t="s">
        <v>818</v>
      </c>
      <c r="I8" s="754"/>
      <c r="J8" s="755"/>
      <c r="K8" s="792" t="s">
        <v>819</v>
      </c>
      <c r="L8" s="792" t="s">
        <v>819</v>
      </c>
      <c r="M8" s="789"/>
    </row>
    <row r="9" spans="1:13" ht="12.75">
      <c r="A9" s="793"/>
      <c r="B9" s="793"/>
      <c r="C9" s="793"/>
      <c r="D9" s="697" t="s">
        <v>820</v>
      </c>
      <c r="E9" s="696" t="s">
        <v>820</v>
      </c>
      <c r="F9" s="696" t="s">
        <v>820</v>
      </c>
      <c r="G9" s="696" t="s">
        <v>820</v>
      </c>
      <c r="H9" s="794">
        <v>2013</v>
      </c>
      <c r="I9" s="794">
        <v>2014</v>
      </c>
      <c r="J9" s="794">
        <v>2015</v>
      </c>
      <c r="K9" s="795" t="s">
        <v>821</v>
      </c>
      <c r="L9" s="795" t="s">
        <v>821</v>
      </c>
      <c r="M9" s="751"/>
    </row>
    <row r="10" spans="1:13" ht="10.5" customHeight="1">
      <c r="A10" s="796" t="s">
        <v>822</v>
      </c>
      <c r="B10" s="796"/>
      <c r="C10" s="797" t="s">
        <v>823</v>
      </c>
      <c r="D10" s="693">
        <f>SUM(D11+D17+D19+D21+D23+D30+D31+D32+D33+D34+D35+D37+D38+D39+D40+D41)</f>
        <v>458</v>
      </c>
      <c r="E10" s="693">
        <f>SUM(E11+E17+E19+E21+E23+E30+E31+E32+E33+E34+E35+E37+E38+E39+E40+E41)</f>
        <v>359</v>
      </c>
      <c r="F10" s="693">
        <f>SUM(F11+F17+F19+F21+F23+F30+F31+F32+F33+F34+F35+F37+F38+F39+F40+F41)</f>
        <v>418</v>
      </c>
      <c r="G10" s="693">
        <f>SUM(G11+G17+G19+G21+G23+G30+G31+G32+G33+G34+G35+G37+G38+G39+G40+G41)</f>
        <v>437</v>
      </c>
      <c r="H10" s="693">
        <f>H11+H17+H19+H21+H23+H31+H32+H33+H34+H35+H37+H38+H39+H40+H41</f>
        <v>293</v>
      </c>
      <c r="I10" s="693">
        <f>I11+I17+I19+I21+I23+I31+I32+I33+I34+I35+I37+I38+I39+I40+I41</f>
        <v>290</v>
      </c>
      <c r="J10" s="693">
        <f>J11+J17+J19+J21+J23+J31+J32+J33+J34+J35+J37+J38+J39+J40+J41</f>
        <v>360</v>
      </c>
      <c r="K10" s="798">
        <f>J10/H10*100</f>
        <v>122.86689419795222</v>
      </c>
      <c r="L10" s="798">
        <f>J10/I10*100</f>
        <v>124.13793103448276</v>
      </c>
      <c r="M10" s="682"/>
    </row>
    <row r="11" spans="1:13" ht="20.25" customHeight="1">
      <c r="A11" s="799" t="s">
        <v>824</v>
      </c>
      <c r="B11" s="799"/>
      <c r="C11" s="800" t="s">
        <v>825</v>
      </c>
      <c r="D11" s="801">
        <v>162</v>
      </c>
      <c r="E11" s="801">
        <v>116</v>
      </c>
      <c r="F11" s="801">
        <v>116</v>
      </c>
      <c r="G11" s="801">
        <v>162</v>
      </c>
      <c r="H11" s="801">
        <f>H13+H14+H15+H16</f>
        <v>119</v>
      </c>
      <c r="I11" s="801">
        <f>I13+I14+I15+I16</f>
        <v>104</v>
      </c>
      <c r="J11" s="801">
        <f>J13+J14+J15+J16</f>
        <v>94</v>
      </c>
      <c r="K11" s="798">
        <f aca="true" t="shared" si="0" ref="K11:K45">J11/H11*100</f>
        <v>78.99159663865547</v>
      </c>
      <c r="L11" s="798">
        <f aca="true" t="shared" si="1" ref="L11:L45">J11/I11*100</f>
        <v>90.38461538461539</v>
      </c>
      <c r="M11" s="682"/>
    </row>
    <row r="12" spans="1:12" ht="11.25" customHeight="1">
      <c r="A12" s="770" t="s">
        <v>826</v>
      </c>
      <c r="C12" s="802" t="s">
        <v>827</v>
      </c>
      <c r="D12" s="803"/>
      <c r="E12" s="803"/>
      <c r="F12" s="803"/>
      <c r="G12" s="803"/>
      <c r="H12" s="803"/>
      <c r="I12" s="803"/>
      <c r="J12" s="803"/>
      <c r="K12" s="798"/>
      <c r="L12" s="798"/>
    </row>
    <row r="13" spans="2:12" ht="10.5" customHeight="1">
      <c r="B13" s="770" t="s">
        <v>828</v>
      </c>
      <c r="C13" s="804" t="s">
        <v>829</v>
      </c>
      <c r="D13" s="693">
        <v>4</v>
      </c>
      <c r="E13" s="693">
        <v>11</v>
      </c>
      <c r="F13" s="693">
        <v>4</v>
      </c>
      <c r="G13" s="693">
        <v>4</v>
      </c>
      <c r="H13" s="693">
        <v>4</v>
      </c>
      <c r="I13" s="693">
        <v>2</v>
      </c>
      <c r="J13" s="693">
        <v>2</v>
      </c>
      <c r="K13" s="798">
        <f t="shared" si="0"/>
        <v>50</v>
      </c>
      <c r="L13" s="798">
        <f t="shared" si="1"/>
        <v>100</v>
      </c>
    </row>
    <row r="14" spans="2:12" ht="10.5" customHeight="1">
      <c r="B14" s="770" t="s">
        <v>830</v>
      </c>
      <c r="C14" s="804" t="s">
        <v>831</v>
      </c>
      <c r="D14" s="693">
        <v>1</v>
      </c>
      <c r="E14" s="693">
        <v>1</v>
      </c>
      <c r="F14" s="693"/>
      <c r="G14" s="693"/>
      <c r="H14" s="693">
        <v>2</v>
      </c>
      <c r="I14" s="693"/>
      <c r="J14" s="693"/>
      <c r="K14" s="798"/>
      <c r="L14" s="798"/>
    </row>
    <row r="15" spans="2:12" ht="16.5" customHeight="1">
      <c r="B15" s="805" t="s">
        <v>832</v>
      </c>
      <c r="C15" s="806" t="s">
        <v>833</v>
      </c>
      <c r="D15" s="693">
        <v>126</v>
      </c>
      <c r="E15" s="693">
        <v>94</v>
      </c>
      <c r="F15" s="693">
        <v>105</v>
      </c>
      <c r="G15" s="693">
        <v>151</v>
      </c>
      <c r="H15" s="693">
        <v>101</v>
      </c>
      <c r="I15" s="693">
        <v>102</v>
      </c>
      <c r="J15" s="693">
        <v>92</v>
      </c>
      <c r="K15" s="798">
        <f t="shared" si="0"/>
        <v>91.0891089108911</v>
      </c>
      <c r="L15" s="798">
        <f t="shared" si="1"/>
        <v>90.19607843137256</v>
      </c>
    </row>
    <row r="16" spans="2:12" ht="10.5" customHeight="1">
      <c r="B16" s="770" t="s">
        <v>834</v>
      </c>
      <c r="C16" s="804" t="s">
        <v>835</v>
      </c>
      <c r="D16" s="693">
        <v>30</v>
      </c>
      <c r="E16" s="693">
        <v>4</v>
      </c>
      <c r="F16" s="693">
        <v>7</v>
      </c>
      <c r="G16" s="693">
        <v>7</v>
      </c>
      <c r="H16" s="693">
        <v>12</v>
      </c>
      <c r="I16" s="693"/>
      <c r="J16" s="693"/>
      <c r="K16" s="798">
        <f t="shared" si="0"/>
        <v>0</v>
      </c>
      <c r="L16" s="798"/>
    </row>
    <row r="17" spans="1:12" ht="10.5" customHeight="1">
      <c r="A17" s="770" t="s">
        <v>836</v>
      </c>
      <c r="C17" s="802" t="s">
        <v>837</v>
      </c>
      <c r="D17" s="693">
        <v>3</v>
      </c>
      <c r="E17" s="693">
        <v>2</v>
      </c>
      <c r="F17" s="693"/>
      <c r="G17" s="693">
        <v>2</v>
      </c>
      <c r="H17" s="693">
        <v>1</v>
      </c>
      <c r="I17" s="693">
        <v>1</v>
      </c>
      <c r="J17" s="693"/>
      <c r="K17" s="798"/>
      <c r="L17" s="798">
        <f t="shared" si="1"/>
        <v>0</v>
      </c>
    </row>
    <row r="18" spans="1:12" ht="10.5" customHeight="1">
      <c r="A18" s="770" t="s">
        <v>838</v>
      </c>
      <c r="C18" s="802" t="s">
        <v>839</v>
      </c>
      <c r="D18" s="693"/>
      <c r="E18" s="693"/>
      <c r="F18" s="693"/>
      <c r="G18" s="693"/>
      <c r="H18" s="693"/>
      <c r="I18" s="693"/>
      <c r="J18" s="693"/>
      <c r="K18" s="798"/>
      <c r="L18" s="798"/>
    </row>
    <row r="19" spans="1:12" ht="10.5" customHeight="1">
      <c r="A19" s="770" t="s">
        <v>840</v>
      </c>
      <c r="C19" s="802" t="s">
        <v>841</v>
      </c>
      <c r="D19" s="693">
        <v>3</v>
      </c>
      <c r="E19" s="693">
        <v>9</v>
      </c>
      <c r="F19" s="693">
        <v>3</v>
      </c>
      <c r="G19" s="693">
        <v>6</v>
      </c>
      <c r="H19" s="693">
        <v>4</v>
      </c>
      <c r="I19" s="693">
        <v>5</v>
      </c>
      <c r="J19" s="693">
        <v>4</v>
      </c>
      <c r="K19" s="798">
        <f t="shared" si="0"/>
        <v>100</v>
      </c>
      <c r="L19" s="798">
        <f t="shared" si="1"/>
        <v>80</v>
      </c>
    </row>
    <row r="20" spans="1:12" ht="10.5" customHeight="1">
      <c r="A20" s="770" t="s">
        <v>842</v>
      </c>
      <c r="C20" s="802" t="s">
        <v>843</v>
      </c>
      <c r="D20" s="693"/>
      <c r="E20" s="693"/>
      <c r="F20" s="693"/>
      <c r="G20" s="693"/>
      <c r="H20" s="693"/>
      <c r="I20" s="693"/>
      <c r="J20" s="693"/>
      <c r="K20" s="798"/>
      <c r="L20" s="798"/>
    </row>
    <row r="21" spans="1:12" ht="10.5" customHeight="1">
      <c r="A21" s="770" t="s">
        <v>844</v>
      </c>
      <c r="C21" s="802" t="s">
        <v>845</v>
      </c>
      <c r="D21" s="693"/>
      <c r="E21" s="693"/>
      <c r="F21" s="693">
        <v>2</v>
      </c>
      <c r="G21" s="693"/>
      <c r="H21" s="693"/>
      <c r="I21" s="693"/>
      <c r="J21" s="693"/>
      <c r="K21" s="798"/>
      <c r="L21" s="798"/>
    </row>
    <row r="22" spans="1:12" ht="10.5" customHeight="1">
      <c r="A22" s="770" t="s">
        <v>846</v>
      </c>
      <c r="C22" s="802" t="s">
        <v>847</v>
      </c>
      <c r="D22" s="693"/>
      <c r="E22" s="693"/>
      <c r="F22" s="693"/>
      <c r="G22" s="693"/>
      <c r="H22" s="693"/>
      <c r="I22" s="693"/>
      <c r="J22" s="693"/>
      <c r="K22" s="798"/>
      <c r="L22" s="798"/>
    </row>
    <row r="23" spans="1:12" ht="10.5" customHeight="1">
      <c r="A23" s="770" t="s">
        <v>848</v>
      </c>
      <c r="C23" s="802" t="s">
        <v>849</v>
      </c>
      <c r="D23" s="693">
        <v>211</v>
      </c>
      <c r="E23" s="693">
        <v>159</v>
      </c>
      <c r="F23" s="693">
        <v>182</v>
      </c>
      <c r="G23" s="693">
        <v>192</v>
      </c>
      <c r="H23" s="693">
        <f>H25+H26+H27+H28+H29</f>
        <v>117</v>
      </c>
      <c r="I23" s="693">
        <f>I25+I26+I27+I28+I29</f>
        <v>134</v>
      </c>
      <c r="J23" s="693">
        <f>J25+J26+J27+J28+J29</f>
        <v>192</v>
      </c>
      <c r="K23" s="798">
        <f t="shared" si="0"/>
        <v>164.1025641025641</v>
      </c>
      <c r="L23" s="798">
        <f t="shared" si="1"/>
        <v>143.28358208955223</v>
      </c>
    </row>
    <row r="24" spans="1:12" ht="10.5" customHeight="1">
      <c r="A24" s="770" t="s">
        <v>826</v>
      </c>
      <c r="C24" s="802" t="s">
        <v>827</v>
      </c>
      <c r="D24" s="693"/>
      <c r="E24" s="693"/>
      <c r="F24" s="693"/>
      <c r="G24" s="693"/>
      <c r="H24" s="693"/>
      <c r="I24" s="693"/>
      <c r="J24" s="693"/>
      <c r="K24" s="798"/>
      <c r="L24" s="798"/>
    </row>
    <row r="25" spans="2:12" ht="10.5" customHeight="1">
      <c r="B25" s="770" t="s">
        <v>850</v>
      </c>
      <c r="C25" s="804" t="s">
        <v>851</v>
      </c>
      <c r="D25" s="693">
        <v>189</v>
      </c>
      <c r="E25" s="693">
        <v>147</v>
      </c>
      <c r="F25" s="693">
        <v>166</v>
      </c>
      <c r="G25" s="693">
        <v>169</v>
      </c>
      <c r="H25" s="693">
        <v>109</v>
      </c>
      <c r="I25" s="693">
        <v>120</v>
      </c>
      <c r="J25" s="693">
        <v>170</v>
      </c>
      <c r="K25" s="798">
        <f t="shared" si="0"/>
        <v>155.96330275229357</v>
      </c>
      <c r="L25" s="798">
        <f t="shared" si="1"/>
        <v>141.66666666666669</v>
      </c>
    </row>
    <row r="26" spans="2:13" ht="10.5" customHeight="1">
      <c r="B26" s="770" t="s">
        <v>852</v>
      </c>
      <c r="C26" s="804" t="s">
        <v>853</v>
      </c>
      <c r="D26" s="693">
        <v>1</v>
      </c>
      <c r="E26" s="693">
        <v>2</v>
      </c>
      <c r="F26" s="693">
        <v>1</v>
      </c>
      <c r="G26" s="693"/>
      <c r="H26" s="693"/>
      <c r="I26" s="693"/>
      <c r="J26" s="693"/>
      <c r="K26" s="798"/>
      <c r="L26" s="798"/>
      <c r="M26" s="798"/>
    </row>
    <row r="27" spans="2:12" ht="10.5" customHeight="1">
      <c r="B27" s="770" t="s">
        <v>854</v>
      </c>
      <c r="C27" s="804" t="s">
        <v>855</v>
      </c>
      <c r="D27" s="693">
        <v>4</v>
      </c>
      <c r="E27" s="693">
        <v>2</v>
      </c>
      <c r="F27" s="693">
        <v>5</v>
      </c>
      <c r="G27" s="693">
        <v>1</v>
      </c>
      <c r="H27" s="693"/>
      <c r="I27" s="693">
        <v>1</v>
      </c>
      <c r="J27" s="693">
        <v>3</v>
      </c>
      <c r="K27" s="798"/>
      <c r="L27" s="798"/>
    </row>
    <row r="28" spans="2:12" ht="10.5" customHeight="1">
      <c r="B28" s="770" t="s">
        <v>856</v>
      </c>
      <c r="C28" s="804" t="s">
        <v>857</v>
      </c>
      <c r="D28" s="693">
        <v>11</v>
      </c>
      <c r="E28" s="693">
        <v>2</v>
      </c>
      <c r="F28" s="693">
        <v>5</v>
      </c>
      <c r="G28" s="693">
        <v>8</v>
      </c>
      <c r="H28" s="693">
        <v>4</v>
      </c>
      <c r="I28" s="693">
        <v>8</v>
      </c>
      <c r="J28" s="693">
        <v>5</v>
      </c>
      <c r="K28" s="798">
        <f t="shared" si="0"/>
        <v>125</v>
      </c>
      <c r="L28" s="798">
        <f t="shared" si="1"/>
        <v>62.5</v>
      </c>
    </row>
    <row r="29" spans="2:12" ht="10.5" customHeight="1">
      <c r="B29" s="770" t="s">
        <v>858</v>
      </c>
      <c r="C29" s="804" t="s">
        <v>859</v>
      </c>
      <c r="D29" s="693">
        <v>6</v>
      </c>
      <c r="E29" s="693">
        <v>6</v>
      </c>
      <c r="F29" s="693">
        <v>2</v>
      </c>
      <c r="G29" s="693">
        <v>14</v>
      </c>
      <c r="H29" s="693">
        <v>4</v>
      </c>
      <c r="I29" s="693">
        <v>5</v>
      </c>
      <c r="J29" s="693">
        <v>14</v>
      </c>
      <c r="K29" s="798">
        <f t="shared" si="0"/>
        <v>350</v>
      </c>
      <c r="L29" s="798">
        <f t="shared" si="1"/>
        <v>280</v>
      </c>
    </row>
    <row r="30" spans="1:12" ht="10.5" customHeight="1" hidden="1">
      <c r="A30" s="770" t="s">
        <v>860</v>
      </c>
      <c r="C30" s="802" t="s">
        <v>861</v>
      </c>
      <c r="D30" s="693"/>
      <c r="E30" s="693"/>
      <c r="F30" s="693"/>
      <c r="G30" s="693"/>
      <c r="H30" s="693"/>
      <c r="I30" s="693"/>
      <c r="J30" s="693"/>
      <c r="K30" s="798" t="e">
        <f t="shared" si="0"/>
        <v>#DIV/0!</v>
      </c>
      <c r="L30" s="798" t="e">
        <f t="shared" si="1"/>
        <v>#DIV/0!</v>
      </c>
    </row>
    <row r="31" spans="1:12" ht="10.5" customHeight="1">
      <c r="A31" s="770" t="s">
        <v>862</v>
      </c>
      <c r="C31" s="802" t="s">
        <v>863</v>
      </c>
      <c r="D31" s="693"/>
      <c r="E31" s="693"/>
      <c r="F31" s="693"/>
      <c r="G31" s="693"/>
      <c r="H31" s="693"/>
      <c r="I31" s="693">
        <v>1</v>
      </c>
      <c r="J31" s="693">
        <v>3</v>
      </c>
      <c r="K31" s="798"/>
      <c r="L31" s="798"/>
    </row>
    <row r="32" spans="1:12" ht="10.5" customHeight="1">
      <c r="A32" s="770" t="s">
        <v>864</v>
      </c>
      <c r="C32" s="802" t="s">
        <v>865</v>
      </c>
      <c r="D32" s="693">
        <v>26</v>
      </c>
      <c r="E32" s="693">
        <v>9</v>
      </c>
      <c r="F32" s="693">
        <v>8</v>
      </c>
      <c r="G32" s="693">
        <v>9</v>
      </c>
      <c r="H32" s="693">
        <v>6</v>
      </c>
      <c r="I32" s="693">
        <v>5</v>
      </c>
      <c r="J32" s="693">
        <v>11</v>
      </c>
      <c r="K32" s="798">
        <f t="shared" si="0"/>
        <v>183.33333333333331</v>
      </c>
      <c r="L32" s="798">
        <f t="shared" si="1"/>
        <v>220.00000000000003</v>
      </c>
    </row>
    <row r="33" spans="1:12" ht="10.5" customHeight="1">
      <c r="A33" s="770" t="s">
        <v>866</v>
      </c>
      <c r="C33" s="802" t="s">
        <v>867</v>
      </c>
      <c r="D33" s="693">
        <v>12</v>
      </c>
      <c r="E33" s="693">
        <v>8</v>
      </c>
      <c r="F33" s="693">
        <v>6</v>
      </c>
      <c r="G33" s="693">
        <v>7</v>
      </c>
      <c r="H33" s="693">
        <v>6</v>
      </c>
      <c r="I33" s="693">
        <v>3</v>
      </c>
      <c r="J33" s="693">
        <v>2</v>
      </c>
      <c r="K33" s="798">
        <f t="shared" si="0"/>
        <v>33.33333333333333</v>
      </c>
      <c r="L33" s="798">
        <f t="shared" si="1"/>
        <v>66.66666666666666</v>
      </c>
    </row>
    <row r="34" spans="1:12" ht="10.5" customHeight="1">
      <c r="A34" s="770" t="s">
        <v>868</v>
      </c>
      <c r="C34" s="802" t="s">
        <v>869</v>
      </c>
      <c r="D34" s="693">
        <v>5</v>
      </c>
      <c r="E34" s="693">
        <v>9</v>
      </c>
      <c r="F34" s="693">
        <v>70</v>
      </c>
      <c r="G34" s="693">
        <v>13</v>
      </c>
      <c r="H34" s="693">
        <v>9</v>
      </c>
      <c r="I34" s="693">
        <v>10</v>
      </c>
      <c r="J34" s="693">
        <v>10</v>
      </c>
      <c r="K34" s="798">
        <f t="shared" si="0"/>
        <v>111.11111111111111</v>
      </c>
      <c r="L34" s="798">
        <f t="shared" si="1"/>
        <v>100</v>
      </c>
    </row>
    <row r="35" spans="1:12" ht="12" customHeight="1">
      <c r="A35" s="770" t="s">
        <v>870</v>
      </c>
      <c r="C35" s="807" t="s">
        <v>871</v>
      </c>
      <c r="D35" s="693">
        <v>34</v>
      </c>
      <c r="E35" s="693">
        <v>37</v>
      </c>
      <c r="F35" s="693">
        <v>27</v>
      </c>
      <c r="G35" s="693">
        <v>39</v>
      </c>
      <c r="H35" s="693">
        <v>28</v>
      </c>
      <c r="I35" s="693">
        <v>19</v>
      </c>
      <c r="J35" s="693">
        <v>33</v>
      </c>
      <c r="K35" s="798">
        <f t="shared" si="0"/>
        <v>117.85714285714286</v>
      </c>
      <c r="L35" s="798">
        <f t="shared" si="1"/>
        <v>173.6842105263158</v>
      </c>
    </row>
    <row r="36" spans="1:12" ht="12" customHeight="1">
      <c r="A36" s="770" t="s">
        <v>872</v>
      </c>
      <c r="C36" s="807"/>
      <c r="D36" s="693"/>
      <c r="E36" s="693"/>
      <c r="F36" s="693"/>
      <c r="G36" s="693"/>
      <c r="H36" s="693"/>
      <c r="I36" s="693"/>
      <c r="J36" s="693"/>
      <c r="K36" s="798"/>
      <c r="L36" s="798"/>
    </row>
    <row r="37" spans="1:12" ht="10.5" customHeight="1">
      <c r="A37" s="770" t="s">
        <v>873</v>
      </c>
      <c r="C37" s="802" t="s">
        <v>874</v>
      </c>
      <c r="D37" s="693">
        <v>1</v>
      </c>
      <c r="E37" s="693">
        <v>3</v>
      </c>
      <c r="F37" s="693">
        <v>2</v>
      </c>
      <c r="G37" s="693">
        <v>2</v>
      </c>
      <c r="H37" s="693">
        <v>2</v>
      </c>
      <c r="I37" s="693">
        <v>1</v>
      </c>
      <c r="J37" s="693">
        <v>4</v>
      </c>
      <c r="K37" s="798">
        <f t="shared" si="0"/>
        <v>200</v>
      </c>
      <c r="L37" s="798">
        <f t="shared" si="1"/>
        <v>400</v>
      </c>
    </row>
    <row r="38" spans="1:12" ht="10.5" customHeight="1">
      <c r="A38" s="770" t="s">
        <v>875</v>
      </c>
      <c r="C38" s="802" t="s">
        <v>876</v>
      </c>
      <c r="D38" s="693">
        <v>1</v>
      </c>
      <c r="E38" s="693">
        <v>4</v>
      </c>
      <c r="F38" s="693">
        <v>2</v>
      </c>
      <c r="G38" s="693">
        <v>5</v>
      </c>
      <c r="H38" s="693">
        <v>1</v>
      </c>
      <c r="I38" s="693">
        <v>6</v>
      </c>
      <c r="J38" s="693">
        <v>6</v>
      </c>
      <c r="K38" s="798"/>
      <c r="L38" s="798">
        <f t="shared" si="1"/>
        <v>100</v>
      </c>
    </row>
    <row r="39" spans="1:12" ht="10.5" customHeight="1">
      <c r="A39" s="808" t="s">
        <v>877</v>
      </c>
      <c r="B39" s="808"/>
      <c r="C39" s="809" t="s">
        <v>878</v>
      </c>
      <c r="D39" s="692"/>
      <c r="E39" s="692">
        <v>3</v>
      </c>
      <c r="F39" s="692"/>
      <c r="G39" s="692"/>
      <c r="H39" s="692"/>
      <c r="I39" s="692">
        <v>1</v>
      </c>
      <c r="J39" s="692">
        <v>1</v>
      </c>
      <c r="K39" s="798"/>
      <c r="L39" s="798"/>
    </row>
    <row r="40" spans="1:12" ht="10.5" customHeight="1">
      <c r="A40" s="808" t="s">
        <v>879</v>
      </c>
      <c r="B40" s="808"/>
      <c r="C40" s="809" t="s">
        <v>880</v>
      </c>
      <c r="D40" s="692"/>
      <c r="E40" s="692"/>
      <c r="F40" s="692"/>
      <c r="G40" s="692"/>
      <c r="H40" s="692"/>
      <c r="I40" s="692"/>
      <c r="J40" s="692"/>
      <c r="K40" s="798"/>
      <c r="L40" s="798"/>
    </row>
    <row r="41" spans="1:12" ht="10.5" customHeight="1">
      <c r="A41" s="808" t="s">
        <v>881</v>
      </c>
      <c r="B41" s="808"/>
      <c r="C41" s="809" t="s">
        <v>882</v>
      </c>
      <c r="D41" s="692"/>
      <c r="E41" s="692"/>
      <c r="F41" s="692"/>
      <c r="G41" s="692"/>
      <c r="H41" s="692"/>
      <c r="I41" s="692"/>
      <c r="J41" s="692"/>
      <c r="K41" s="798"/>
      <c r="L41" s="798"/>
    </row>
    <row r="42" spans="2:12" ht="12" customHeight="1">
      <c r="B42" s="770" t="s">
        <v>883</v>
      </c>
      <c r="C42" s="810" t="s">
        <v>884</v>
      </c>
      <c r="D42" s="693">
        <v>82</v>
      </c>
      <c r="E42" s="693">
        <v>60</v>
      </c>
      <c r="F42" s="693">
        <v>72</v>
      </c>
      <c r="G42" s="693">
        <v>68</v>
      </c>
      <c r="H42" s="693">
        <v>49</v>
      </c>
      <c r="I42" s="693">
        <v>47</v>
      </c>
      <c r="J42" s="693">
        <v>59</v>
      </c>
      <c r="K42" s="798">
        <f t="shared" si="0"/>
        <v>120.40816326530613</v>
      </c>
      <c r="L42" s="798">
        <f t="shared" si="1"/>
        <v>125.53191489361701</v>
      </c>
    </row>
    <row r="43" spans="2:12" ht="12.75">
      <c r="B43" s="770" t="s">
        <v>885</v>
      </c>
      <c r="C43" s="811" t="s">
        <v>886</v>
      </c>
      <c r="D43" s="812"/>
      <c r="E43" s="812"/>
      <c r="F43" s="812"/>
      <c r="G43" s="812"/>
      <c r="H43" s="812"/>
      <c r="I43" s="812"/>
      <c r="J43" s="812"/>
      <c r="K43" s="798"/>
      <c r="L43" s="798"/>
    </row>
    <row r="44" spans="3:14" ht="12.75">
      <c r="C44" s="693"/>
      <c r="D44" s="693"/>
      <c r="E44" s="693"/>
      <c r="F44" s="693"/>
      <c r="G44" s="693"/>
      <c r="H44" s="693"/>
      <c r="I44" s="693"/>
      <c r="J44" s="693"/>
      <c r="K44" s="798"/>
      <c r="L44" s="798"/>
      <c r="N44" s="798"/>
    </row>
    <row r="45" spans="1:12" ht="12.75">
      <c r="A45" s="813"/>
      <c r="B45" s="813" t="s">
        <v>887</v>
      </c>
      <c r="C45" s="814" t="s">
        <v>888</v>
      </c>
      <c r="D45" s="776">
        <v>53</v>
      </c>
      <c r="E45" s="776">
        <v>62</v>
      </c>
      <c r="F45" s="776">
        <v>74.5</v>
      </c>
      <c r="G45" s="776">
        <v>73.6</v>
      </c>
      <c r="H45" s="776">
        <v>65.9</v>
      </c>
      <c r="I45" s="776">
        <v>78.3</v>
      </c>
      <c r="J45" s="776">
        <v>78.3</v>
      </c>
      <c r="K45" s="815">
        <f t="shared" si="0"/>
        <v>118.8163884673748</v>
      </c>
      <c r="L45" s="815">
        <f t="shared" si="1"/>
        <v>100</v>
      </c>
    </row>
    <row r="47" ht="12.75">
      <c r="C47" s="816" t="s">
        <v>889</v>
      </c>
    </row>
    <row r="48" ht="12.75">
      <c r="C48" s="816" t="s">
        <v>890</v>
      </c>
    </row>
    <row r="57" spans="5:10" ht="12.75">
      <c r="E57" s="682">
        <v>55515</v>
      </c>
      <c r="F57" s="740">
        <v>55892</v>
      </c>
      <c r="G57" s="682">
        <v>57929</v>
      </c>
      <c r="H57" s="682"/>
      <c r="J57" s="682">
        <v>60109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33" right="0.28" top="0.36" bottom="0.2" header="0.3" footer="0.3"/>
  <pageSetup horizontalDpi="600" verticalDpi="600" orientation="landscape" r:id="rId1"/>
  <headerFooter>
    <oddHeader>&amp;R&amp;"Arial Mon,Regular"&amp;8&amp;UБүлэг 3.Гэмт хэрэг</oddHeader>
    <oddFooter>&amp;R&amp;18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C1">
      <selection activeCell="N31" sqref="N31"/>
    </sheetView>
  </sheetViews>
  <sheetFormatPr defaultColWidth="9.28125" defaultRowHeight="12.75"/>
  <cols>
    <col min="1" max="1" width="1.421875" style="742" hidden="1" customWidth="1"/>
    <col min="2" max="2" width="0.13671875" style="742" hidden="1" customWidth="1"/>
    <col min="3" max="3" width="1.1484375" style="742" customWidth="1"/>
    <col min="4" max="4" width="10.421875" style="742" customWidth="1"/>
    <col min="5" max="5" width="10.57421875" style="742" customWidth="1"/>
    <col min="6" max="6" width="13.140625" style="742" customWidth="1"/>
    <col min="7" max="7" width="8.28125" style="742" customWidth="1"/>
    <col min="8" max="8" width="10.00390625" style="742" customWidth="1"/>
    <col min="9" max="9" width="8.00390625" style="742" customWidth="1"/>
    <col min="10" max="10" width="9.140625" style="742" customWidth="1"/>
    <col min="11" max="11" width="8.7109375" style="742" customWidth="1"/>
    <col min="12" max="12" width="12.8515625" style="742" customWidth="1"/>
    <col min="13" max="13" width="12.28125" style="742" customWidth="1"/>
    <col min="14" max="14" width="12.140625" style="742" customWidth="1"/>
    <col min="15" max="15" width="11.140625" style="742" customWidth="1"/>
    <col min="16" max="16" width="10.421875" style="742" customWidth="1"/>
    <col min="17" max="17" width="11.140625" style="742" customWidth="1"/>
    <col min="18" max="18" width="10.421875" style="742" customWidth="1"/>
    <col min="19" max="19" width="11.00390625" style="742" customWidth="1"/>
    <col min="20" max="16384" width="9.28125" style="742" customWidth="1"/>
  </cols>
  <sheetData>
    <row r="1" spans="1:32" ht="15" customHeight="1">
      <c r="A1" s="740"/>
      <c r="B1" s="682"/>
      <c r="C1" s="682"/>
      <c r="D1" s="682"/>
      <c r="E1" s="682"/>
      <c r="F1" s="741" t="s">
        <v>733</v>
      </c>
      <c r="G1" s="741"/>
      <c r="H1" s="741"/>
      <c r="I1" s="741"/>
      <c r="J1" s="741"/>
      <c r="K1" s="741"/>
      <c r="L1" s="741"/>
      <c r="M1" s="741"/>
      <c r="N1" s="741"/>
      <c r="O1" s="682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</row>
    <row r="2" spans="1:32" ht="12" customHeight="1" hidden="1">
      <c r="A2" s="740"/>
      <c r="B2" s="682"/>
      <c r="C2" s="682"/>
      <c r="D2" s="682"/>
      <c r="E2" s="743" t="s">
        <v>734</v>
      </c>
      <c r="F2" s="743"/>
      <c r="G2" s="743"/>
      <c r="H2" s="743"/>
      <c r="I2" s="743"/>
      <c r="J2" s="743"/>
      <c r="K2" s="743"/>
      <c r="L2" s="743"/>
      <c r="M2" s="743"/>
      <c r="N2" s="744"/>
      <c r="O2" s="744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</row>
    <row r="3" spans="1:32" ht="6" customHeight="1">
      <c r="A3" s="740"/>
      <c r="B3" s="682"/>
      <c r="C3" s="682"/>
      <c r="D3" s="745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746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</row>
    <row r="4" spans="1:32" ht="14.25" customHeight="1">
      <c r="A4" s="740"/>
      <c r="B4" s="682"/>
      <c r="C4" s="682"/>
      <c r="D4" s="747"/>
      <c r="E4" s="748" t="s">
        <v>735</v>
      </c>
      <c r="F4" s="749"/>
      <c r="G4" s="750"/>
      <c r="H4" s="748" t="s">
        <v>736</v>
      </c>
      <c r="I4" s="750"/>
      <c r="J4" s="691" t="s">
        <v>737</v>
      </c>
      <c r="K4" s="691" t="s">
        <v>738</v>
      </c>
      <c r="L4" s="691" t="s">
        <v>739</v>
      </c>
      <c r="M4" s="691" t="s">
        <v>739</v>
      </c>
      <c r="N4" s="691" t="s">
        <v>740</v>
      </c>
      <c r="O4" s="691" t="s">
        <v>741</v>
      </c>
      <c r="P4" s="679"/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79"/>
      <c r="AB4" s="679"/>
      <c r="AC4" s="679"/>
      <c r="AD4" s="679"/>
      <c r="AE4" s="679"/>
      <c r="AF4" s="679"/>
    </row>
    <row r="5" spans="1:32" ht="12" customHeight="1">
      <c r="A5" s="740"/>
      <c r="B5" s="751"/>
      <c r="C5" s="751"/>
      <c r="D5" s="752"/>
      <c r="E5" s="753" t="s">
        <v>742</v>
      </c>
      <c r="F5" s="754"/>
      <c r="G5" s="755"/>
      <c r="H5" s="756" t="s">
        <v>743</v>
      </c>
      <c r="I5" s="757"/>
      <c r="J5" s="758" t="s">
        <v>744</v>
      </c>
      <c r="K5" s="758" t="s">
        <v>745</v>
      </c>
      <c r="L5" s="758" t="s">
        <v>746</v>
      </c>
      <c r="M5" s="758" t="s">
        <v>747</v>
      </c>
      <c r="N5" s="758" t="s">
        <v>748</v>
      </c>
      <c r="O5" s="758" t="s">
        <v>749</v>
      </c>
      <c r="P5" s="679"/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</row>
    <row r="6" spans="1:32" ht="12" customHeight="1">
      <c r="A6" s="740"/>
      <c r="B6" s="682"/>
      <c r="C6" s="682"/>
      <c r="D6" s="759"/>
      <c r="E6" s="760" t="s">
        <v>750</v>
      </c>
      <c r="F6" s="760" t="s">
        <v>751</v>
      </c>
      <c r="G6" s="760" t="s">
        <v>752</v>
      </c>
      <c r="H6" s="761" t="s">
        <v>753</v>
      </c>
      <c r="I6" s="762" t="s">
        <v>754</v>
      </c>
      <c r="J6" s="763" t="s">
        <v>755</v>
      </c>
      <c r="K6" s="763" t="s">
        <v>756</v>
      </c>
      <c r="L6" s="758" t="s">
        <v>757</v>
      </c>
      <c r="M6" s="758" t="s">
        <v>758</v>
      </c>
      <c r="N6" s="758" t="s">
        <v>759</v>
      </c>
      <c r="O6" s="758" t="s">
        <v>760</v>
      </c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</row>
    <row r="7" spans="1:32" ht="12" customHeight="1">
      <c r="A7" s="740"/>
      <c r="B7" s="682"/>
      <c r="C7" s="682"/>
      <c r="D7" s="692" t="s">
        <v>761</v>
      </c>
      <c r="E7" s="764"/>
      <c r="F7" s="764"/>
      <c r="G7" s="764"/>
      <c r="H7" s="761" t="s">
        <v>762</v>
      </c>
      <c r="I7" s="761" t="s">
        <v>763</v>
      </c>
      <c r="J7" s="763" t="s">
        <v>764</v>
      </c>
      <c r="K7" s="763" t="s">
        <v>765</v>
      </c>
      <c r="L7" s="763" t="s">
        <v>766</v>
      </c>
      <c r="M7" s="763" t="s">
        <v>767</v>
      </c>
      <c r="N7" s="763" t="s">
        <v>768</v>
      </c>
      <c r="O7" s="758" t="s">
        <v>769</v>
      </c>
      <c r="P7" s="679"/>
      <c r="Q7" s="679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</row>
    <row r="8" spans="1:32" ht="12" customHeight="1">
      <c r="A8" s="740"/>
      <c r="B8" s="682"/>
      <c r="C8" s="682"/>
      <c r="D8" s="765" t="s">
        <v>770</v>
      </c>
      <c r="E8" s="764"/>
      <c r="F8" s="764"/>
      <c r="G8" s="764"/>
      <c r="H8" s="761" t="s">
        <v>771</v>
      </c>
      <c r="I8" s="766" t="s">
        <v>772</v>
      </c>
      <c r="J8" s="763" t="s">
        <v>765</v>
      </c>
      <c r="K8" s="758"/>
      <c r="L8" s="763" t="s">
        <v>773</v>
      </c>
      <c r="M8" s="763" t="s">
        <v>773</v>
      </c>
      <c r="N8" s="763" t="s">
        <v>774</v>
      </c>
      <c r="O8" s="763" t="s">
        <v>775</v>
      </c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</row>
    <row r="9" spans="1:32" ht="9" customHeight="1">
      <c r="A9" s="740"/>
      <c r="B9" s="682"/>
      <c r="C9" s="682"/>
      <c r="D9" s="759"/>
      <c r="E9" s="764"/>
      <c r="F9" s="764"/>
      <c r="G9" s="764"/>
      <c r="H9" s="761" t="s">
        <v>765</v>
      </c>
      <c r="I9" s="766" t="s">
        <v>765</v>
      </c>
      <c r="J9" s="761"/>
      <c r="K9" s="761"/>
      <c r="L9" s="763" t="s">
        <v>776</v>
      </c>
      <c r="M9" s="763" t="s">
        <v>776</v>
      </c>
      <c r="N9" s="763" t="s">
        <v>777</v>
      </c>
      <c r="O9" s="763" t="s">
        <v>778</v>
      </c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79"/>
    </row>
    <row r="10" spans="1:32" ht="11.25" customHeight="1">
      <c r="A10" s="740"/>
      <c r="B10" s="682"/>
      <c r="C10" s="751"/>
      <c r="D10" s="759"/>
      <c r="E10" s="764"/>
      <c r="F10" s="764"/>
      <c r="G10" s="764"/>
      <c r="H10" s="761"/>
      <c r="I10" s="761"/>
      <c r="J10" s="761"/>
      <c r="K10" s="761"/>
      <c r="L10" s="758"/>
      <c r="M10" s="758"/>
      <c r="N10" s="763" t="s">
        <v>779</v>
      </c>
      <c r="O10" s="763" t="s">
        <v>780</v>
      </c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79"/>
      <c r="AF10" s="679"/>
    </row>
    <row r="11" spans="1:32" ht="8.25" customHeight="1">
      <c r="A11" s="740"/>
      <c r="B11" s="682"/>
      <c r="C11" s="751"/>
      <c r="D11" s="767"/>
      <c r="E11" s="768"/>
      <c r="F11" s="768"/>
      <c r="G11" s="768"/>
      <c r="H11" s="769"/>
      <c r="I11" s="769"/>
      <c r="J11" s="769"/>
      <c r="K11" s="769"/>
      <c r="L11" s="769"/>
      <c r="M11" s="769"/>
      <c r="N11" s="769"/>
      <c r="O11" s="697"/>
      <c r="P11" s="679"/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</row>
    <row r="12" spans="1:32" ht="12" customHeight="1">
      <c r="A12" s="770"/>
      <c r="B12" s="682"/>
      <c r="C12" s="682"/>
      <c r="D12" s="692" t="s">
        <v>781</v>
      </c>
      <c r="E12" s="692">
        <v>416</v>
      </c>
      <c r="F12" s="692">
        <v>19</v>
      </c>
      <c r="G12" s="692">
        <v>41</v>
      </c>
      <c r="H12" s="692">
        <v>74</v>
      </c>
      <c r="I12" s="692">
        <v>94</v>
      </c>
      <c r="J12" s="692">
        <v>1290</v>
      </c>
      <c r="K12" s="692">
        <v>117</v>
      </c>
      <c r="L12" s="692">
        <v>138</v>
      </c>
      <c r="M12" s="692">
        <v>36</v>
      </c>
      <c r="N12" s="692">
        <v>276.2</v>
      </c>
      <c r="O12" s="692"/>
      <c r="AB12" s="679"/>
      <c r="AC12" s="679"/>
      <c r="AD12" s="679"/>
      <c r="AE12" s="679"/>
      <c r="AF12" s="679"/>
    </row>
    <row r="13" spans="1:32" ht="12" customHeight="1">
      <c r="A13" s="770"/>
      <c r="B13" s="682"/>
      <c r="C13" s="682"/>
      <c r="D13" s="692" t="s">
        <v>782</v>
      </c>
      <c r="E13" s="692">
        <v>399</v>
      </c>
      <c r="F13" s="692">
        <v>19</v>
      </c>
      <c r="G13" s="692">
        <v>33</v>
      </c>
      <c r="H13" s="692">
        <v>61</v>
      </c>
      <c r="I13" s="692">
        <v>89</v>
      </c>
      <c r="J13" s="692">
        <v>1412</v>
      </c>
      <c r="K13" s="692">
        <v>95</v>
      </c>
      <c r="L13" s="692">
        <v>148</v>
      </c>
      <c r="M13" s="692">
        <v>31</v>
      </c>
      <c r="N13" s="692">
        <v>122.4</v>
      </c>
      <c r="O13" s="692"/>
      <c r="AB13" s="679"/>
      <c r="AC13" s="679"/>
      <c r="AD13" s="679"/>
      <c r="AE13" s="679"/>
      <c r="AF13" s="679"/>
    </row>
    <row r="14" spans="1:32" ht="12" customHeight="1">
      <c r="A14" s="770"/>
      <c r="B14" s="682"/>
      <c r="C14" s="682"/>
      <c r="D14" s="692" t="s">
        <v>783</v>
      </c>
      <c r="E14" s="692">
        <v>447</v>
      </c>
      <c r="F14" s="692">
        <v>13</v>
      </c>
      <c r="G14" s="692">
        <v>47</v>
      </c>
      <c r="H14" s="692">
        <v>86</v>
      </c>
      <c r="I14" s="692">
        <v>83</v>
      </c>
      <c r="J14" s="692">
        <v>1493</v>
      </c>
      <c r="K14" s="692">
        <v>185</v>
      </c>
      <c r="L14" s="692">
        <v>139</v>
      </c>
      <c r="M14" s="692">
        <v>29</v>
      </c>
      <c r="N14" s="692">
        <v>190.4</v>
      </c>
      <c r="O14" s="692"/>
      <c r="AB14" s="679"/>
      <c r="AC14" s="679"/>
      <c r="AD14" s="679"/>
      <c r="AE14" s="679"/>
      <c r="AF14" s="679"/>
    </row>
    <row r="15" spans="1:32" ht="12" customHeight="1">
      <c r="A15" s="770"/>
      <c r="B15" s="682"/>
      <c r="C15" s="682"/>
      <c r="D15" s="692" t="s">
        <v>784</v>
      </c>
      <c r="E15" s="692">
        <v>464</v>
      </c>
      <c r="F15" s="692">
        <v>17</v>
      </c>
      <c r="G15" s="692">
        <v>33</v>
      </c>
      <c r="H15" s="692">
        <v>92</v>
      </c>
      <c r="I15" s="692">
        <v>57</v>
      </c>
      <c r="J15" s="692">
        <v>1405</v>
      </c>
      <c r="K15" s="692">
        <v>155</v>
      </c>
      <c r="L15" s="692">
        <v>107</v>
      </c>
      <c r="M15" s="692">
        <v>17</v>
      </c>
      <c r="N15" s="692">
        <v>326.3</v>
      </c>
      <c r="O15" s="692"/>
      <c r="AB15" s="679"/>
      <c r="AC15" s="679"/>
      <c r="AD15" s="679"/>
      <c r="AE15" s="679"/>
      <c r="AF15" s="679"/>
    </row>
    <row r="16" spans="1:32" ht="12" customHeight="1">
      <c r="A16" s="770"/>
      <c r="B16" s="682"/>
      <c r="C16" s="682"/>
      <c r="D16" s="692" t="s">
        <v>785</v>
      </c>
      <c r="E16" s="692">
        <v>444</v>
      </c>
      <c r="F16" s="692">
        <v>13</v>
      </c>
      <c r="G16" s="692">
        <v>50</v>
      </c>
      <c r="H16" s="692">
        <v>74</v>
      </c>
      <c r="I16" s="692">
        <v>98</v>
      </c>
      <c r="J16" s="692">
        <v>1478</v>
      </c>
      <c r="K16" s="692">
        <v>208</v>
      </c>
      <c r="L16" s="692">
        <v>145</v>
      </c>
      <c r="M16" s="692">
        <v>45</v>
      </c>
      <c r="N16" s="692">
        <v>422.5</v>
      </c>
      <c r="O16" s="692"/>
      <c r="P16" s="771"/>
      <c r="AB16" s="679"/>
      <c r="AC16" s="679"/>
      <c r="AD16" s="679"/>
      <c r="AE16" s="679"/>
      <c r="AF16" s="679"/>
    </row>
    <row r="17" spans="1:32" ht="12" customHeight="1">
      <c r="A17" s="770"/>
      <c r="B17" s="682"/>
      <c r="C17" s="682"/>
      <c r="D17" s="692" t="s">
        <v>786</v>
      </c>
      <c r="E17" s="692">
        <v>517</v>
      </c>
      <c r="F17" s="692">
        <v>30</v>
      </c>
      <c r="G17" s="692">
        <v>50</v>
      </c>
      <c r="H17" s="692">
        <v>74</v>
      </c>
      <c r="I17" s="692">
        <v>164</v>
      </c>
      <c r="J17" s="692">
        <v>1488</v>
      </c>
      <c r="K17" s="692">
        <v>236</v>
      </c>
      <c r="L17" s="692">
        <v>166</v>
      </c>
      <c r="M17" s="692">
        <v>60</v>
      </c>
      <c r="N17" s="772">
        <v>329</v>
      </c>
      <c r="O17" s="692"/>
      <c r="AB17" s="679"/>
      <c r="AC17" s="679"/>
      <c r="AD17" s="679"/>
      <c r="AE17" s="679"/>
      <c r="AF17" s="679"/>
    </row>
    <row r="18" spans="1:32" ht="12" customHeight="1">
      <c r="A18" s="770"/>
      <c r="B18" s="682"/>
      <c r="C18" s="682"/>
      <c r="D18" s="692" t="s">
        <v>787</v>
      </c>
      <c r="E18" s="692">
        <v>444</v>
      </c>
      <c r="F18" s="692">
        <v>13</v>
      </c>
      <c r="G18" s="692">
        <v>50</v>
      </c>
      <c r="H18" s="692">
        <v>74</v>
      </c>
      <c r="I18" s="692">
        <v>98</v>
      </c>
      <c r="J18" s="692">
        <v>1478</v>
      </c>
      <c r="K18" s="692">
        <v>208</v>
      </c>
      <c r="L18" s="692">
        <v>145</v>
      </c>
      <c r="M18" s="692">
        <v>45</v>
      </c>
      <c r="N18" s="692">
        <v>422.5</v>
      </c>
      <c r="O18" s="692"/>
      <c r="AB18" s="679"/>
      <c r="AC18" s="679"/>
      <c r="AD18" s="679"/>
      <c r="AE18" s="679"/>
      <c r="AF18" s="679"/>
    </row>
    <row r="19" spans="1:32" ht="12" customHeight="1">
      <c r="A19" s="770"/>
      <c r="B19" s="682"/>
      <c r="C19" s="682"/>
      <c r="D19" s="692" t="s">
        <v>788</v>
      </c>
      <c r="E19" s="692">
        <v>467</v>
      </c>
      <c r="F19" s="692">
        <v>26</v>
      </c>
      <c r="G19" s="692">
        <v>20</v>
      </c>
      <c r="H19" s="692">
        <v>91</v>
      </c>
      <c r="I19" s="692">
        <v>125</v>
      </c>
      <c r="J19" s="692">
        <v>1337</v>
      </c>
      <c r="K19" s="692">
        <v>223</v>
      </c>
      <c r="L19" s="692">
        <v>159</v>
      </c>
      <c r="M19" s="692">
        <v>29</v>
      </c>
      <c r="N19" s="692">
        <v>896.4</v>
      </c>
      <c r="O19" s="692"/>
      <c r="AB19" s="679"/>
      <c r="AC19" s="679"/>
      <c r="AD19" s="679"/>
      <c r="AE19" s="679"/>
      <c r="AF19" s="679"/>
    </row>
    <row r="20" spans="1:32" ht="12" customHeight="1">
      <c r="A20" s="770"/>
      <c r="B20" s="682"/>
      <c r="C20" s="682"/>
      <c r="D20" s="692" t="s">
        <v>789</v>
      </c>
      <c r="E20" s="692">
        <v>486</v>
      </c>
      <c r="F20" s="692">
        <v>34</v>
      </c>
      <c r="G20" s="692">
        <v>32</v>
      </c>
      <c r="H20" s="692">
        <v>79</v>
      </c>
      <c r="I20" s="692">
        <v>131</v>
      </c>
      <c r="J20" s="692">
        <v>1149</v>
      </c>
      <c r="K20" s="692">
        <v>202</v>
      </c>
      <c r="L20" s="692">
        <v>185</v>
      </c>
      <c r="M20" s="692">
        <v>42</v>
      </c>
      <c r="N20" s="692">
        <v>528.8</v>
      </c>
      <c r="O20" s="692"/>
      <c r="AB20" s="679"/>
      <c r="AC20" s="679"/>
      <c r="AD20" s="679"/>
      <c r="AE20" s="679"/>
      <c r="AF20" s="679"/>
    </row>
    <row r="21" spans="1:18" ht="12" customHeight="1">
      <c r="A21" s="740"/>
      <c r="B21" s="682"/>
      <c r="C21" s="682"/>
      <c r="D21" s="692" t="s">
        <v>790</v>
      </c>
      <c r="E21" s="692">
        <v>400</v>
      </c>
      <c r="F21" s="692">
        <v>28</v>
      </c>
      <c r="G21" s="692">
        <v>17</v>
      </c>
      <c r="H21" s="692">
        <v>50</v>
      </c>
      <c r="I21" s="692">
        <v>109</v>
      </c>
      <c r="J21" s="692">
        <v>1212</v>
      </c>
      <c r="K21" s="692">
        <v>385</v>
      </c>
      <c r="L21" s="692">
        <v>154</v>
      </c>
      <c r="M21" s="692">
        <v>31</v>
      </c>
      <c r="N21" s="692">
        <v>572.4</v>
      </c>
      <c r="O21" s="692"/>
      <c r="P21" s="771"/>
      <c r="Q21" s="771"/>
      <c r="R21" s="773"/>
    </row>
    <row r="22" spans="1:15" ht="12" customHeight="1">
      <c r="A22" s="774">
        <v>300</v>
      </c>
      <c r="B22" s="774">
        <v>22</v>
      </c>
      <c r="C22" s="774">
        <v>26</v>
      </c>
      <c r="D22" s="692" t="s">
        <v>791</v>
      </c>
      <c r="E22" s="692">
        <v>405</v>
      </c>
      <c r="F22" s="692">
        <v>18</v>
      </c>
      <c r="G22" s="692">
        <v>36</v>
      </c>
      <c r="H22" s="692">
        <v>122</v>
      </c>
      <c r="I22" s="775">
        <v>105</v>
      </c>
      <c r="J22" s="775">
        <v>855</v>
      </c>
      <c r="K22" s="775">
        <v>491</v>
      </c>
      <c r="L22" s="692">
        <v>132</v>
      </c>
      <c r="M22" s="692">
        <v>28</v>
      </c>
      <c r="N22" s="692">
        <v>641.9</v>
      </c>
      <c r="O22" s="692">
        <v>559.3</v>
      </c>
    </row>
    <row r="23" spans="1:15" ht="12" customHeight="1">
      <c r="A23" s="692">
        <v>37</v>
      </c>
      <c r="B23" s="692">
        <v>4</v>
      </c>
      <c r="C23" s="692">
        <v>5</v>
      </c>
      <c r="D23" s="692" t="s">
        <v>792</v>
      </c>
      <c r="E23" s="692">
        <v>469</v>
      </c>
      <c r="F23" s="692">
        <v>35</v>
      </c>
      <c r="G23" s="692">
        <v>27</v>
      </c>
      <c r="H23" s="692">
        <v>74</v>
      </c>
      <c r="I23" s="775">
        <v>110</v>
      </c>
      <c r="J23" s="775">
        <v>576</v>
      </c>
      <c r="K23" s="775">
        <v>403</v>
      </c>
      <c r="L23" s="692">
        <v>149</v>
      </c>
      <c r="M23" s="692">
        <v>30</v>
      </c>
      <c r="N23" s="692">
        <v>920.5</v>
      </c>
      <c r="O23" s="692">
        <v>646.4</v>
      </c>
    </row>
    <row r="24" spans="1:15" ht="12" customHeight="1">
      <c r="A24" s="692">
        <v>91</v>
      </c>
      <c r="B24" s="692">
        <v>7</v>
      </c>
      <c r="C24" s="692">
        <v>5</v>
      </c>
      <c r="D24" s="774" t="s">
        <v>793</v>
      </c>
      <c r="E24" s="774">
        <v>538</v>
      </c>
      <c r="F24" s="774">
        <v>44</v>
      </c>
      <c r="G24" s="774">
        <v>45</v>
      </c>
      <c r="H24" s="774">
        <v>87</v>
      </c>
      <c r="I24" s="774">
        <v>120</v>
      </c>
      <c r="J24" s="774">
        <v>486</v>
      </c>
      <c r="K24" s="774">
        <v>377</v>
      </c>
      <c r="L24" s="774">
        <v>200</v>
      </c>
      <c r="M24" s="774">
        <v>29</v>
      </c>
      <c r="N24" s="774">
        <v>976.3</v>
      </c>
      <c r="O24" s="776">
        <v>660.33</v>
      </c>
    </row>
    <row r="25" spans="1:15" ht="12" customHeight="1">
      <c r="A25" s="692">
        <v>140</v>
      </c>
      <c r="B25" s="692">
        <v>7</v>
      </c>
      <c r="C25" s="692">
        <v>8</v>
      </c>
      <c r="D25" s="692" t="s">
        <v>794</v>
      </c>
      <c r="E25" s="692">
        <v>69</v>
      </c>
      <c r="F25" s="692">
        <v>3</v>
      </c>
      <c r="G25" s="692">
        <v>8</v>
      </c>
      <c r="H25" s="692">
        <v>19</v>
      </c>
      <c r="I25" s="775">
        <v>7</v>
      </c>
      <c r="J25" s="775">
        <v>35</v>
      </c>
      <c r="K25" s="775">
        <v>10</v>
      </c>
      <c r="L25" s="692">
        <v>14</v>
      </c>
      <c r="M25" s="692">
        <v>4</v>
      </c>
      <c r="N25" s="692">
        <v>82.3</v>
      </c>
      <c r="O25" s="692">
        <v>46.1</v>
      </c>
    </row>
    <row r="26" spans="1:15" ht="12" customHeight="1">
      <c r="A26" s="692">
        <v>185</v>
      </c>
      <c r="B26" s="692">
        <v>11</v>
      </c>
      <c r="C26" s="692">
        <v>10</v>
      </c>
      <c r="D26" s="692" t="s">
        <v>795</v>
      </c>
      <c r="E26" s="692">
        <v>112</v>
      </c>
      <c r="F26" s="692">
        <v>5</v>
      </c>
      <c r="G26" s="692">
        <v>18</v>
      </c>
      <c r="H26" s="692">
        <v>28</v>
      </c>
      <c r="I26" s="775">
        <v>18</v>
      </c>
      <c r="J26" s="775">
        <v>66</v>
      </c>
      <c r="K26" s="775">
        <v>49</v>
      </c>
      <c r="L26" s="692">
        <v>22</v>
      </c>
      <c r="M26" s="692">
        <v>5</v>
      </c>
      <c r="N26" s="692">
        <v>136.6</v>
      </c>
      <c r="O26" s="692">
        <v>68.1</v>
      </c>
    </row>
    <row r="27" spans="4:15" ht="12" customHeight="1">
      <c r="D27" s="692" t="s">
        <v>796</v>
      </c>
      <c r="E27" s="692">
        <v>141</v>
      </c>
      <c r="F27" s="692">
        <v>7</v>
      </c>
      <c r="G27" s="692">
        <v>18</v>
      </c>
      <c r="H27" s="692">
        <v>31</v>
      </c>
      <c r="I27" s="775">
        <v>26</v>
      </c>
      <c r="J27" s="775">
        <v>144</v>
      </c>
      <c r="K27" s="775">
        <v>85</v>
      </c>
      <c r="L27" s="692">
        <v>33</v>
      </c>
      <c r="M27" s="692">
        <v>6</v>
      </c>
      <c r="N27" s="692">
        <v>177.4</v>
      </c>
      <c r="O27" s="692">
        <v>122.2</v>
      </c>
    </row>
    <row r="28" spans="4:15" ht="12" customHeight="1">
      <c r="D28" s="692" t="s">
        <v>797</v>
      </c>
      <c r="E28" s="692">
        <v>207</v>
      </c>
      <c r="F28" s="692">
        <v>11</v>
      </c>
      <c r="G28" s="692">
        <v>20</v>
      </c>
      <c r="H28" s="692">
        <v>41</v>
      </c>
      <c r="I28" s="775">
        <v>45</v>
      </c>
      <c r="J28" s="775">
        <v>181</v>
      </c>
      <c r="K28" s="775">
        <v>162</v>
      </c>
      <c r="L28" s="692">
        <v>62</v>
      </c>
      <c r="M28" s="692">
        <v>6</v>
      </c>
      <c r="N28" s="692">
        <v>251.2</v>
      </c>
      <c r="O28" s="692">
        <v>159.4</v>
      </c>
    </row>
    <row r="29" spans="4:15" ht="12" customHeight="1">
      <c r="D29" s="692" t="s">
        <v>798</v>
      </c>
      <c r="E29" s="692">
        <v>233</v>
      </c>
      <c r="F29" s="692">
        <v>13</v>
      </c>
      <c r="G29" s="692">
        <v>21</v>
      </c>
      <c r="H29" s="692">
        <v>44</v>
      </c>
      <c r="I29" s="775">
        <v>54</v>
      </c>
      <c r="J29" s="775">
        <v>228</v>
      </c>
      <c r="K29" s="775">
        <v>219</v>
      </c>
      <c r="L29" s="692">
        <v>73</v>
      </c>
      <c r="M29" s="692">
        <v>6</v>
      </c>
      <c r="N29" s="692">
        <v>278.6</v>
      </c>
      <c r="O29" s="692">
        <v>180.6</v>
      </c>
    </row>
    <row r="30" spans="4:15" ht="12" customHeight="1">
      <c r="D30" s="692" t="s">
        <v>799</v>
      </c>
      <c r="E30" s="692">
        <v>279</v>
      </c>
      <c r="F30" s="692">
        <v>17</v>
      </c>
      <c r="G30" s="692">
        <v>21</v>
      </c>
      <c r="H30" s="692">
        <v>49</v>
      </c>
      <c r="I30" s="775">
        <v>64</v>
      </c>
      <c r="J30" s="775">
        <v>256</v>
      </c>
      <c r="K30" s="775">
        <v>256</v>
      </c>
      <c r="L30" s="692">
        <v>93</v>
      </c>
      <c r="M30" s="692">
        <v>6</v>
      </c>
      <c r="N30" s="692">
        <v>350.3</v>
      </c>
      <c r="O30" s="692">
        <v>228.7</v>
      </c>
    </row>
    <row r="31" spans="4:15" ht="12" customHeight="1">
      <c r="D31" s="692" t="s">
        <v>622</v>
      </c>
      <c r="E31" s="692">
        <v>300</v>
      </c>
      <c r="F31" s="692">
        <v>22</v>
      </c>
      <c r="G31" s="692">
        <v>25</v>
      </c>
      <c r="H31" s="692">
        <v>52</v>
      </c>
      <c r="I31" s="775">
        <v>69</v>
      </c>
      <c r="J31" s="775">
        <v>268</v>
      </c>
      <c r="K31" s="775">
        <v>275</v>
      </c>
      <c r="L31" s="692">
        <v>93</v>
      </c>
      <c r="M31" s="692">
        <v>14</v>
      </c>
      <c r="N31" s="692">
        <v>389.2</v>
      </c>
      <c r="O31" s="692">
        <v>300.2</v>
      </c>
    </row>
    <row r="32" spans="4:15" ht="12" customHeight="1">
      <c r="D32" s="774" t="s">
        <v>418</v>
      </c>
      <c r="E32" s="774">
        <v>339</v>
      </c>
      <c r="F32" s="774">
        <v>26</v>
      </c>
      <c r="G32" s="774">
        <v>27</v>
      </c>
      <c r="H32" s="774">
        <v>55</v>
      </c>
      <c r="I32" s="774">
        <v>76</v>
      </c>
      <c r="J32" s="774">
        <v>268</v>
      </c>
      <c r="K32" s="774">
        <v>295</v>
      </c>
      <c r="L32" s="774">
        <v>119</v>
      </c>
      <c r="M32" s="774">
        <v>14</v>
      </c>
      <c r="N32" s="774">
        <v>450.1</v>
      </c>
      <c r="O32" s="774">
        <v>318.8</v>
      </c>
    </row>
    <row r="33" spans="4:15" ht="12" customHeight="1">
      <c r="D33" s="692" t="s">
        <v>800</v>
      </c>
      <c r="E33" s="692">
        <v>37</v>
      </c>
      <c r="F33" s="692">
        <v>4</v>
      </c>
      <c r="G33" s="692">
        <v>5</v>
      </c>
      <c r="H33" s="692">
        <v>7</v>
      </c>
      <c r="I33" s="692">
        <v>8</v>
      </c>
      <c r="J33" s="692">
        <v>59</v>
      </c>
      <c r="K33" s="692">
        <v>29</v>
      </c>
      <c r="L33" s="692">
        <v>9</v>
      </c>
      <c r="M33" s="692">
        <v>5</v>
      </c>
      <c r="N33" s="692">
        <v>169.1</v>
      </c>
      <c r="O33" s="692">
        <v>8</v>
      </c>
    </row>
    <row r="34" spans="4:15" ht="12" customHeight="1">
      <c r="D34" s="692" t="s">
        <v>801</v>
      </c>
      <c r="E34" s="692">
        <v>91</v>
      </c>
      <c r="F34" s="692">
        <v>7</v>
      </c>
      <c r="G34" s="692">
        <v>5</v>
      </c>
      <c r="H34" s="692">
        <v>17</v>
      </c>
      <c r="I34" s="692">
        <v>19</v>
      </c>
      <c r="J34" s="692">
        <v>106</v>
      </c>
      <c r="K34" s="692">
        <v>41</v>
      </c>
      <c r="L34" s="692">
        <v>18</v>
      </c>
      <c r="M34" s="692">
        <v>6</v>
      </c>
      <c r="N34" s="692">
        <v>246.2</v>
      </c>
      <c r="O34" s="692">
        <v>54.4</v>
      </c>
    </row>
    <row r="35" spans="4:15" ht="12" customHeight="1">
      <c r="D35" s="692" t="s">
        <v>802</v>
      </c>
      <c r="E35" s="692">
        <v>140</v>
      </c>
      <c r="F35" s="692">
        <v>7</v>
      </c>
      <c r="G35" s="692">
        <v>8</v>
      </c>
      <c r="H35" s="692">
        <v>26</v>
      </c>
      <c r="I35" s="692">
        <v>34</v>
      </c>
      <c r="J35" s="692">
        <v>153</v>
      </c>
      <c r="K35" s="692">
        <v>58</v>
      </c>
      <c r="L35" s="692">
        <v>36</v>
      </c>
      <c r="M35" s="692">
        <v>10</v>
      </c>
      <c r="N35" s="692">
        <v>372.7</v>
      </c>
      <c r="O35" s="692">
        <v>94.6</v>
      </c>
    </row>
    <row r="36" spans="4:15" ht="12" customHeight="1">
      <c r="D36" s="692" t="s">
        <v>803</v>
      </c>
      <c r="E36" s="692">
        <v>185</v>
      </c>
      <c r="F36" s="692">
        <v>11</v>
      </c>
      <c r="G36" s="692">
        <v>10</v>
      </c>
      <c r="H36" s="692">
        <v>32</v>
      </c>
      <c r="I36" s="692">
        <v>44</v>
      </c>
      <c r="J36" s="692">
        <v>224</v>
      </c>
      <c r="K36" s="692">
        <v>103</v>
      </c>
      <c r="L36" s="692">
        <v>46</v>
      </c>
      <c r="M36" s="692">
        <v>10</v>
      </c>
      <c r="N36" s="692">
        <v>519.7</v>
      </c>
      <c r="O36" s="692">
        <v>236.8</v>
      </c>
    </row>
    <row r="37" spans="4:15" ht="12" customHeight="1">
      <c r="D37" s="692" t="s">
        <v>804</v>
      </c>
      <c r="E37" s="692">
        <v>232</v>
      </c>
      <c r="F37" s="692">
        <v>11</v>
      </c>
      <c r="G37" s="692">
        <v>12</v>
      </c>
      <c r="H37" s="692">
        <v>38</v>
      </c>
      <c r="I37" s="692">
        <v>60</v>
      </c>
      <c r="J37" s="692">
        <v>306</v>
      </c>
      <c r="K37" s="692">
        <v>165</v>
      </c>
      <c r="L37" s="692">
        <v>58</v>
      </c>
      <c r="M37" s="692">
        <v>14</v>
      </c>
      <c r="N37" s="692">
        <v>700.5</v>
      </c>
      <c r="O37" s="692">
        <v>294.7</v>
      </c>
    </row>
    <row r="38" spans="4:15" ht="12" customHeight="1">
      <c r="D38" s="692" t="s">
        <v>805</v>
      </c>
      <c r="E38" s="692">
        <v>273</v>
      </c>
      <c r="F38" s="692">
        <v>15</v>
      </c>
      <c r="G38" s="692">
        <v>12</v>
      </c>
      <c r="H38" s="692">
        <v>41</v>
      </c>
      <c r="I38" s="692">
        <v>68</v>
      </c>
      <c r="J38" s="692">
        <v>352</v>
      </c>
      <c r="K38" s="692">
        <v>196</v>
      </c>
      <c r="L38" s="692">
        <v>73</v>
      </c>
      <c r="M38" s="692">
        <v>14</v>
      </c>
      <c r="N38" s="692">
        <v>841.3</v>
      </c>
      <c r="O38" s="692">
        <v>305.6</v>
      </c>
    </row>
    <row r="39" spans="4:15" ht="12" customHeight="1">
      <c r="D39" s="692" t="s">
        <v>806</v>
      </c>
      <c r="E39" s="692">
        <v>305</v>
      </c>
      <c r="F39" s="692">
        <v>20</v>
      </c>
      <c r="G39" s="692">
        <v>15</v>
      </c>
      <c r="H39" s="692">
        <v>41</v>
      </c>
      <c r="I39" s="692">
        <v>74</v>
      </c>
      <c r="J39" s="692">
        <v>404</v>
      </c>
      <c r="K39" s="692">
        <v>218</v>
      </c>
      <c r="L39" s="692">
        <v>87</v>
      </c>
      <c r="M39" s="692">
        <v>24</v>
      </c>
      <c r="N39" s="692">
        <v>889.9</v>
      </c>
      <c r="O39" s="692">
        <v>314.8</v>
      </c>
    </row>
    <row r="40" spans="4:15" ht="12" customHeight="1">
      <c r="D40" s="774" t="s">
        <v>419</v>
      </c>
      <c r="E40" s="774">
        <v>357</v>
      </c>
      <c r="F40" s="774">
        <v>23</v>
      </c>
      <c r="G40" s="774">
        <v>16</v>
      </c>
      <c r="H40" s="774">
        <v>51</v>
      </c>
      <c r="I40" s="774">
        <v>74</v>
      </c>
      <c r="J40" s="774">
        <v>476</v>
      </c>
      <c r="K40" s="774">
        <v>238</v>
      </c>
      <c r="L40" s="774">
        <v>111</v>
      </c>
      <c r="M40" s="774">
        <v>27</v>
      </c>
      <c r="N40" s="774">
        <v>1077.1</v>
      </c>
      <c r="O40" s="774">
        <v>456.1</v>
      </c>
    </row>
    <row r="41" spans="4:15" ht="10.5">
      <c r="D41" s="693"/>
      <c r="E41" s="693"/>
      <c r="F41" s="693"/>
      <c r="G41" s="692"/>
      <c r="H41" s="692"/>
      <c r="I41" s="777" t="s">
        <v>807</v>
      </c>
      <c r="J41" s="777"/>
      <c r="K41" s="692"/>
      <c r="L41" s="693"/>
      <c r="M41" s="693"/>
      <c r="N41" s="693"/>
      <c r="O41" s="693"/>
    </row>
    <row r="42" spans="7:11" ht="10.5">
      <c r="G42" s="692"/>
      <c r="H42" s="778" t="s">
        <v>808</v>
      </c>
      <c r="I42" s="693"/>
      <c r="J42" s="692"/>
      <c r="K42" s="693"/>
    </row>
    <row r="43" spans="4:15" ht="10.5"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</row>
    <row r="44" spans="6:15" ht="10.5">
      <c r="F44" s="771"/>
      <c r="G44" s="771"/>
      <c r="H44" s="692"/>
      <c r="I44" s="692"/>
      <c r="J44" s="777"/>
      <c r="K44" s="777"/>
      <c r="L44" s="692"/>
      <c r="M44" s="771"/>
      <c r="N44" s="771"/>
      <c r="O44" s="771"/>
    </row>
    <row r="45" spans="6:15" ht="10.5">
      <c r="F45" s="771"/>
      <c r="G45" s="771"/>
      <c r="H45" s="692"/>
      <c r="I45" s="775"/>
      <c r="J45" s="692"/>
      <c r="K45" s="692"/>
      <c r="L45" s="692"/>
      <c r="M45" s="771"/>
      <c r="N45" s="771"/>
      <c r="O45" s="771"/>
    </row>
    <row r="46" spans="6:15" ht="9">
      <c r="F46" s="771"/>
      <c r="G46" s="771"/>
      <c r="H46" s="771"/>
      <c r="I46" s="771"/>
      <c r="J46" s="771"/>
      <c r="K46" s="771"/>
      <c r="L46" s="771"/>
      <c r="M46" s="771"/>
      <c r="N46" s="771"/>
      <c r="O46" s="771"/>
    </row>
    <row r="47" spans="6:15" ht="9">
      <c r="F47" s="771"/>
      <c r="G47" s="771"/>
      <c r="H47" s="771"/>
      <c r="I47" s="771"/>
      <c r="J47" s="771"/>
      <c r="K47" s="771"/>
      <c r="L47" s="771"/>
      <c r="M47" s="771"/>
      <c r="N47" s="771"/>
      <c r="O47" s="771"/>
    </row>
    <row r="48" spans="6:15" ht="9">
      <c r="F48" s="771"/>
      <c r="G48" s="771"/>
      <c r="H48" s="771"/>
      <c r="I48" s="771"/>
      <c r="J48" s="771"/>
      <c r="K48" s="771"/>
      <c r="L48" s="771"/>
      <c r="M48" s="771"/>
      <c r="N48" s="771"/>
      <c r="O48" s="771"/>
    </row>
    <row r="49" spans="6:15" ht="9">
      <c r="F49" s="771"/>
      <c r="G49" s="771"/>
      <c r="H49" s="771"/>
      <c r="I49" s="771"/>
      <c r="J49" s="771"/>
      <c r="K49" s="771"/>
      <c r="L49" s="771"/>
      <c r="M49" s="771"/>
      <c r="N49" s="771"/>
      <c r="O49" s="771"/>
    </row>
    <row r="50" spans="6:15" ht="10.5">
      <c r="F50" s="692"/>
      <c r="G50" s="692"/>
      <c r="H50" s="692"/>
      <c r="I50" s="692"/>
      <c r="J50" s="692"/>
      <c r="K50" s="692"/>
      <c r="L50" s="692"/>
      <c r="M50" s="692"/>
      <c r="N50" s="692"/>
      <c r="O50" s="692"/>
    </row>
    <row r="51" spans="6:15" ht="9">
      <c r="F51" s="771"/>
      <c r="G51" s="771"/>
      <c r="H51" s="771"/>
      <c r="I51" s="771"/>
      <c r="J51" s="771"/>
      <c r="K51" s="771"/>
      <c r="L51" s="771"/>
      <c r="M51" s="771"/>
      <c r="N51" s="771"/>
      <c r="O51" s="771"/>
    </row>
    <row r="52" spans="6:15" ht="9">
      <c r="F52" s="771"/>
      <c r="G52" s="771"/>
      <c r="H52" s="771"/>
      <c r="I52" s="771"/>
      <c r="J52" s="771"/>
      <c r="K52" s="771"/>
      <c r="L52" s="771"/>
      <c r="M52" s="771"/>
      <c r="N52" s="771"/>
      <c r="O52" s="771"/>
    </row>
    <row r="53" spans="6:15" ht="9">
      <c r="F53" s="771"/>
      <c r="G53" s="771"/>
      <c r="H53" s="771"/>
      <c r="I53" s="771"/>
      <c r="J53" s="771"/>
      <c r="K53" s="771"/>
      <c r="L53" s="771"/>
      <c r="M53" s="771"/>
      <c r="N53" s="771"/>
      <c r="O53" s="771"/>
    </row>
  </sheetData>
  <sheetProtection/>
  <mergeCells count="9">
    <mergeCell ref="E6:E11"/>
    <mergeCell ref="F6:F11"/>
    <mergeCell ref="G6:G11"/>
    <mergeCell ref="F1:N1"/>
    <mergeCell ref="E2:M2"/>
    <mergeCell ref="E4:G4"/>
    <mergeCell ref="H4:I4"/>
    <mergeCell ref="E5:G5"/>
    <mergeCell ref="H5:I5"/>
  </mergeCells>
  <printOptions/>
  <pageMargins left="0.7" right="0.22" top="1.18" bottom="0.75" header="0.3" footer="0.3"/>
  <pageSetup horizontalDpi="600" verticalDpi="600" orientation="landscape" paperSize="9" r:id="rId1"/>
  <headerFooter>
    <oddHeader>&amp;L&amp;8&amp;USection 3. Crime</oddHeader>
    <oddFooter xml:space="preserve">&amp;L&amp;18 13&amp;R&amp;18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40" sqref="A40:G65"/>
    </sheetView>
  </sheetViews>
  <sheetFormatPr defaultColWidth="9.140625" defaultRowHeight="12.75"/>
  <cols>
    <col min="1" max="1" width="55.7109375" style="679" customWidth="1"/>
    <col min="2" max="2" width="29.8515625" style="679" customWidth="1"/>
    <col min="3" max="6" width="9.57421875" style="679" customWidth="1"/>
    <col min="7" max="16384" width="9.140625" style="679" customWidth="1"/>
  </cols>
  <sheetData>
    <row r="1" spans="1:5" ht="12.75">
      <c r="A1" s="678" t="s">
        <v>614</v>
      </c>
      <c r="B1" s="678"/>
      <c r="C1" s="678"/>
      <c r="D1" s="678"/>
      <c r="E1" s="678"/>
    </row>
    <row r="2" spans="1:5" ht="12.75">
      <c r="A2" s="678" t="s">
        <v>615</v>
      </c>
      <c r="B2" s="678"/>
      <c r="C2" s="678"/>
      <c r="D2" s="678"/>
      <c r="E2" s="678"/>
    </row>
    <row r="3" spans="1:5" ht="12.75">
      <c r="A3" s="680" t="s">
        <v>616</v>
      </c>
      <c r="B3" s="681"/>
      <c r="C3" s="682"/>
      <c r="D3" s="682"/>
      <c r="E3" s="683"/>
    </row>
    <row r="4" spans="1:7" ht="12.75">
      <c r="A4" s="684" t="s">
        <v>617</v>
      </c>
      <c r="B4" s="685"/>
      <c r="C4" s="685"/>
      <c r="D4" s="685"/>
      <c r="E4" s="686"/>
      <c r="G4" s="687"/>
    </row>
    <row r="5" spans="1:7" s="693" customFormat="1" ht="10.5">
      <c r="A5" s="688" t="s">
        <v>618</v>
      </c>
      <c r="B5" s="689" t="s">
        <v>619</v>
      </c>
      <c r="C5" s="690" t="s">
        <v>418</v>
      </c>
      <c r="D5" s="690" t="s">
        <v>418</v>
      </c>
      <c r="E5" s="690" t="s">
        <v>418</v>
      </c>
      <c r="F5" s="691" t="s">
        <v>418</v>
      </c>
      <c r="G5" s="692"/>
    </row>
    <row r="6" spans="1:6" ht="12.75">
      <c r="A6" s="694"/>
      <c r="B6" s="695"/>
      <c r="C6" s="696" t="s">
        <v>620</v>
      </c>
      <c r="D6" s="696" t="s">
        <v>417</v>
      </c>
      <c r="E6" s="696" t="s">
        <v>621</v>
      </c>
      <c r="F6" s="697" t="s">
        <v>622</v>
      </c>
    </row>
    <row r="7" spans="1:6" ht="12.75">
      <c r="A7" s="698" t="s">
        <v>623</v>
      </c>
      <c r="B7" s="699" t="s">
        <v>624</v>
      </c>
      <c r="C7" s="700">
        <v>182.4023140052191</v>
      </c>
      <c r="D7" s="700">
        <v>114.92540728495013</v>
      </c>
      <c r="E7" s="700">
        <v>107.7883995435156</v>
      </c>
      <c r="F7" s="700">
        <v>101.36829830383994</v>
      </c>
    </row>
    <row r="8" spans="1:6" ht="12.75">
      <c r="A8" s="686" t="s">
        <v>625</v>
      </c>
      <c r="B8" s="701" t="s">
        <v>626</v>
      </c>
      <c r="C8" s="702">
        <v>171.19987111126412</v>
      </c>
      <c r="D8" s="702">
        <v>109.36109435429368</v>
      </c>
      <c r="E8" s="702">
        <v>107.72099203198697</v>
      </c>
      <c r="F8" s="702">
        <v>99.43994454228603</v>
      </c>
    </row>
    <row r="9" spans="1:6" ht="12.75">
      <c r="A9" s="703" t="s">
        <v>627</v>
      </c>
      <c r="B9" s="704" t="s">
        <v>628</v>
      </c>
      <c r="C9" s="702">
        <v>169.77248161543102</v>
      </c>
      <c r="D9" s="702">
        <v>109.34226923051978</v>
      </c>
      <c r="E9" s="702">
        <v>107.71461722631624</v>
      </c>
      <c r="F9" s="702">
        <v>99.41414068891027</v>
      </c>
    </row>
    <row r="10" spans="1:10" ht="12.75">
      <c r="A10" s="705" t="s">
        <v>629</v>
      </c>
      <c r="B10" s="706" t="s">
        <v>630</v>
      </c>
      <c r="C10" s="702">
        <v>169.0295834262815</v>
      </c>
      <c r="D10" s="702">
        <v>116.498414053141</v>
      </c>
      <c r="E10" s="702">
        <v>109.61135781081019</v>
      </c>
      <c r="F10" s="702">
        <v>100</v>
      </c>
      <c r="G10" s="707"/>
      <c r="H10" s="707"/>
      <c r="I10" s="707"/>
      <c r="J10" s="707"/>
    </row>
    <row r="11" spans="1:6" ht="12.75">
      <c r="A11" s="705" t="s">
        <v>631</v>
      </c>
      <c r="B11" s="706" t="s">
        <v>632</v>
      </c>
      <c r="C11" s="702">
        <v>182.87706284117849</v>
      </c>
      <c r="D11" s="702">
        <v>81.99216921843367</v>
      </c>
      <c r="E11" s="702">
        <v>92.54113699579919</v>
      </c>
      <c r="F11" s="702">
        <v>85.15257344130772</v>
      </c>
    </row>
    <row r="12" spans="1:9" ht="12.75">
      <c r="A12" s="705" t="s">
        <v>633</v>
      </c>
      <c r="B12" s="708" t="s">
        <v>634</v>
      </c>
      <c r="C12" s="702">
        <v>122.68923595719643</v>
      </c>
      <c r="D12" s="702">
        <v>105.50899894105731</v>
      </c>
      <c r="E12" s="702">
        <v>86.58405928470458</v>
      </c>
      <c r="F12" s="702">
        <v>105.80706358932228</v>
      </c>
      <c r="I12" s="709"/>
    </row>
    <row r="13" spans="1:6" ht="12.75">
      <c r="A13" s="705" t="s">
        <v>635</v>
      </c>
      <c r="B13" s="706" t="s">
        <v>636</v>
      </c>
      <c r="C13" s="702">
        <v>132.28700220061384</v>
      </c>
      <c r="D13" s="702">
        <v>107.0632230592319</v>
      </c>
      <c r="E13" s="702">
        <v>100.88339352730031</v>
      </c>
      <c r="F13" s="702">
        <v>100.3852829156167</v>
      </c>
    </row>
    <row r="14" spans="1:6" ht="12.75">
      <c r="A14" s="705" t="s">
        <v>637</v>
      </c>
      <c r="B14" s="706" t="s">
        <v>638</v>
      </c>
      <c r="C14" s="702">
        <v>256.8921224924932</v>
      </c>
      <c r="D14" s="702">
        <v>124.94155369618795</v>
      </c>
      <c r="E14" s="702">
        <v>112.8582798979964</v>
      </c>
      <c r="F14" s="702">
        <v>100</v>
      </c>
    </row>
    <row r="15" spans="1:6" ht="12.75">
      <c r="A15" s="705" t="s">
        <v>639</v>
      </c>
      <c r="B15" s="710" t="s">
        <v>640</v>
      </c>
      <c r="C15" s="702">
        <v>220.80026311492085</v>
      </c>
      <c r="D15" s="702">
        <v>139.08170300703298</v>
      </c>
      <c r="E15" s="702">
        <v>146.52307928507656</v>
      </c>
      <c r="F15" s="702">
        <v>118.43731529476995</v>
      </c>
    </row>
    <row r="16" spans="1:6" ht="15" customHeight="1">
      <c r="A16" s="711" t="s">
        <v>641</v>
      </c>
      <c r="B16" s="712" t="s">
        <v>642</v>
      </c>
      <c r="C16" s="702">
        <v>130.18640773327414</v>
      </c>
      <c r="D16" s="702">
        <v>107.16009575030847</v>
      </c>
      <c r="E16" s="702">
        <v>102.14339133071128</v>
      </c>
      <c r="F16" s="702">
        <v>100.04925054080478</v>
      </c>
    </row>
    <row r="17" spans="1:6" ht="12.75">
      <c r="A17" s="705" t="s">
        <v>643</v>
      </c>
      <c r="B17" s="706" t="s">
        <v>644</v>
      </c>
      <c r="C17" s="702">
        <v>132.0721850906292</v>
      </c>
      <c r="D17" s="702">
        <v>115.9336902389691</v>
      </c>
      <c r="E17" s="702">
        <v>107.39974043994908</v>
      </c>
      <c r="F17" s="702">
        <v>100.13793975965413</v>
      </c>
    </row>
    <row r="18" spans="1:6" ht="12.75">
      <c r="A18" s="703" t="s">
        <v>645</v>
      </c>
      <c r="B18" s="706" t="s">
        <v>646</v>
      </c>
      <c r="C18" s="702">
        <v>209.14086792195727</v>
      </c>
      <c r="D18" s="702">
        <v>109.76887216589728</v>
      </c>
      <c r="E18" s="702">
        <v>107.85872637023179</v>
      </c>
      <c r="F18" s="702">
        <v>100</v>
      </c>
    </row>
    <row r="19" spans="1:6" ht="12.75">
      <c r="A19" s="686" t="s">
        <v>647</v>
      </c>
      <c r="B19" s="706" t="s">
        <v>648</v>
      </c>
      <c r="C19" s="702">
        <v>216.62763628575075</v>
      </c>
      <c r="D19" s="702">
        <v>106.56510594689766</v>
      </c>
      <c r="E19" s="702">
        <v>100</v>
      </c>
      <c r="F19" s="702">
        <v>100</v>
      </c>
    </row>
    <row r="20" spans="1:6" ht="12.75">
      <c r="A20" s="713" t="s">
        <v>649</v>
      </c>
      <c r="B20" s="706" t="s">
        <v>650</v>
      </c>
      <c r="C20" s="702">
        <v>171.13954459832894</v>
      </c>
      <c r="D20" s="702">
        <v>110.2673349660009</v>
      </c>
      <c r="E20" s="702">
        <v>100</v>
      </c>
      <c r="F20" s="702">
        <v>100</v>
      </c>
    </row>
    <row r="21" spans="1:6" ht="12.75">
      <c r="A21" s="714" t="s">
        <v>651</v>
      </c>
      <c r="B21" s="706" t="s">
        <v>652</v>
      </c>
      <c r="C21" s="702">
        <v>254.94301333950807</v>
      </c>
      <c r="D21" s="702">
        <v>104.57971292590314</v>
      </c>
      <c r="E21" s="702">
        <v>100</v>
      </c>
      <c r="F21" s="702">
        <v>100</v>
      </c>
    </row>
    <row r="22" spans="1:6" ht="12.75">
      <c r="A22" s="715" t="s">
        <v>653</v>
      </c>
      <c r="B22" s="706" t="s">
        <v>654</v>
      </c>
      <c r="C22" s="702">
        <v>217.30717731037103</v>
      </c>
      <c r="D22" s="702">
        <v>121.41418474345478</v>
      </c>
      <c r="E22" s="702">
        <v>109.93161779626152</v>
      </c>
      <c r="F22" s="702">
        <v>102.61023766950154</v>
      </c>
    </row>
    <row r="23" spans="1:6" ht="12.75">
      <c r="A23" s="715" t="s">
        <v>655</v>
      </c>
      <c r="B23" s="706" t="s">
        <v>656</v>
      </c>
      <c r="C23" s="702">
        <v>205.32789719233108</v>
      </c>
      <c r="D23" s="702">
        <v>119.24195427759506</v>
      </c>
      <c r="E23" s="702">
        <v>111.40133275541635</v>
      </c>
      <c r="F23" s="702">
        <v>104.39153227440259</v>
      </c>
    </row>
    <row r="24" spans="1:6" ht="12.75">
      <c r="A24" s="716" t="s">
        <v>657</v>
      </c>
      <c r="B24" s="706" t="s">
        <v>658</v>
      </c>
      <c r="C24" s="702">
        <v>232.16469899880298</v>
      </c>
      <c r="D24" s="702">
        <v>108.20384384985809</v>
      </c>
      <c r="E24" s="702">
        <v>105.87842267937975</v>
      </c>
      <c r="F24" s="702">
        <v>100</v>
      </c>
    </row>
    <row r="25" spans="1:6" ht="14.25" customHeight="1">
      <c r="A25" s="716" t="s">
        <v>659</v>
      </c>
      <c r="B25" s="717" t="s">
        <v>660</v>
      </c>
      <c r="C25" s="702">
        <v>203.67606509501883</v>
      </c>
      <c r="D25" s="702">
        <v>120.91361094751866</v>
      </c>
      <c r="E25" s="702">
        <v>112.18966847066983</v>
      </c>
      <c r="F25" s="702">
        <v>105.01464543949268</v>
      </c>
    </row>
    <row r="26" spans="1:6" ht="14.25" customHeight="1">
      <c r="A26" s="718" t="s">
        <v>661</v>
      </c>
      <c r="B26" s="717" t="s">
        <v>662</v>
      </c>
      <c r="C26" s="702">
        <v>136.71643062312577</v>
      </c>
      <c r="D26" s="702">
        <v>107.86640918355306</v>
      </c>
      <c r="E26" s="702">
        <v>106.05345613219339</v>
      </c>
      <c r="F26" s="702">
        <v>100</v>
      </c>
    </row>
    <row r="27" spans="1:6" ht="14.25" customHeight="1">
      <c r="A27" s="719" t="s">
        <v>663</v>
      </c>
      <c r="B27" s="706" t="s">
        <v>664</v>
      </c>
      <c r="C27" s="702">
        <v>238.6015900218729</v>
      </c>
      <c r="D27" s="702">
        <v>124.89459163762734</v>
      </c>
      <c r="E27" s="702">
        <v>107.75692708893172</v>
      </c>
      <c r="F27" s="702">
        <v>100</v>
      </c>
    </row>
    <row r="28" spans="1:6" ht="14.25" customHeight="1">
      <c r="A28" s="715" t="s">
        <v>665</v>
      </c>
      <c r="B28" s="720" t="s">
        <v>666</v>
      </c>
      <c r="C28" s="702">
        <v>173.24495577138438</v>
      </c>
      <c r="D28" s="702">
        <v>124.45453404112097</v>
      </c>
      <c r="E28" s="702">
        <v>102.16858979693357</v>
      </c>
      <c r="F28" s="702">
        <v>100</v>
      </c>
    </row>
    <row r="29" spans="1:6" ht="14.25" customHeight="1">
      <c r="A29" s="721" t="s">
        <v>667</v>
      </c>
      <c r="B29" s="720" t="s">
        <v>668</v>
      </c>
      <c r="C29" s="702">
        <v>190</v>
      </c>
      <c r="D29" s="702">
        <v>111.76470588235293</v>
      </c>
      <c r="E29" s="702">
        <v>105.55555555555556</v>
      </c>
      <c r="F29" s="702">
        <v>100</v>
      </c>
    </row>
    <row r="30" spans="1:6" ht="14.25" customHeight="1">
      <c r="A30" s="721" t="s">
        <v>669</v>
      </c>
      <c r="B30" s="720" t="s">
        <v>670</v>
      </c>
      <c r="C30" s="702">
        <v>178.5117042837298</v>
      </c>
      <c r="D30" s="702">
        <v>112.07620682677937</v>
      </c>
      <c r="E30" s="702">
        <v>103.18276278580858</v>
      </c>
      <c r="F30" s="702">
        <v>100</v>
      </c>
    </row>
    <row r="31" spans="1:6" ht="20.25" customHeight="1">
      <c r="A31" s="722" t="s">
        <v>671</v>
      </c>
      <c r="B31" s="720" t="s">
        <v>672</v>
      </c>
      <c r="C31" s="702">
        <v>124.70457354888286</v>
      </c>
      <c r="D31" s="702">
        <v>112.59219649854177</v>
      </c>
      <c r="E31" s="702">
        <v>112.59219649854177</v>
      </c>
      <c r="F31" s="702">
        <v>100</v>
      </c>
    </row>
    <row r="32" spans="1:6" ht="12.75" customHeight="1">
      <c r="A32" s="721" t="s">
        <v>673</v>
      </c>
      <c r="B32" s="720" t="s">
        <v>674</v>
      </c>
      <c r="C32" s="702">
        <v>176.1903898533495</v>
      </c>
      <c r="D32" s="702">
        <v>126.28455446095175</v>
      </c>
      <c r="E32" s="702">
        <v>101.60922207259635</v>
      </c>
      <c r="F32" s="702">
        <v>100</v>
      </c>
    </row>
    <row r="33" spans="1:6" ht="21" customHeight="1">
      <c r="A33" s="723" t="s">
        <v>675</v>
      </c>
      <c r="B33" s="720" t="s">
        <v>676</v>
      </c>
      <c r="C33" s="702">
        <v>181.00877907383702</v>
      </c>
      <c r="D33" s="702">
        <v>114.52025005605744</v>
      </c>
      <c r="E33" s="702">
        <v>107.17923618389027</v>
      </c>
      <c r="F33" s="702">
        <v>100</v>
      </c>
    </row>
    <row r="34" spans="1:6" ht="13.5" customHeight="1">
      <c r="A34" s="724" t="s">
        <v>677</v>
      </c>
      <c r="B34" s="725" t="s">
        <v>678</v>
      </c>
      <c r="C34" s="702">
        <v>172.47656310343896</v>
      </c>
      <c r="D34" s="702">
        <v>109.2561876274506</v>
      </c>
      <c r="E34" s="702">
        <v>106.8313723048872</v>
      </c>
      <c r="F34" s="702">
        <v>100</v>
      </c>
    </row>
    <row r="35" spans="1:6" ht="13.5" customHeight="1">
      <c r="A35" s="726" t="s">
        <v>679</v>
      </c>
      <c r="B35" s="727" t="s">
        <v>680</v>
      </c>
      <c r="C35" s="702">
        <v>285.08726925656754</v>
      </c>
      <c r="D35" s="702">
        <v>128.779068285689</v>
      </c>
      <c r="E35" s="702">
        <v>110.2801205798448</v>
      </c>
      <c r="F35" s="702">
        <v>100</v>
      </c>
    </row>
    <row r="36" spans="1:6" ht="13.5" customHeight="1">
      <c r="A36" s="728" t="s">
        <v>681</v>
      </c>
      <c r="B36" s="720" t="s">
        <v>682</v>
      </c>
      <c r="C36" s="702">
        <v>149.92720663383488</v>
      </c>
      <c r="D36" s="702">
        <v>100.72612362983766</v>
      </c>
      <c r="E36" s="702">
        <v>100.72612362983766</v>
      </c>
      <c r="F36" s="702">
        <v>100</v>
      </c>
    </row>
    <row r="37" spans="1:6" ht="13.5" customHeight="1">
      <c r="A37" s="728" t="s">
        <v>683</v>
      </c>
      <c r="B37" s="729" t="s">
        <v>684</v>
      </c>
      <c r="C37" s="702">
        <v>279.75797655828694</v>
      </c>
      <c r="D37" s="702">
        <v>117.47237613548221</v>
      </c>
      <c r="E37" s="702">
        <v>107.58818895569824</v>
      </c>
      <c r="F37" s="702">
        <v>100</v>
      </c>
    </row>
    <row r="38" spans="1:6" ht="13.5" customHeight="1">
      <c r="A38" s="724" t="s">
        <v>685</v>
      </c>
      <c r="C38" s="702">
        <v>170.15449797295477</v>
      </c>
      <c r="D38" s="702">
        <v>111.16738480203989</v>
      </c>
      <c r="E38" s="702">
        <v>108.70944364928236</v>
      </c>
      <c r="F38" s="702">
        <v>100</v>
      </c>
    </row>
    <row r="39" spans="1:6" ht="13.5" thickBot="1">
      <c r="A39" s="730" t="s">
        <v>686</v>
      </c>
      <c r="B39" s="731"/>
      <c r="C39" s="732">
        <v>159.83472593409311</v>
      </c>
      <c r="D39" s="732">
        <v>113.64411354769265</v>
      </c>
      <c r="E39" s="732">
        <v>107.04232278021254</v>
      </c>
      <c r="F39" s="732">
        <v>100</v>
      </c>
    </row>
    <row r="40" spans="1:6" ht="62.25" customHeight="1">
      <c r="A40" s="733" t="s">
        <v>687</v>
      </c>
      <c r="B40" s="733"/>
      <c r="C40" s="733"/>
      <c r="D40" s="733"/>
      <c r="E40" s="733"/>
      <c r="F40" s="733"/>
    </row>
    <row r="41" spans="1:6" ht="13.5" customHeight="1">
      <c r="A41" s="688" t="s">
        <v>618</v>
      </c>
      <c r="B41" s="689" t="s">
        <v>619</v>
      </c>
      <c r="C41" s="690" t="s">
        <v>418</v>
      </c>
      <c r="D41" s="690" t="s">
        <v>418</v>
      </c>
      <c r="E41" s="690" t="s">
        <v>418</v>
      </c>
      <c r="F41" s="691" t="s">
        <v>418</v>
      </c>
    </row>
    <row r="42" spans="1:6" ht="13.5" customHeight="1">
      <c r="A42" s="694"/>
      <c r="B42" s="695"/>
      <c r="C42" s="696" t="s">
        <v>620</v>
      </c>
      <c r="D42" s="696" t="s">
        <v>417</v>
      </c>
      <c r="E42" s="696" t="s">
        <v>621</v>
      </c>
      <c r="F42" s="697" t="s">
        <v>622</v>
      </c>
    </row>
    <row r="43" spans="1:6" ht="15" customHeight="1">
      <c r="A43" s="686" t="s">
        <v>688</v>
      </c>
      <c r="B43" s="706" t="s">
        <v>689</v>
      </c>
      <c r="C43" s="734">
        <v>201.7268010168734</v>
      </c>
      <c r="D43" s="734">
        <v>171.4993445939373</v>
      </c>
      <c r="E43" s="734">
        <v>128.52630229370408</v>
      </c>
      <c r="F43" s="734">
        <v>100</v>
      </c>
    </row>
    <row r="44" spans="1:6" ht="15" customHeight="1">
      <c r="A44" s="703" t="s">
        <v>690</v>
      </c>
      <c r="B44" s="706" t="s">
        <v>691</v>
      </c>
      <c r="C44" s="734">
        <v>216.67377865086965</v>
      </c>
      <c r="D44" s="734">
        <v>184.65778239509422</v>
      </c>
      <c r="E44" s="734">
        <v>131.93383701173676</v>
      </c>
      <c r="F44" s="734">
        <v>100</v>
      </c>
    </row>
    <row r="45" spans="1:6" ht="15" customHeight="1">
      <c r="A45" s="703" t="s">
        <v>692</v>
      </c>
      <c r="B45" s="706" t="s">
        <v>693</v>
      </c>
      <c r="C45" s="734">
        <v>412.54570503487946</v>
      </c>
      <c r="D45" s="734">
        <v>118.2068286100549</v>
      </c>
      <c r="E45" s="734">
        <v>118.2068286100549</v>
      </c>
      <c r="F45" s="734">
        <v>100</v>
      </c>
    </row>
    <row r="46" spans="1:6" ht="15" customHeight="1">
      <c r="A46" s="703" t="s">
        <v>694</v>
      </c>
      <c r="B46" s="735" t="s">
        <v>695</v>
      </c>
      <c r="C46" s="734">
        <v>100.00000000000001</v>
      </c>
      <c r="D46" s="734">
        <v>100</v>
      </c>
      <c r="E46" s="734">
        <v>100</v>
      </c>
      <c r="F46" s="734">
        <v>100</v>
      </c>
    </row>
    <row r="47" spans="1:6" ht="15" customHeight="1">
      <c r="A47" s="686" t="s">
        <v>696</v>
      </c>
      <c r="B47" s="706" t="s">
        <v>697</v>
      </c>
      <c r="C47" s="734">
        <v>134.77174147724773</v>
      </c>
      <c r="D47" s="734">
        <v>100.59051221120616</v>
      </c>
      <c r="E47" s="734">
        <v>100.59051221120616</v>
      </c>
      <c r="F47" s="734">
        <v>100</v>
      </c>
    </row>
    <row r="48" spans="1:6" ht="15" customHeight="1">
      <c r="A48" s="703" t="s">
        <v>698</v>
      </c>
      <c r="B48" s="735" t="s">
        <v>699</v>
      </c>
      <c r="C48" s="734">
        <v>119.05626332174843</v>
      </c>
      <c r="D48" s="734">
        <v>103.32464797453508</v>
      </c>
      <c r="E48" s="734">
        <v>103.32464797453508</v>
      </c>
      <c r="F48" s="734">
        <v>100</v>
      </c>
    </row>
    <row r="49" spans="1:6" ht="15" customHeight="1">
      <c r="A49" s="703" t="s">
        <v>700</v>
      </c>
      <c r="B49" s="735" t="s">
        <v>701</v>
      </c>
      <c r="C49" s="734">
        <v>139.4754206050085</v>
      </c>
      <c r="D49" s="734">
        <v>100</v>
      </c>
      <c r="E49" s="734">
        <v>100</v>
      </c>
      <c r="F49" s="734">
        <v>100</v>
      </c>
    </row>
    <row r="50" spans="1:6" ht="15" customHeight="1">
      <c r="A50" s="703" t="s">
        <v>702</v>
      </c>
      <c r="B50" s="706" t="s">
        <v>703</v>
      </c>
      <c r="C50" s="734">
        <v>130.93921689655826</v>
      </c>
      <c r="D50" s="734">
        <v>100</v>
      </c>
      <c r="E50" s="734">
        <v>100</v>
      </c>
      <c r="F50" s="734">
        <v>100</v>
      </c>
    </row>
    <row r="51" spans="1:6" ht="15" customHeight="1">
      <c r="A51" s="686" t="s">
        <v>704</v>
      </c>
      <c r="B51" s="735" t="s">
        <v>705</v>
      </c>
      <c r="C51" s="734">
        <v>112.46893600195325</v>
      </c>
      <c r="D51" s="734">
        <v>112.34033763342401</v>
      </c>
      <c r="E51" s="734">
        <v>106.95710696972509</v>
      </c>
      <c r="F51" s="734">
        <v>100</v>
      </c>
    </row>
    <row r="52" spans="1:6" ht="15" customHeight="1">
      <c r="A52" s="703" t="s">
        <v>706</v>
      </c>
      <c r="B52" s="735" t="s">
        <v>707</v>
      </c>
      <c r="C52" s="734">
        <v>112.46893600195325</v>
      </c>
      <c r="D52" s="734">
        <v>112.34033763342401</v>
      </c>
      <c r="E52" s="734">
        <v>106.95710696972509</v>
      </c>
      <c r="F52" s="734">
        <v>100</v>
      </c>
    </row>
    <row r="53" spans="1:6" ht="15" customHeight="1">
      <c r="A53" s="686" t="s">
        <v>708</v>
      </c>
      <c r="B53" s="706" t="s">
        <v>709</v>
      </c>
      <c r="C53" s="734">
        <v>136.52050478387486</v>
      </c>
      <c r="D53" s="734">
        <v>108.37377416430844</v>
      </c>
      <c r="E53" s="734">
        <v>102.14254497825269</v>
      </c>
      <c r="F53" s="734">
        <v>101.16612601234216</v>
      </c>
    </row>
    <row r="54" spans="1:6" ht="21.75" customHeight="1">
      <c r="A54" s="736" t="s">
        <v>710</v>
      </c>
      <c r="B54" s="737"/>
      <c r="C54" s="734">
        <v>116.58087683396563</v>
      </c>
      <c r="D54" s="734">
        <v>100</v>
      </c>
      <c r="E54" s="734">
        <v>100</v>
      </c>
      <c r="F54" s="734">
        <v>100</v>
      </c>
    </row>
    <row r="55" spans="1:6" ht="15" customHeight="1">
      <c r="A55" s="703" t="s">
        <v>711</v>
      </c>
      <c r="B55" s="706" t="s">
        <v>712</v>
      </c>
      <c r="C55" s="734">
        <v>183.38765895218484</v>
      </c>
      <c r="D55" s="734">
        <v>125.64731963983353</v>
      </c>
      <c r="E55" s="734">
        <v>100</v>
      </c>
      <c r="F55" s="734">
        <v>100</v>
      </c>
    </row>
    <row r="56" spans="1:6" ht="15" customHeight="1">
      <c r="A56" s="703" t="s">
        <v>713</v>
      </c>
      <c r="B56" s="706" t="s">
        <v>714</v>
      </c>
      <c r="C56" s="734">
        <v>138.4397584755852</v>
      </c>
      <c r="D56" s="734">
        <v>107.83325297435309</v>
      </c>
      <c r="E56" s="734">
        <v>107.83325297435309</v>
      </c>
      <c r="F56" s="734">
        <v>104.157847256977</v>
      </c>
    </row>
    <row r="57" spans="1:6" ht="15" customHeight="1">
      <c r="A57" s="686" t="s">
        <v>715</v>
      </c>
      <c r="B57" s="706" t="s">
        <v>716</v>
      </c>
      <c r="C57" s="734">
        <v>243.53943985928834</v>
      </c>
      <c r="D57" s="734">
        <v>112.5</v>
      </c>
      <c r="E57" s="734">
        <v>112.5</v>
      </c>
      <c r="F57" s="734">
        <v>112.5</v>
      </c>
    </row>
    <row r="58" spans="1:6" ht="15" customHeight="1">
      <c r="A58" s="703" t="s">
        <v>717</v>
      </c>
      <c r="B58" s="706" t="s">
        <v>718</v>
      </c>
      <c r="C58" s="734">
        <v>243.53943985928834</v>
      </c>
      <c r="D58" s="734">
        <v>112.5</v>
      </c>
      <c r="E58" s="734">
        <v>112.5</v>
      </c>
      <c r="F58" s="734">
        <v>112.5</v>
      </c>
    </row>
    <row r="59" spans="1:6" ht="24" customHeight="1">
      <c r="A59" s="713" t="s">
        <v>719</v>
      </c>
      <c r="B59" s="706" t="s">
        <v>720</v>
      </c>
      <c r="C59" s="734">
        <v>189.43634241462485</v>
      </c>
      <c r="D59" s="734">
        <v>112.50245844276552</v>
      </c>
      <c r="E59" s="734">
        <v>106.62502620401253</v>
      </c>
      <c r="F59" s="734">
        <v>100</v>
      </c>
    </row>
    <row r="60" spans="1:6" ht="15" customHeight="1">
      <c r="A60" s="703" t="s">
        <v>721</v>
      </c>
      <c r="B60" s="706" t="s">
        <v>722</v>
      </c>
      <c r="C60" s="734">
        <v>197.07360874054746</v>
      </c>
      <c r="D60" s="734">
        <v>115.3925818233986</v>
      </c>
      <c r="E60" s="734">
        <v>108.05916866971772</v>
      </c>
      <c r="F60" s="734">
        <v>100</v>
      </c>
    </row>
    <row r="61" spans="1:6" ht="15" customHeight="1">
      <c r="A61" s="703" t="s">
        <v>723</v>
      </c>
      <c r="B61" s="706" t="s">
        <v>724</v>
      </c>
      <c r="C61" s="734">
        <v>158.73015873015876</v>
      </c>
      <c r="D61" s="734">
        <v>100</v>
      </c>
      <c r="E61" s="734">
        <v>100</v>
      </c>
      <c r="F61" s="734">
        <v>100</v>
      </c>
    </row>
    <row r="62" spans="1:6" ht="15" customHeight="1">
      <c r="A62" s="686" t="s">
        <v>725</v>
      </c>
      <c r="B62" s="706" t="s">
        <v>726</v>
      </c>
      <c r="C62" s="734">
        <v>166.0332005323344</v>
      </c>
      <c r="D62" s="734">
        <v>111.7572614027742</v>
      </c>
      <c r="E62" s="734">
        <v>103.96025629305348</v>
      </c>
      <c r="F62" s="734">
        <v>100.23705457912386</v>
      </c>
    </row>
    <row r="63" spans="1:6" ht="15" customHeight="1">
      <c r="A63" s="703" t="s">
        <v>727</v>
      </c>
      <c r="B63" s="706" t="s">
        <v>728</v>
      </c>
      <c r="C63" s="734">
        <v>166.08710293522793</v>
      </c>
      <c r="D63" s="734">
        <v>111.66682596697402</v>
      </c>
      <c r="E63" s="734">
        <v>103.75668145685452</v>
      </c>
      <c r="F63" s="734">
        <v>100</v>
      </c>
    </row>
    <row r="64" spans="1:6" ht="15" customHeight="1">
      <c r="A64" s="703" t="s">
        <v>729</v>
      </c>
      <c r="B64" s="706" t="s">
        <v>730</v>
      </c>
      <c r="C64" s="734">
        <v>173.69882576140532</v>
      </c>
      <c r="D64" s="734">
        <v>115.30266012749723</v>
      </c>
      <c r="E64" s="734">
        <v>110.0020025438419</v>
      </c>
      <c r="F64" s="734">
        <v>106.9457964630515</v>
      </c>
    </row>
    <row r="65" spans="1:6" ht="15" customHeight="1" thickBot="1">
      <c r="A65" s="738" t="s">
        <v>731</v>
      </c>
      <c r="B65" s="739" t="s">
        <v>732</v>
      </c>
      <c r="C65" s="732">
        <v>100</v>
      </c>
      <c r="D65" s="732">
        <v>100</v>
      </c>
      <c r="E65" s="732">
        <v>100</v>
      </c>
      <c r="F65" s="732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38" top="0.29" bottom="0.21" header="0.17" footer="0.3"/>
  <pageSetup horizontalDpi="600" verticalDpi="600" orientation="landscape" paperSize="9" r:id="rId1"/>
  <headerFooter>
    <oddHeader>&amp;L&amp;8&amp;USection 6. Price</oddHeader>
    <oddFooter>&amp;L&amp;18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</dc:creator>
  <cp:keywords/>
  <dc:description/>
  <cp:lastModifiedBy>Ulzii-Utas</cp:lastModifiedBy>
  <cp:lastPrinted>2015-09-10T01:52:08Z</cp:lastPrinted>
  <dcterms:created xsi:type="dcterms:W3CDTF">1999-06-24T23:43:35Z</dcterms:created>
  <dcterms:modified xsi:type="dcterms:W3CDTF">2015-09-11T03:38:12Z</dcterms:modified>
  <cp:category/>
  <cp:version/>
  <cp:contentType/>
  <cp:contentStatus/>
</cp:coreProperties>
</file>