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5_2.bin" ContentType="application/vnd.openxmlformats-officedocument.oleObject"/>
  <Override PartName="/xl/embeddings/oleObject_15_3.bin" ContentType="application/vnd.openxmlformats-officedocument.oleObject"/>
  <Override PartName="/xl/embeddings/oleObject_15_4.bin" ContentType="application/vnd.openxmlformats-officedocument.oleObject"/>
  <Override PartName="/xl/embeddings/oleObject_15_5.bin" ContentType="application/vnd.openxmlformats-officedocument.oleObject"/>
  <Override PartName="/xl/embeddings/oleObject_21_0.bin" ContentType="application/vnd.openxmlformats-officedocument.oleObject"/>
  <Override PartName="/xl/embeddings/oleObject_2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00" windowHeight="9105" firstSheet="15" activeTab="28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" sheetId="11" r:id="rId11"/>
    <sheet name="ajliin bair" sheetId="12" r:id="rId12"/>
    <sheet name="xaa-3" sheetId="13" r:id="rId13"/>
    <sheet name="OM-1" sheetId="14" r:id="rId14"/>
    <sheet name="txm" sheetId="15" r:id="rId15"/>
    <sheet name="Une1" sheetId="16" r:id="rId16"/>
    <sheet name="Une" sheetId="17" r:id="rId17"/>
    <sheet name="Crime2" sheetId="18" r:id="rId18"/>
    <sheet name="Crime1" sheetId="19" r:id="rId19"/>
    <sheet name="NH1" sheetId="20" r:id="rId20"/>
    <sheet name="ND shine" sheetId="21" r:id="rId21"/>
    <sheet name="barilga" sheetId="22" r:id="rId22"/>
    <sheet name="bank" sheetId="23" r:id="rId23"/>
    <sheet name="hynalt shalgalt" sheetId="24" r:id="rId24"/>
    <sheet name="tsag uur" sheetId="25" r:id="rId25"/>
    <sheet name="TG1" sheetId="26" r:id="rId26"/>
    <sheet name="TG2" sheetId="27" r:id="rId27"/>
    <sheet name="Uglug" sheetId="28" r:id="rId28"/>
    <sheet name="TZ1" sheetId="29" r:id="rId29"/>
  </sheets>
  <externalReferences>
    <externalReference r:id="rId32"/>
  </externalReferences>
  <definedNames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<sst xmlns="http://schemas.openxmlformats.org/spreadsheetml/2006/main" count="3317" uniqueCount="1947">
  <si>
    <t>Freight turhover</t>
  </si>
  <si>
    <t xml:space="preserve"> - À÷àà ýðãýëò 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</si>
  <si>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</si>
  <si>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</si>
  <si>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</si>
  <si>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</si>
  <si>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</si>
  <si>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</si>
  <si>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</si>
  <si>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</si>
  <si>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</si>
  <si>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</si>
  <si>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</si>
  <si>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</si>
  <si>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</si>
  <si>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</si>
  <si>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 xml:space="preserve"> 8. UNEMPLOYMENT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</si>
  <si>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</si>
  <si>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</si>
  <si>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</si>
  <si>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</si>
  <si>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</si>
  <si>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</si>
  <si>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</si>
  <si>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</si>
  <si>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</si>
  <si>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</si>
  <si>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</si>
  <si>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</si>
  <si>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</si>
  <si>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</si>
  <si>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</si>
  <si>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</si>
  <si>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</si>
  <si>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</si>
  <si>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</si>
  <si>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</si>
  <si>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</si>
  <si>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</si>
  <si>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</si>
  <si>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×óëóóò</t>
  </si>
  <si>
    <t>Òàðèàò</t>
  </si>
  <si>
    <t>Soum</t>
  </si>
  <si>
    <t>1999 I-XII</t>
  </si>
  <si>
    <t>Õýìæèõ</t>
  </si>
  <si>
    <t>3. Òàéëàíò ñàðä àæèëä îðñîí àæèëã¿é÷¿¿ä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</si>
  <si>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</si>
  <si>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</si>
  <si>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</si>
  <si>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</si>
  <si>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</si>
  <si>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 xml:space="preserve">                  - õîðøîî</t>
  </si>
  <si>
    <t>3.16 pure water</t>
  </si>
  <si>
    <t>Öóñàí</t>
  </si>
  <si>
    <t>Áðó-</t>
  </si>
  <si>
    <t>Àìüä ìàë</t>
  </si>
  <si>
    <t>¯ð òàðèà</t>
  </si>
  <si>
    <t>Õ¿íñíèé á¿òýýãäýõ¿¿í</t>
  </si>
  <si>
    <t>Õ¿íñíèé íîãîî</t>
  </si>
  <si>
    <t>Ìàõ</t>
  </si>
  <si>
    <t>øàòàõóóí</t>
  </si>
  <si>
    <t>Òºìºð, õ¿äýð</t>
  </si>
  <si>
    <t>Í¿¿ðñ</t>
  </si>
  <si>
    <t>Ãýð àõóéí áîëîí ºðãºí õýðýãëýýíèé áàðàà</t>
  </si>
  <si>
    <t>Ìàëûí òýæýýë</t>
  </si>
  <si>
    <t>Àæèëëàã÷äûí òîî</t>
  </si>
  <si>
    <t>Çîð÷èã÷</t>
  </si>
  <si>
    <t>À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</si>
  <si>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</si>
  <si>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</si>
  <si>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</si>
  <si>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</si>
  <si>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</si>
  <si>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</si>
  <si>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</si>
  <si>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</si>
  <si>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</si>
  <si>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</si>
  <si>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>2. Òàéëàíò ñàðä íýìýãäñýí àæèëã¿é÷¿¿ä - á¿ãä</t>
  </si>
  <si>
    <t xml:space="preserve"> 2. Increase of unemployment at the particular month</t>
  </si>
  <si>
    <t>3. ¯¿íýýñ: îðîí òîîíû öîìõîòãîëîîð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</si>
  <si>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</si>
  <si>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</si>
  <si>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</si>
  <si>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</si>
  <si>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</si>
  <si>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</si>
  <si>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 xml:space="preserve">             - áàéãóóëëàãà òàòàí áóóãäñàí</t>
  </si>
  <si>
    <t xml:space="preserve">             - ººð ãàçðààñ øèëæèæ èðñýí</t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</si>
  <si>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</si>
  <si>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</si>
  <si>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</si>
  <si>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</si>
  <si>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</si>
  <si>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</si>
  <si>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</si>
  <si>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</si>
  <si>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</si>
  <si>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¯¿íýýñ: ýìýãòýé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</si>
  <si>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</si>
  <si>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</si>
  <si>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</si>
  <si>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</si>
  <si>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</si>
  <si>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</si>
  <si>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</si>
  <si>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</si>
  <si>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</si>
  <si>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</si>
  <si>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</si>
  <si>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</si>
  <si>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</si>
  <si>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</si>
  <si>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</si>
  <si>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</si>
  <si>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- öàëèí áàãàòàéãààñ</t>
  </si>
  <si>
    <t xml:space="preserve">                - less salary and wages</t>
  </si>
  <si>
    <t xml:space="preserve">             - áóñàä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</si>
  <si>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</si>
  <si>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</si>
  <si>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</si>
  <si>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</si>
  <si>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</si>
  <si>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</si>
  <si>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</si>
  <si>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</si>
  <si>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</si>
  <si>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</si>
  <si>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</si>
  <si>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</si>
  <si>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</si>
  <si>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</si>
  <si>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</si>
  <si>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</si>
  <si>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</si>
  <si>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</si>
  <si>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</si>
  <si>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</si>
  <si>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</si>
  <si>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</si>
  <si>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</si>
  <si>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</si>
  <si>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</si>
  <si>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</si>
  <si>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</si>
  <si>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</si>
  <si>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</si>
  <si>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</si>
  <si>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</si>
  <si>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</si>
  <si>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</si>
  <si>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</si>
  <si>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</si>
  <si>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</si>
  <si>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</si>
  <si>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</si>
  <si>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</si>
  <si>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</si>
  <si>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</si>
  <si>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</si>
  <si>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</si>
  <si>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</si>
  <si>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</si>
  <si>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</si>
  <si>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</si>
  <si>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</si>
  <si>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</si>
  <si>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</si>
  <si>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</si>
  <si>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</si>
  <si>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</si>
  <si>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</si>
  <si>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</si>
  <si>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</si>
  <si>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</si>
  <si>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</si>
  <si>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</si>
  <si>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Ýñãèé ãóòàë</t>
  </si>
  <si>
    <t>Ìîíãîë äýýë</t>
  </si>
  <si>
    <t xml:space="preserve">  National dress</t>
  </si>
  <si>
    <t xml:space="preserve">     */There are other private hospitals</t>
  </si>
  <si>
    <t>Èõ/Ih</t>
  </si>
  <si>
    <t>1995 I-XII</t>
  </si>
  <si>
    <t>Íýõìýëèéí Tetiles</t>
  </si>
  <si>
    <t xml:space="preserve">             - ìýðãýæëèéí àæèë îëäîõã¿éãýýñ</t>
  </si>
  <si>
    <t>2003,12,03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</si>
  <si>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</si>
  <si>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</si>
  <si>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</si>
  <si>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</si>
  <si>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</si>
  <si>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</si>
  <si>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</si>
  <si>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</si>
  <si>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</si>
  <si>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</si>
  <si>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</si>
  <si>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</si>
  <si>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</si>
  <si>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</si>
  <si>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</si>
  <si>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</si>
  <si>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</si>
  <si>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</si>
  <si>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</si>
  <si>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</si>
  <si>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</si>
  <si>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</si>
  <si>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 xml:space="preserve"> ÍÁÁ 1000 à/ò õ¿¿õäýä IMR per alive births</t>
  </si>
  <si>
    <t>Periods</t>
  </si>
  <si>
    <t xml:space="preserve">   Ýì÷èéí òîî</t>
  </si>
  <si>
    <t>Àìáóëàòîðèéí ¿çëýã</t>
  </si>
  <si>
    <t>1999  VII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</si>
  <si>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</si>
  <si>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</si>
  <si>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</si>
  <si>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</si>
  <si>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</si>
  <si>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</si>
  <si>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</si>
  <si>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</si>
  <si>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</si>
  <si>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</si>
  <si>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</si>
  <si>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</si>
  <si>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</si>
  <si>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</si>
  <si>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ÖÀ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</si>
  <si>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</si>
  <si>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</si>
  <si>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</si>
  <si>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</si>
  <si>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</si>
  <si>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</si>
  <si>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</si>
  <si>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</si>
  <si>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</si>
  <si>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</si>
  <si>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</si>
  <si>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</si>
  <si>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</si>
  <si>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</si>
  <si>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</si>
  <si>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</si>
  <si>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</si>
  <si>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</si>
  <si>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</si>
  <si>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</si>
  <si>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</si>
  <si>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</si>
  <si>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</si>
  <si>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</si>
  <si>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</si>
  <si>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</si>
  <si>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</si>
  <si>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</si>
  <si>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</si>
  <si>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</si>
  <si>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</si>
  <si>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</si>
  <si>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</si>
  <si>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</si>
  <si>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</si>
  <si>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</si>
  <si>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 xml:space="preserve">                - migrants</t>
  </si>
  <si>
    <t>Ihtamir</t>
  </si>
  <si>
    <t>Chuluut</t>
  </si>
  <si>
    <t>Hangai</t>
  </si>
  <si>
    <t>Tariat</t>
  </si>
  <si>
    <t>Erdenemandal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</si>
  <si>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</si>
  <si>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</si>
  <si>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</si>
  <si>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</si>
  <si>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</si>
  <si>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</si>
  <si>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</si>
  <si>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</si>
  <si>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</si>
  <si>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</si>
  <si>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</si>
  <si>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</si>
  <si>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</si>
  <si>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</si>
  <si>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 xml:space="preserve"> month, by age group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</si>
  <si>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</si>
  <si>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</si>
  <si>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</si>
  <si>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</si>
  <si>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</si>
  <si>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</si>
  <si>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</si>
  <si>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</si>
  <si>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</si>
  <si>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</si>
  <si>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</si>
  <si>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</si>
  <si>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</si>
  <si>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</si>
  <si>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</si>
  <si>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</si>
  <si>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</si>
  <si>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</si>
  <si>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</si>
  <si>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</si>
  <si>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</si>
  <si>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</si>
  <si>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</si>
  <si>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</si>
  <si>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</si>
  <si>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</si>
  <si>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</si>
  <si>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</si>
  <si>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</si>
  <si>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</si>
  <si>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</si>
  <si>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</si>
  <si>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</si>
  <si>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</si>
  <si>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</si>
  <si>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</si>
  <si>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</si>
  <si>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</si>
  <si>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</si>
  <si>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</si>
  <si>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</si>
  <si>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</si>
  <si>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</si>
  <si>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</si>
  <si>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</si>
  <si>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</si>
  <si>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</si>
  <si>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</si>
  <si>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</si>
  <si>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</si>
  <si>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</si>
  <si>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</si>
  <si>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</si>
  <si>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</si>
  <si>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</si>
  <si>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</si>
  <si>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</si>
  <si>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</si>
  <si>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</si>
  <si>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</si>
  <si>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</si>
  <si>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</si>
  <si>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</si>
  <si>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</si>
  <si>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</si>
  <si>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1. ªìíºõ ñàðûí ýöýñò áàéñàí àæèëã¿é÷¿¿ä - á¿ãä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</si>
  <si>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</si>
  <si>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</si>
  <si>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</si>
  <si>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</si>
  <si>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</si>
  <si>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</si>
  <si>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</si>
  <si>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</si>
  <si>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</si>
  <si>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</si>
  <si>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</si>
  <si>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</si>
  <si>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</si>
  <si>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</si>
  <si>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</si>
  <si>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</si>
  <si>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</si>
  <si>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</si>
  <si>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</si>
  <si>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</si>
  <si>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</si>
  <si>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</si>
  <si>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 xml:space="preserve">à÷àà ýðãýëò ìÿ,òí,êì </t>
  </si>
  <si>
    <t>òýýñýí à÷àà òí</t>
  </si>
  <si>
    <t>Çîð÷èã÷ ýðãýëò</t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</si>
  <si>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</si>
  <si>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</si>
  <si>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</si>
  <si>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</si>
  <si>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</si>
  <si>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</si>
  <si>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</si>
  <si>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</si>
  <si>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</si>
  <si>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</si>
  <si>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</si>
  <si>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</si>
  <si>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</si>
  <si>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</si>
  <si>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</si>
  <si>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</si>
  <si>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</si>
  <si>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</si>
  <si>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</si>
  <si>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</si>
  <si>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</si>
  <si>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</si>
  <si>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</si>
  <si>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</si>
  <si>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</si>
  <si>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</si>
  <si>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</si>
  <si>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</si>
  <si>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</si>
  <si>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</si>
  <si>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                  Õ¯Í ÀÌÛÍ ÒÎÎ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</si>
  <si>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</si>
  <si>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</si>
  <si>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</si>
  <si>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</si>
  <si>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</si>
  <si>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</si>
  <si>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</si>
  <si>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</si>
  <si>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</si>
  <si>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</si>
  <si>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</si>
  <si>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</si>
  <si>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</si>
  <si>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</si>
  <si>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</si>
  <si>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</si>
  <si>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</si>
  <si>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</si>
  <si>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</si>
  <si>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</si>
  <si>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</si>
  <si>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</si>
  <si>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</si>
  <si>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</si>
  <si>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</si>
  <si>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>I-XII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</si>
  <si>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</si>
  <si>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</si>
  <si>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</si>
  <si>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</si>
  <si>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</si>
  <si>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</si>
  <si>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</si>
  <si>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</si>
  <si>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</si>
  <si>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</si>
  <si>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</si>
  <si>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</si>
  <si>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</si>
  <si>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</si>
  <si>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</si>
  <si>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</si>
  <si>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</si>
  <si>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</si>
  <si>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</si>
  <si>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</si>
  <si>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</si>
  <si>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</si>
  <si>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</si>
  <si>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</si>
  <si>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</si>
  <si>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</si>
  <si>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</si>
  <si>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</si>
  <si>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</si>
  <si>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</si>
  <si>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</si>
  <si>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</si>
  <si>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</si>
  <si>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</si>
  <si>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</si>
  <si>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</si>
  <si>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</si>
  <si>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</si>
  <si>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</si>
  <si>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</si>
  <si>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</si>
  <si>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</si>
  <si>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>ÕÓÂÈÉÍ ÒÝÝÂÝÐ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</si>
  <si>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</si>
  <si>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</si>
  <si>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</si>
  <si>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</si>
  <si>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</si>
  <si>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            - öýðãýýñ õàëàãäñàí</t>
  </si>
  <si>
    <t xml:space="preserve">                  - cooperatives</t>
  </si>
  <si>
    <t xml:space="preserve">                  - other</t>
  </si>
  <si>
    <t>thous.¥</t>
  </si>
  <si>
    <t xml:space="preserve">  ÍÁÁ   Number of infant deaths</t>
  </si>
  <si>
    <t>Sums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</si>
  <si>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</si>
  <si>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</si>
  <si>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</si>
  <si>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</si>
  <si>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</si>
  <si>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</si>
  <si>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 xml:space="preserve">    ¯¿íýýñ:  - óëñûí ¿éëäâýðèéí ãàçàð</t>
  </si>
  <si>
    <t>Ýñãèé</t>
  </si>
  <si>
    <t>Felt</t>
  </si>
  <si>
    <t>Newspaper</t>
  </si>
  <si>
    <t>Printings</t>
  </si>
  <si>
    <t xml:space="preserve">             - ñóðãóóëü òºãññºí</t>
  </si>
  <si>
    <t xml:space="preserve">                - graduated any school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</si>
  <si>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</si>
  <si>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</si>
  <si>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</si>
  <si>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</si>
  <si>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</si>
  <si>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</si>
  <si>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</si>
  <si>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</si>
  <si>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</si>
  <si>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</si>
  <si>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</si>
  <si>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</si>
  <si>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</si>
  <si>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</si>
  <si>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</si>
  <si>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</si>
  <si>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</si>
  <si>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</si>
  <si>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</si>
  <si>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</si>
  <si>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</si>
  <si>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</si>
  <si>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</si>
  <si>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</si>
  <si>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</si>
  <si>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</si>
  <si>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</si>
  <si>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>Tsetserleg</t>
  </si>
  <si>
    <t>Ìîäîí òýðýã</t>
  </si>
  <si>
    <t xml:space="preserve">  Wooden cart</t>
  </si>
  <si>
    <t xml:space="preserve">  3.4 leather boots</t>
  </si>
  <si>
    <t xml:space="preserve">                  - òºðèéí, òºñºâò áàéãóóëëàãàä</t>
  </si>
  <si>
    <t xml:space="preserve"> Of which:  -  state-owned enterprises</t>
  </si>
  <si>
    <t>5. Íàñ áàðàëò,ñóìààð</t>
  </si>
  <si>
    <t>ÕÀÀ-í ãàðàëòàé ìàë àìüòàä</t>
  </si>
  <si>
    <t>Íîîñ íîîëóóð</t>
  </si>
  <si>
    <t>Àðüñ øèð</t>
  </si>
  <si>
    <t xml:space="preserve">      1. Õ¿íñíèé á¿òýýãäõ¿¿í</t>
  </si>
  <si>
    <t xml:space="preserve">                                           8.1 Àæèëã¿é÷¿¿äèéí òîî, øàëòãààíààð</t>
  </si>
  <si>
    <t xml:space="preserve">                                  8.1  Number of unemployed people, by causes</t>
  </si>
  <si>
    <t>8. ÀÆÈËÃ¯É×¯¯Ä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</si>
  <si>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</si>
  <si>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</si>
  <si>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</si>
  <si>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</si>
  <si>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</si>
  <si>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</si>
  <si>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</si>
  <si>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</si>
  <si>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</si>
  <si>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</si>
  <si>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</si>
  <si>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</si>
  <si>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</si>
  <si>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</si>
  <si>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 xml:space="preserve">                  - íºõºðëºë, êîìïàíè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</si>
  <si>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</si>
  <si>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</si>
  <si>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</si>
  <si>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</si>
  <si>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</si>
  <si>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</si>
  <si>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</si>
  <si>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</si>
  <si>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</si>
  <si>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</si>
  <si>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</si>
  <si>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</si>
  <si>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</si>
  <si>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</si>
  <si>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</si>
  <si>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</si>
  <si>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</si>
  <si>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</si>
  <si>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</si>
  <si>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</si>
  <si>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</si>
  <si>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</si>
  <si>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</si>
  <si>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</si>
  <si>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</si>
  <si>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</si>
  <si>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</si>
  <si>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</si>
  <si>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</si>
  <si>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</si>
  <si>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</si>
  <si>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</si>
  <si>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</si>
  <si>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</si>
  <si>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</si>
  <si>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</si>
  <si>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</si>
  <si>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</si>
  <si>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</si>
  <si>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</si>
  <si>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</si>
  <si>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</si>
  <si>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</si>
  <si>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</si>
  <si>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</si>
  <si>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</si>
  <si>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</si>
  <si>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</si>
  <si>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 SOUM</t>
  </si>
  <si>
    <t>Of which: women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</si>
  <si>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</si>
  <si>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</si>
  <si>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</si>
  <si>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</si>
  <si>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</si>
  <si>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</si>
  <si>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</si>
  <si>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</si>
  <si>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</si>
  <si>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</si>
  <si>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</si>
  <si>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</si>
  <si>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</si>
  <si>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</si>
  <si>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</si>
  <si>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</si>
  <si>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</si>
  <si>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</si>
  <si>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</si>
  <si>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</si>
  <si>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</si>
  <si>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</si>
  <si>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</si>
  <si>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</si>
  <si>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</si>
  <si>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</si>
  <si>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</si>
  <si>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</si>
  <si>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</si>
  <si>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</si>
  <si>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</si>
  <si>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</si>
  <si>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</si>
  <si>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</si>
  <si>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</si>
  <si>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</si>
  <si>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</si>
  <si>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</si>
  <si>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</si>
  <si>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</si>
  <si>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</si>
  <si>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</si>
  <si>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</si>
  <si>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</si>
  <si>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</si>
  <si>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</si>
  <si>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</si>
  <si>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</si>
  <si>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</si>
  <si>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</si>
  <si>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</si>
  <si>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</si>
  <si>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</si>
  <si>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</si>
  <si>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</si>
  <si>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</si>
  <si>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</si>
  <si>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</si>
  <si>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</si>
  <si>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</si>
  <si>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</si>
  <si>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</si>
  <si>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</si>
  <si>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</si>
  <si>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</si>
  <si>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</si>
  <si>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</si>
  <si>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</si>
  <si>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</si>
  <si>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</si>
  <si>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</si>
  <si>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</si>
  <si>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</si>
  <si>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</si>
  <si>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</si>
  <si>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</si>
  <si>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Äèçèíòåðè</t>
  </si>
  <si>
    <t>ªÃ</t>
  </si>
  <si>
    <t>ÕØ</t>
  </si>
  <si>
    <t>ÖÍ</t>
  </si>
  <si>
    <t>Òª</t>
  </si>
  <si>
    <t>2003  I-XII</t>
  </si>
  <si>
    <t>2003 I-XII</t>
  </si>
  <si>
    <t xml:space="preserve">                - first time they are looking for job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</si>
  <si>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</si>
  <si>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</si>
  <si>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</si>
  <si>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</si>
  <si>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</si>
  <si>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</si>
  <si>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</si>
  <si>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</si>
  <si>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</si>
  <si>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</si>
  <si>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</si>
  <si>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</si>
  <si>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</si>
  <si>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</si>
  <si>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</si>
  <si>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</si>
  <si>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</si>
  <si>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</si>
  <si>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</si>
  <si>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</si>
  <si>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</si>
  <si>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</si>
  <si>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 xml:space="preserve">                                </t>
  </si>
  <si>
    <t>Äýýä</t>
  </si>
  <si>
    <t>High</t>
  </si>
  <si>
    <t>Òóñ. Äóíä</t>
  </si>
  <si>
    <t>secondary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</si>
  <si>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</si>
  <si>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</si>
  <si>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</si>
  <si>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</si>
  <si>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</si>
  <si>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</si>
  <si>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</si>
  <si>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</si>
  <si>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</si>
  <si>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</si>
  <si>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</si>
  <si>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</si>
  <si>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</si>
  <si>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</si>
  <si>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</si>
  <si>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</si>
  <si>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</si>
  <si>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</si>
  <si>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</si>
  <si>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</si>
  <si>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</si>
  <si>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</si>
  <si>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</si>
  <si>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</si>
  <si>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</si>
  <si>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</si>
  <si>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</si>
  <si>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Íèéò òýýâýðëýñýí à÷ààíààñ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</si>
  <si>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</si>
  <si>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</si>
  <si>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</si>
  <si>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</si>
  <si>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</si>
  <si>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</si>
  <si>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</si>
  <si>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</si>
  <si>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</si>
  <si>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</si>
  <si>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</si>
  <si>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</si>
  <si>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</si>
  <si>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>îðëîãî</t>
  </si>
  <si>
    <t xml:space="preserve"> Ä¿í</t>
  </si>
  <si>
    <t>SOUM</t>
  </si>
  <si>
    <t>3.7 ýñãèé</t>
  </si>
  <si>
    <t xml:space="preserve">  ì</t>
  </si>
  <si>
    <t>2000 I</t>
  </si>
  <si>
    <t xml:space="preserve">            - àíõ óäàà àæèë õàéæ áàéãàà</t>
  </si>
  <si>
    <t>Unemployed people - total</t>
  </si>
  <si>
    <t>Of which : women</t>
  </si>
  <si>
    <t>By educational levels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</si>
  <si>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</si>
  <si>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</si>
  <si>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</si>
  <si>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</si>
  <si>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</si>
  <si>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</si>
  <si>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</si>
  <si>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</si>
  <si>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</si>
  <si>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Òýýâýð, àãóóëàõûí àæ àõóé, õîëáîî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</si>
  <si>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</si>
  <si>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</si>
  <si>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</si>
  <si>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</si>
  <si>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</si>
  <si>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</si>
  <si>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</si>
  <si>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</si>
  <si>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4. Òàéëàíò ñàðä á¿ðòãýëýýñ õàñàãäñàí àæ-÷¿¿ä</t>
  </si>
  <si>
    <t xml:space="preserve"> 4. Excluded unemployed people from registration</t>
  </si>
  <si>
    <t>2004  I-XII</t>
  </si>
  <si>
    <t>ªÎÌ¯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</si>
  <si>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</si>
  <si>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</si>
  <si>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</si>
  <si>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</si>
  <si>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</si>
  <si>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</si>
  <si>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</si>
  <si>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</si>
  <si>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</si>
  <si>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</si>
  <si>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</si>
  <si>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</si>
  <si>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</si>
  <si>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</si>
  <si>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</si>
  <si>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</si>
  <si>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Áàðèëãûí ìàòåðèàë</t>
  </si>
  <si>
    <t>Ìîä ìîäîí</t>
  </si>
  <si>
    <t>Õ¿ðìýí áëîê</t>
  </si>
  <si>
    <t>Âààêóóì öîíõ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</si>
  <si>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</si>
  <si>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</si>
  <si>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</si>
  <si>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</si>
  <si>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</si>
  <si>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</si>
  <si>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</si>
  <si>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</si>
  <si>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Õóâàíöàð á¿òýýãäýõ¿¿í ¿éëäâýðëýë</t>
  </si>
  <si>
    <t>Óëààí ýñýðãýíý</t>
  </si>
  <si>
    <t>2011-I-XII</t>
  </si>
  <si>
    <t>2019  I-XII</t>
  </si>
  <si>
    <t>2020  I-XII</t>
  </si>
  <si>
    <t>2021  I-XII</t>
  </si>
  <si>
    <t>2011 I-XII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</si>
  <si>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</si>
  <si>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</si>
  <si>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</si>
  <si>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Note :       1. Data of births and deaths were taken  from the Health organization reports.  </t>
  </si>
  <si>
    <t>2. Øèíýýð áèé áîëãîñîí àæëûí áàéðíû ìýäýý</t>
  </si>
  <si>
    <t xml:space="preserve"> 11.3 Àæ ¿éëäâýðèéí íèéò á¿òýýãäõ¿¿í, çýðýãö¿¿ëýõ ¿íýýð /ìÿí.òºã/</t>
  </si>
  <si>
    <t xml:space="preserve"> 11.3 Gross industrial products, at constant prices, /thous.tog/</t>
  </si>
  <si>
    <t xml:space="preserve"> 11.4 Ãîë íýðèéí á¿òýýãäýõ¿¿í ¿éëäâýðëýëò</t>
  </si>
  <si>
    <t xml:space="preserve">  11.4 Production of the major commodities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</si>
  <si>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</si>
  <si>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</si>
  <si>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 xml:space="preserve">                                                  Õ¯Í ÀÌ</t>
  </si>
  <si>
    <t>2012-XII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</si>
  <si>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</si>
  <si>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</si>
  <si>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</si>
  <si>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</si>
  <si>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</si>
  <si>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</si>
  <si>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</si>
  <si>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</si>
  <si>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</si>
  <si>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</si>
  <si>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</si>
  <si>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2013  I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</si>
  <si>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</si>
  <si>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</si>
  <si>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</si>
  <si>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</si>
  <si>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</si>
  <si>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</si>
  <si>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</si>
  <si>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</si>
  <si>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</si>
  <si>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2013 I</t>
  </si>
  <si>
    <t>2012 I-XII</t>
  </si>
  <si>
    <t>2013-I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</si>
  <si>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</si>
  <si>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</si>
  <si>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</si>
  <si>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</si>
  <si>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</si>
  <si>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</si>
  <si>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</si>
  <si>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t xml:space="preserve">                                10.1 Àæ ¿éëäâýðèéí íèéò á¿òýýãäõ¿¿í, îíû ¿íýýð, ñàÿ.òºã</t>
  </si>
  <si>
    <t xml:space="preserve">                               10.1 Gross industrial output, at current price, mln.tog</t>
  </si>
  <si>
    <t xml:space="preserve">                                10.2 Àæ ¿éëäâýðèéí áîðëóóëñàí á¿òýýãäõ¿¿í, îíû ¿íýýð, ñàÿ.òºã</t>
  </si>
  <si>
    <t xml:space="preserve">                                10.2 Sold production of the industry, at current price, mln.tog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</si>
  <si>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</si>
  <si>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</si>
  <si>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</si>
  <si>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</si>
  <si>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</si>
  <si>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</si>
  <si>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</si>
  <si>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</si>
  <si>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</si>
  <si>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</si>
  <si>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</si>
  <si>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</si>
  <si>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</si>
  <si>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</si>
  <si>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</si>
  <si>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</si>
  <si>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</si>
  <si>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</si>
  <si>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2013-XII</t>
  </si>
  <si>
    <t>2014-I</t>
  </si>
  <si>
    <t>2014 I</t>
  </si>
  <si>
    <t>2013 I-XII</t>
  </si>
  <si>
    <t>2014  I</t>
  </si>
  <si>
    <t>2014/2013%</t>
  </si>
  <si>
    <t>.</t>
  </si>
  <si>
    <t>2014/2011%</t>
  </si>
  <si>
    <t>2014/2012%</t>
  </si>
  <si>
    <t>2014/2013. %</t>
  </si>
  <si>
    <t>2013-II</t>
  </si>
  <si>
    <t>2014-II</t>
  </si>
  <si>
    <t>2013 II</t>
  </si>
  <si>
    <t>2014 II</t>
  </si>
  <si>
    <r>
      <t xml:space="preserve"> </t>
    </r>
    <r>
      <rPr>
        <i/>
        <sz val="7"/>
        <rFont val="Arial"/>
        <family val="2"/>
      </rPr>
      <t>Soum</t>
    </r>
  </si>
  <si>
    <t>2013  II</t>
  </si>
  <si>
    <t>2014  II</t>
  </si>
  <si>
    <t>Бүтээгдэхүүний</t>
  </si>
  <si>
    <t>нэр төрөл</t>
  </si>
  <si>
    <t>Суурь үнэ</t>
  </si>
  <si>
    <r>
      <t>/төг/  P</t>
    </r>
    <r>
      <rPr>
        <vertAlign val="subscript"/>
        <sz val="7"/>
        <rFont val="Arial Mon"/>
        <family val="2"/>
      </rPr>
      <t>0</t>
    </r>
  </si>
  <si>
    <t xml:space="preserve"> НБ  GP</t>
  </si>
  <si>
    <t>5.1. Бүртгэлтэй ажилгүйчүүдийн тоо, шалтгаанаар</t>
  </si>
  <si>
    <t>Бүгд</t>
  </si>
  <si>
    <t>Үүнээс: эмэгтэй</t>
  </si>
  <si>
    <t>1. Өмнөх сарын эцэст байсан ажилгүйчүүд-бүгд</t>
  </si>
  <si>
    <t>2. Тайлант сард нэмэгдсэн ажилгүйчүүд-бүгд</t>
  </si>
  <si>
    <t xml:space="preserve">     Үүнээс: орон тооны цомхтголоор</t>
  </si>
  <si>
    <t xml:space="preserve">             - байгууллага татан буугдсан</t>
  </si>
  <si>
    <t xml:space="preserve">             - өөр газраас шилжиж ирсэн</t>
  </si>
  <si>
    <t xml:space="preserve">             - сургууль төгссөн</t>
  </si>
  <si>
    <t xml:space="preserve">             - цэргээс халагдсан</t>
  </si>
  <si>
    <t xml:space="preserve">             - Мэргэжил ур чадвараа нэмэгдүүлэн ашиг орлого         нэмэгдүүлэх</t>
  </si>
  <si>
    <t xml:space="preserve">             - цалин багатайгаас</t>
  </si>
  <si>
    <t xml:space="preserve">             - бусад</t>
  </si>
  <si>
    <t>4.Тайлант сард ажилд орсон ажилгүйчүүд</t>
  </si>
  <si>
    <t xml:space="preserve">    Үүнээс : -улсын үйлдвэрийн газар</t>
  </si>
  <si>
    <t xml:space="preserve">                  - нөхөрлөл, компани</t>
  </si>
  <si>
    <t xml:space="preserve">                  - хоршоо</t>
  </si>
  <si>
    <t xml:space="preserve">                  - төрийн төсөвт байгууллага</t>
  </si>
  <si>
    <t xml:space="preserve">                  - бусад</t>
  </si>
  <si>
    <t>5. Тайлант сарын эцэст байгаа ажилгүйчүүд- бүгд</t>
  </si>
  <si>
    <t>Үүнээс: насны бүлгээр</t>
  </si>
  <si>
    <t xml:space="preserve">5.2. Бүртгэлтэйажилгүйчүүд, сумаар      </t>
  </si>
  <si>
    <t>Үүнээс: эм</t>
  </si>
  <si>
    <t>Өсөлт, бууралт</t>
  </si>
  <si>
    <t>Сум</t>
  </si>
  <si>
    <t>Их</t>
  </si>
  <si>
    <t>Чу</t>
  </si>
  <si>
    <t>Хн</t>
  </si>
  <si>
    <t>Та</t>
  </si>
  <si>
    <t>Өу</t>
  </si>
  <si>
    <t>Эм</t>
  </si>
  <si>
    <t>Жа</t>
  </si>
  <si>
    <t>Цц</t>
  </si>
  <si>
    <t>Хр</t>
  </si>
  <si>
    <t>Бц</t>
  </si>
  <si>
    <t>Өл</t>
  </si>
  <si>
    <t>Өг</t>
  </si>
  <si>
    <t>Хш</t>
  </si>
  <si>
    <t>Хт</t>
  </si>
  <si>
    <t>Цн</t>
  </si>
  <si>
    <t>Тө</t>
  </si>
  <si>
    <t>Бу</t>
  </si>
  <si>
    <t>Эбу</t>
  </si>
  <si>
    <t>Цр</t>
  </si>
  <si>
    <t>Дүн</t>
  </si>
  <si>
    <t>5.3 Бүртгэлтэй ажилгүйчүүд, боловсролоор</t>
  </si>
  <si>
    <t>Зөрүү +,-</t>
  </si>
  <si>
    <t>Ажилгүйчүүд- бүгд</t>
  </si>
  <si>
    <t>Боловсролын түвшингээр</t>
  </si>
  <si>
    <r>
      <t xml:space="preserve">     - Дээд </t>
    </r>
    <r>
      <rPr>
        <i/>
        <sz val="7"/>
        <rFont val="Arial"/>
        <family val="2"/>
      </rPr>
      <t>high</t>
    </r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</si>
  <si>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</si>
  <si>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 xml:space="preserve">     - Мэргэжлийн анхан шатны</t>
  </si>
  <si>
    <r>
      <t xml:space="preserve">     - бүрэн дунд </t>
    </r>
    <r>
      <rPr>
        <i/>
        <sz val="7"/>
        <rFont val="Arial"/>
        <family val="2"/>
      </rPr>
      <t>secondary I</t>
    </r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</si>
  <si>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</si>
  <si>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</si>
  <si>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</si>
  <si>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АҮНБ/GIP</t>
  </si>
  <si>
    <t>Реккитиоз</t>
  </si>
  <si>
    <t xml:space="preserve">     */  Хувийн эмнэлгүүдийг оруулав.</t>
  </si>
  <si>
    <t>Эх сурвалж: Эрүүл мэндийн статистикийн мэдээгээр</t>
  </si>
  <si>
    <t xml:space="preserve">   Тайлбар: 1. Төрөлт, нас баралтыг эрүүл мэндийн байгууллагын мэдээгээр авав.</t>
  </si>
  <si>
    <t>Хөдөлмөрийн хэлтэс</t>
  </si>
  <si>
    <t>Эх сурвалж: Хөдөлмөрийн хэлтэс</t>
  </si>
  <si>
    <t>5. БҮРТГЭЛТЭЙ АЖИЛГҮЙЧҮҮД</t>
  </si>
  <si>
    <t>2013  III</t>
  </si>
  <si>
    <t>2014  III</t>
  </si>
  <si>
    <t>2013 III</t>
  </si>
  <si>
    <t>2013-III</t>
  </si>
  <si>
    <t>2014-III</t>
  </si>
  <si>
    <t>2014 III</t>
  </si>
  <si>
    <t>2013  IY</t>
  </si>
  <si>
    <t>2014  IY</t>
  </si>
  <si>
    <t>2013 IY</t>
  </si>
  <si>
    <t>2013-IY</t>
  </si>
  <si>
    <t>2014-IY</t>
  </si>
  <si>
    <t>2014 IY</t>
  </si>
  <si>
    <t>2014  Y</t>
  </si>
  <si>
    <t>2013  Y</t>
  </si>
  <si>
    <t>2013-Y</t>
  </si>
  <si>
    <t>2014-Y</t>
  </si>
  <si>
    <t>2013 Y</t>
  </si>
  <si>
    <t>2014 Y</t>
  </si>
  <si>
    <t>2013  YI</t>
  </si>
  <si>
    <t>2014  YI</t>
  </si>
  <si>
    <t>2013-YI</t>
  </si>
  <si>
    <t>2014-YI</t>
  </si>
  <si>
    <t>2013 YI</t>
  </si>
  <si>
    <t>2014 YI</t>
  </si>
  <si>
    <t>Ихтамир</t>
  </si>
  <si>
    <t>Чулуут</t>
  </si>
  <si>
    <t>Хангай</t>
  </si>
  <si>
    <t>Тариат</t>
  </si>
  <si>
    <t>Өндөр-Улаан</t>
  </si>
  <si>
    <t>Эрдэнэмандал</t>
  </si>
  <si>
    <t>Жаргалант</t>
  </si>
  <si>
    <t>Цэцэрлэг</t>
  </si>
  <si>
    <t>Хайрхан</t>
  </si>
  <si>
    <t>Батцэнгэл</t>
  </si>
  <si>
    <t>Өлзийт</t>
  </si>
  <si>
    <t>Өгийнуур</t>
  </si>
  <si>
    <t>Хашаат</t>
  </si>
  <si>
    <t>Хотонт</t>
  </si>
  <si>
    <t>Цэнхэр</t>
  </si>
  <si>
    <t>Төвшрүүлэх</t>
  </si>
  <si>
    <t>Булган</t>
  </si>
  <si>
    <t>Эрдэнэбулган</t>
  </si>
  <si>
    <t>Цахир</t>
  </si>
  <si>
    <t>2014  YII</t>
  </si>
  <si>
    <t>2013  YII</t>
  </si>
  <si>
    <t>I-YII</t>
  </si>
  <si>
    <t>2013 YII</t>
  </si>
  <si>
    <t>2013-YII</t>
  </si>
  <si>
    <t>2014-YII</t>
  </si>
  <si>
    <t>2014 YII</t>
  </si>
  <si>
    <t>YII July</t>
  </si>
  <si>
    <t>2013. YII</t>
  </si>
  <si>
    <t>2014. YII</t>
  </si>
  <si>
    <t>2014.YII</t>
  </si>
  <si>
    <t>1.7 ¯õðèéí ìàõ</t>
  </si>
  <si>
    <t>2014 VII</t>
  </si>
  <si>
    <t xml:space="preserve">                       Ýõíèé 7  ñàðûí áàéäëààð           </t>
  </si>
  <si>
    <t xml:space="preserve"> 2014.08.05</t>
  </si>
  <si>
    <t xml:space="preserve"> 7.3 ÕÀÀ-í á¿òýýãäýõ¿¿íèé ¿íý 2014 îíû 7-ð ñàðûí áàéäëààð , ñóìäààð</t>
  </si>
  <si>
    <t>Á¿òýýãäýõ¿¿íèé  íýð</t>
  </si>
  <si>
    <t>Õýìæèõ íýãæ</t>
  </si>
  <si>
    <t>ÖÖ</t>
  </si>
  <si>
    <t>ÁÓ</t>
  </si>
  <si>
    <t>ÝÁÓ</t>
  </si>
  <si>
    <t>ÖÐ</t>
  </si>
  <si>
    <t>Áóóð</t>
  </si>
  <si>
    <t>òîëãîé</t>
  </si>
  <si>
    <t>Íàñ ã¿éöñýí àò</t>
  </si>
  <si>
    <t>Íàñ ã¿éöñýí èíãý</t>
  </si>
  <si>
    <t>Ýð øèëáý</t>
  </si>
  <si>
    <t>Ýì øèëáý</t>
  </si>
  <si>
    <t>Àçðàãà</t>
  </si>
  <si>
    <t>Ñî¸îëîí ¿ðýý</t>
  </si>
  <si>
    <t>Ñî¸îëîí ã¿¿</t>
  </si>
  <si>
    <t>Ø¿äëýí ¿ðýý</t>
  </si>
  <si>
    <t>Ø¿äëýí áàéäàñ</t>
  </si>
  <si>
    <t>Áóõ</t>
  </si>
  <si>
    <t>Õÿçààëàí øàð</t>
  </si>
  <si>
    <t>Õÿçààëàí äºíæ</t>
  </si>
  <si>
    <t>Ø¿äëýí ýð ¿õýð</t>
  </si>
  <si>
    <t>Ø¿äëýí ãóíæ</t>
  </si>
  <si>
    <t>Õóö</t>
  </si>
  <si>
    <t>Ýð õîíü</t>
  </si>
  <si>
    <t>Ýì õîíü</t>
  </si>
  <si>
    <t>Ýð òºëºã</t>
  </si>
  <si>
    <t>Ýì òºëºã</t>
  </si>
  <si>
    <t>Óõíà</t>
  </si>
  <si>
    <t>Ýð ÿìàà</t>
  </si>
  <si>
    <t>Ýì ÿìàà</t>
  </si>
  <si>
    <t>Ýð áîðëîí</t>
  </si>
  <si>
    <t>Ýì áîðëîí</t>
  </si>
  <si>
    <t>Áîäîí</t>
  </si>
  <si>
    <t>Ìýãæ</t>
  </si>
  <si>
    <t>Òîðîé</t>
  </si>
  <si>
    <t>Òàõèà</t>
  </si>
  <si>
    <t>¯ðèéí áóóäàé</t>
  </si>
  <si>
    <t>Òàâààðûí áóóäàé</t>
  </si>
  <si>
    <t>Áîîäîëòîé ºâñ 25 êã</t>
  </si>
  <si>
    <t>áîîäîë</t>
  </si>
  <si>
    <t>Ò¿ëýýíèé ìîä</t>
  </si>
  <si>
    <t>ì3</t>
  </si>
  <si>
    <t>+</t>
  </si>
  <si>
    <t>h</t>
  </si>
  <si>
    <t>++</t>
  </si>
  <si>
    <t>h+</t>
  </si>
  <si>
    <t>hh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</si>
  <si>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</si>
  <si>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</si>
  <si>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</si>
  <si>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</si>
  <si>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</si>
  <si>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</si>
  <si>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</si>
  <si>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</si>
  <si>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</si>
  <si>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</si>
  <si>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</si>
  <si>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</si>
  <si>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</si>
  <si>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</si>
  <si>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</si>
  <si>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</si>
  <si>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</si>
  <si>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</si>
  <si>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</si>
  <si>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</si>
  <si>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</si>
  <si>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</si>
  <si>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</si>
  <si>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</si>
  <si>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2013.YII</t>
  </si>
  <si>
    <t>permis   thous tog</t>
  </si>
  <si>
    <t>violation of forest, thous.¥</t>
  </si>
  <si>
    <t xml:space="preserve">  thous. tog</t>
  </si>
  <si>
    <t>0+++++</t>
  </si>
  <si>
    <t>+++++х</t>
  </si>
  <si>
    <t xml:space="preserve"> 0  0++++</t>
  </si>
  <si>
    <t>++++++</t>
  </si>
  <si>
    <t>++++h</t>
  </si>
  <si>
    <t>PPPY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</si>
  <si>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</si>
  <si>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>VII</t>
  </si>
  <si>
    <t xml:space="preserve"> - Үүнээс  хувиараа хөдөлмөр эрхлэгчдийн</t>
  </si>
  <si>
    <t>6.2 Ãîë íýðèéí áàðààíû ¿íý</t>
  </si>
  <si>
    <t>6.2 Price of selected goods</t>
  </si>
  <si>
    <t>Áàðààíû íýð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</si>
  <si>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</si>
  <si>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</si>
  <si>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</si>
  <si>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</si>
  <si>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</si>
  <si>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</si>
  <si>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</si>
  <si>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</si>
  <si>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</si>
  <si>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</si>
  <si>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</si>
  <si>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</si>
  <si>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</si>
  <si>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</si>
  <si>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</si>
  <si>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</si>
  <si>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</si>
  <si>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</si>
  <si>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</si>
  <si>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</si>
  <si>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</si>
  <si>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</si>
  <si>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</si>
  <si>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</si>
  <si>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</si>
  <si>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</si>
  <si>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</si>
  <si>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</si>
  <si>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</si>
  <si>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</si>
  <si>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</si>
  <si>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</si>
  <si>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</si>
  <si>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</si>
  <si>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</si>
  <si>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</si>
  <si>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</si>
  <si>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</si>
  <si>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</si>
  <si>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</si>
  <si>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</si>
  <si>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</si>
  <si>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</si>
  <si>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</si>
  <si>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</si>
  <si>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</si>
  <si>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</si>
  <si>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</si>
  <si>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</si>
  <si>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</si>
  <si>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</si>
  <si>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</si>
  <si>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</si>
  <si>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</si>
  <si>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</si>
  <si>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</si>
  <si>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</si>
  <si>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</si>
  <si>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</si>
  <si>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</si>
  <si>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</si>
  <si>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</si>
  <si>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</si>
  <si>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</si>
  <si>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</si>
  <si>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</si>
  <si>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</si>
  <si>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</si>
  <si>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</si>
  <si>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</si>
  <si>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</si>
  <si>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</si>
  <si>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</si>
  <si>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</si>
  <si>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</si>
  <si>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</si>
  <si>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</si>
  <si>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</si>
  <si>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</si>
  <si>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</si>
  <si>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</si>
  <si>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</si>
  <si>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</si>
  <si>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</si>
  <si>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</si>
  <si>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</si>
  <si>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</si>
  <si>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</si>
  <si>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</si>
  <si>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</si>
  <si>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</si>
  <si>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</si>
  <si>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</si>
  <si>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</si>
  <si>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</si>
  <si>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2010.XII</t>
  </si>
  <si>
    <t>2013 VII</t>
  </si>
  <si>
    <t>2013.XII</t>
  </si>
  <si>
    <t>2014 VI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</si>
  <si>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</si>
  <si>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</si>
  <si>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</si>
  <si>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</si>
  <si>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</si>
  <si>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</si>
  <si>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</si>
  <si>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</si>
  <si>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</si>
  <si>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</si>
  <si>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</si>
  <si>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</si>
  <si>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</si>
  <si>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</si>
  <si>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</si>
  <si>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</si>
  <si>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</si>
  <si>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</si>
  <si>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</si>
  <si>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</si>
  <si>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</si>
  <si>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</si>
  <si>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</si>
  <si>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</si>
  <si>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</si>
  <si>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</si>
  <si>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</si>
  <si>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</si>
  <si>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</si>
  <si>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</si>
  <si>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</si>
  <si>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</si>
  <si>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</si>
  <si>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</si>
  <si>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</si>
  <si>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</si>
  <si>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</si>
  <si>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</si>
  <si>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</si>
  <si>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</si>
  <si>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</si>
  <si>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</si>
  <si>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</si>
  <si>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</si>
  <si>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</si>
  <si>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</si>
  <si>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</si>
  <si>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</si>
  <si>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</si>
  <si>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</si>
  <si>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</si>
  <si>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</si>
  <si>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</si>
  <si>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</si>
  <si>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</si>
  <si>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</si>
  <si>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</si>
  <si>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</si>
  <si>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</si>
  <si>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</si>
  <si>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</si>
  <si>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</si>
  <si>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</si>
  <si>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</si>
  <si>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</si>
  <si>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</si>
  <si>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</si>
  <si>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</si>
  <si>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</si>
  <si>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</si>
  <si>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</si>
  <si>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</si>
  <si>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</si>
  <si>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</si>
  <si>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</si>
  <si>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</si>
  <si>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</si>
  <si>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</si>
  <si>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</si>
  <si>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</si>
  <si>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</si>
  <si>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</si>
  <si>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</si>
  <si>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</si>
  <si>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</si>
  <si>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</si>
  <si>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</si>
  <si>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</si>
  <si>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</si>
  <si>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</si>
  <si>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</si>
  <si>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</si>
  <si>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</si>
  <si>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</si>
  <si>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</si>
  <si>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</si>
  <si>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</si>
  <si>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</si>
  <si>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</si>
  <si>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</si>
  <si>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</si>
  <si>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</si>
  <si>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</si>
  <si>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</si>
  <si>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</si>
  <si>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</si>
  <si>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</si>
  <si>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</si>
  <si>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</si>
  <si>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</si>
  <si>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</si>
  <si>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</si>
  <si>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</si>
  <si>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</si>
  <si>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</si>
  <si>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</si>
  <si>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</si>
  <si>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</si>
  <si>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</si>
  <si>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</si>
  <si>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</si>
  <si>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</si>
  <si>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</si>
  <si>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</si>
  <si>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</si>
  <si>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</si>
  <si>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</si>
  <si>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</si>
  <si>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</si>
  <si>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</si>
  <si>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</si>
  <si>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</si>
  <si>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</si>
  <si>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</si>
  <si>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</si>
  <si>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</si>
  <si>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</si>
  <si>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</si>
  <si>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</si>
  <si>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</si>
  <si>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</si>
  <si>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</si>
  <si>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</si>
  <si>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</si>
  <si>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</si>
  <si>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</si>
  <si>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</si>
  <si>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</si>
  <si>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</si>
  <si>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</si>
  <si>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</si>
  <si>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</si>
  <si>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</si>
  <si>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</si>
  <si>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</si>
  <si>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</si>
  <si>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</si>
  <si>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</si>
  <si>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</si>
  <si>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</si>
  <si>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2013 I-IXII</t>
  </si>
  <si>
    <t>2012 I</t>
  </si>
  <si>
    <t>2013 IV</t>
  </si>
  <si>
    <t>2013 V</t>
  </si>
  <si>
    <t>2013 VI</t>
  </si>
  <si>
    <t>2014 IV</t>
  </si>
  <si>
    <t>2014 V</t>
  </si>
  <si>
    <t>Ýõ ñóðâàëæ : Öàãäààãèéí õýëòñèéí ìýäýýãýýð</t>
  </si>
  <si>
    <t xml:space="preserve"> Source : Police Department report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</si>
  <si>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</si>
  <si>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</si>
  <si>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</si>
  <si>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</si>
  <si>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</si>
  <si>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</si>
  <si>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</si>
  <si>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2012 îíû ìºí</t>
  </si>
  <si>
    <t>ªíãºðñºí îíû ìºí</t>
  </si>
  <si>
    <t>July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</si>
  <si>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</si>
  <si>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</si>
  <si>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</si>
  <si>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</si>
  <si>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</si>
  <si>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</si>
  <si>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</si>
  <si>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</si>
  <si>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</si>
  <si>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</si>
  <si>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</si>
  <si>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</si>
  <si>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</si>
  <si>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</si>
  <si>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</si>
  <si>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</si>
  <si>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</si>
  <si>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</si>
  <si>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</si>
  <si>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</si>
  <si>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</si>
  <si>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</si>
  <si>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</si>
  <si>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</si>
  <si>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</si>
  <si>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</si>
  <si>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</si>
  <si>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</si>
  <si>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</si>
  <si>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</si>
  <si>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</si>
  <si>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</si>
  <si>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</si>
  <si>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</si>
  <si>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</si>
  <si>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</si>
  <si>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</si>
  <si>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</si>
  <si>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</si>
  <si>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</si>
  <si>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</si>
  <si>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</si>
  <si>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</si>
  <si>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</si>
  <si>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</si>
  <si>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</si>
  <si>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</si>
  <si>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</si>
  <si>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</si>
  <si>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</si>
  <si>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</si>
  <si>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</si>
  <si>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</si>
  <si>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</si>
  <si>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</si>
  <si>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</si>
  <si>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</si>
  <si>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</si>
  <si>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</si>
  <si>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</si>
  <si>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</si>
  <si>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</si>
  <si>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</si>
  <si>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</si>
  <si>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</si>
  <si>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</si>
  <si>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</si>
  <si>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</si>
  <si>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</si>
  <si>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</si>
  <si>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</si>
  <si>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5.1 ÍÈÉÃÌÈÉÍ ÕÀËÀÌÆÈÉÍ ÑÀÍÃÈÉÍ ÇÀÐÖÓÓËÀËÒ</t>
  </si>
  <si>
    <t>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</si>
  <si>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</si>
  <si>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</si>
  <si>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</si>
  <si>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</si>
  <si>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</si>
  <si>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</si>
  <si>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</si>
  <si>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</si>
  <si>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</si>
  <si>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</si>
  <si>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</si>
  <si>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</si>
  <si>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</si>
  <si>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</si>
  <si>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</si>
  <si>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</si>
  <si>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</si>
  <si>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</si>
  <si>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</si>
  <si>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</si>
  <si>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</si>
  <si>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</si>
  <si>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</si>
  <si>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</si>
  <si>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Other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</si>
  <si>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</si>
  <si>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</si>
  <si>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</si>
  <si>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</si>
  <si>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</si>
  <si>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</si>
  <si>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</si>
  <si>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</si>
  <si>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</si>
  <si>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</si>
  <si>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</si>
  <si>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</si>
  <si>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</si>
  <si>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</si>
  <si>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</si>
  <si>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</si>
  <si>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</si>
  <si>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</si>
  <si>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</si>
  <si>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</si>
  <si>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</si>
  <si>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</si>
  <si>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</si>
  <si>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</si>
  <si>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</si>
  <si>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</si>
  <si>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5.2 НИЙГМИЙН ДААТГАЛ, ХАЛАМЖ</t>
  </si>
  <si>
    <t>5.2 SOCIAL INSURANCE AND WELFARE</t>
  </si>
  <si>
    <t>Нийгмийн даатгалын сангийн орлого, зарлага сая .төг</t>
  </si>
  <si>
    <t>Revenue and expenditure of social insurance fund mln.tog</t>
  </si>
  <si>
    <t>VI</t>
  </si>
  <si>
    <t>I-VII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</si>
  <si>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</si>
  <si>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</si>
  <si>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</si>
  <si>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</si>
  <si>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</si>
  <si>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</si>
  <si>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</si>
  <si>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</si>
  <si>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</si>
  <si>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</si>
  <si>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</si>
  <si>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</si>
  <si>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</si>
  <si>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</si>
  <si>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</si>
  <si>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</si>
  <si>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</si>
  <si>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</si>
  <si>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</si>
  <si>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</si>
  <si>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</si>
  <si>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</si>
  <si>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</si>
  <si>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</si>
  <si>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</si>
  <si>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</si>
  <si>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</si>
  <si>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</si>
  <si>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</si>
  <si>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</si>
  <si>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</si>
  <si>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</si>
  <si>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</si>
  <si>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</si>
  <si>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</si>
  <si>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</si>
  <si>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</si>
  <si>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</si>
  <si>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</si>
  <si>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</si>
  <si>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Бусад</t>
  </si>
  <si>
    <t>2013 I-VII</t>
  </si>
  <si>
    <t>2014 I-VII</t>
  </si>
  <si>
    <t>Нэгдсэн эмнэлгийн оношлогооны байр /Эрдэнэбулган сум/</t>
  </si>
  <si>
    <t>Барилгын материалын лабратори /Эрдэнэбулган сум/</t>
  </si>
  <si>
    <t>Өлзийбадруулагч хийдийн засвар /Эрдэнэбулган сум/</t>
  </si>
  <si>
    <t>Ахуйн үйлчилгээний төв /Өндөрулаан сум/</t>
  </si>
  <si>
    <t>Аудитын газрын засвар /Эрдэнэбулган сум/</t>
  </si>
  <si>
    <t>Цагдаагийн кобон /Хангай сум/</t>
  </si>
  <si>
    <t>Багийн төв /Булган сум/</t>
  </si>
  <si>
    <t>40 айлын орон сууц /Эрдэнэбулган сум/</t>
  </si>
  <si>
    <t>Наран төвийн уулзвар /Эрдэнэбулган сум/</t>
  </si>
  <si>
    <t>Зам засвар арчлалт</t>
  </si>
  <si>
    <t>Сургуулийн засвар /Тариат сум/</t>
  </si>
  <si>
    <t>12 жилийн 3-р сургуулийн өргөтгөл /Эрдэнэбулган сум/</t>
  </si>
  <si>
    <t>Халуун усны барилга /Булган сум/</t>
  </si>
  <si>
    <t>20 айлын орон сууц /Эрдэнэбулган сум/</t>
  </si>
  <si>
    <t>Эмнэлгийн засвар /Өндөрулаан сум Хануй баг/</t>
  </si>
  <si>
    <t>Эмчийн үзлэгийн байр /Өндөр-Улаан сум Азарга баг/</t>
  </si>
  <si>
    <t>54 айлын орон сууц /Эрдэнэбулган сум/</t>
  </si>
  <si>
    <t>Хашаат сумын ЗДТГ /Хашаат сум/</t>
  </si>
  <si>
    <t>Гудамж талбайн гэрэлтүүлэг /Төвшрүүлэх сум/</t>
  </si>
  <si>
    <t>Хануй багийн цахилгаан дамжуулах дэд станц /Өндөр-Улаан сум/</t>
  </si>
  <si>
    <t>Цэцэрлэгт хүрээлэн /Батцэнгэл сум/</t>
  </si>
  <si>
    <t>Төмөр бетон гүүр /Батцэнгэл сум/</t>
  </si>
  <si>
    <t>25 айлын орон сууц /Эрдэнэбулган сум/</t>
  </si>
  <si>
    <t>Цагдаагийн албан хаагчидын орон сууц /Эрдэнэбулган сум/</t>
  </si>
  <si>
    <t>Соёлын төв /Батцэнгэл сум/</t>
  </si>
  <si>
    <t>Тамирын голын төмөр бетон гүүрний засвар /Ихтамир сум/</t>
  </si>
  <si>
    <t>Аврах гал унтраах газрын барилга /Эрдэнэбулган сум/</t>
  </si>
  <si>
    <t>10 ортой эмнэлэг /Батцэнгэл сум/</t>
  </si>
  <si>
    <t>100 ортой цэцэрлэг /Ихтамир сум/</t>
  </si>
  <si>
    <t>150 ортой цэцэрлэг /Чулуут сум/</t>
  </si>
  <si>
    <t>Спортын гүнзгийрүүлсэн сургалттай сургуулийн /Эрдэнэбулган сум/</t>
  </si>
  <si>
    <t>320 хүүхдийн сургууль, спорт зал /Хангай сум/</t>
  </si>
  <si>
    <t>Сургуулийн засвар /Хотонт сум/</t>
  </si>
  <si>
    <t>Сургуулийн засвар /Цэнхэр сум/</t>
  </si>
  <si>
    <t>Спорт залны засвар /Хайрхан сум/</t>
  </si>
  <si>
    <t>Соёлын төв засвар /Хайрхан сум/</t>
  </si>
  <si>
    <t xml:space="preserve">         /ºññºí ä¿íãýýð, ìÿí.òºã/</t>
  </si>
  <si>
    <t>2000/1999</t>
  </si>
  <si>
    <t>2001 II</t>
  </si>
  <si>
    <t xml:space="preserve">  Construction &amp; installation work- total</t>
  </si>
  <si>
    <t xml:space="preserve">  Of which: construction work</t>
  </si>
  <si>
    <t xml:space="preserve">  Road repair</t>
  </si>
  <si>
    <t>11. ÁÀÐÈËÃÛÍ ÑÀËÁÀÐ</t>
  </si>
  <si>
    <t xml:space="preserve"> 11. CONSTRUCTION</t>
  </si>
  <si>
    <t>Үзүүлэлт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</si>
  <si>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</si>
  <si>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</si>
  <si>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</si>
  <si>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a. Áàðèëãà îáüåêòîîð    By the construction objects</t>
  </si>
  <si>
    <t xml:space="preserve">   CONSTRUCTION</t>
  </si>
  <si>
    <t>Íèéò áàðèëãà óãñðàëò, èõ çàñâàð</t>
  </si>
  <si>
    <t>Çàì çàñâàð àð÷ëàëò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</si>
  <si>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</si>
  <si>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</si>
  <si>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</si>
  <si>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</si>
  <si>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</si>
  <si>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</si>
  <si>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2012 VII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</si>
  <si>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</si>
  <si>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</si>
  <si>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</si>
  <si>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</si>
  <si>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</si>
  <si>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</si>
  <si>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</si>
  <si>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</si>
  <si>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</si>
  <si>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</si>
  <si>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</si>
  <si>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</si>
  <si>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</si>
  <si>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</si>
  <si>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</si>
  <si>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</si>
  <si>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</si>
  <si>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</si>
  <si>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</si>
  <si>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</si>
  <si>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</si>
  <si>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</si>
  <si>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</si>
  <si>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</si>
  <si>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</si>
  <si>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</si>
  <si>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</si>
  <si>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</si>
  <si>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2014 îíû VIIñàðûí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</si>
  <si>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</si>
  <si>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</si>
  <si>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</si>
  <si>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</si>
  <si>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</si>
  <si>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</si>
  <si>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</si>
  <si>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</si>
  <si>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</si>
  <si>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</si>
  <si>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</si>
  <si>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</si>
  <si>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íýð</t>
  </si>
  <si>
    <t xml:space="preserve">  Chuluut</t>
  </si>
  <si>
    <t xml:space="preserve">  Hangai</t>
  </si>
  <si>
    <t xml:space="preserve">  Tariat</t>
  </si>
  <si>
    <t>ªíäºð-óëààí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</si>
  <si>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</si>
  <si>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</si>
  <si>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</si>
  <si>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</si>
  <si>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</si>
  <si>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</si>
  <si>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</si>
  <si>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</si>
  <si>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</si>
  <si>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</si>
  <si>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</si>
  <si>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</si>
  <si>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</si>
  <si>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</si>
  <si>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</si>
  <si>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</si>
  <si>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</si>
  <si>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Óðãàìàëûí  ºíäºð ñì</t>
  </si>
  <si>
    <t>ñòàíöûí</t>
  </si>
  <si>
    <t>Maximim wind speed</t>
  </si>
  <si>
    <t>Number of dist and show storm days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</si>
  <si>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</si>
  <si>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</si>
  <si>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</si>
  <si>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</si>
  <si>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</si>
  <si>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</si>
  <si>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</si>
  <si>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</si>
  <si>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</si>
  <si>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</si>
  <si>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</si>
  <si>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</si>
  <si>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</si>
  <si>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</si>
  <si>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</si>
  <si>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</si>
  <si>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</si>
  <si>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</si>
  <si>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</si>
  <si>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</si>
  <si>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</si>
  <si>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</si>
  <si>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</si>
  <si>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</si>
  <si>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</si>
  <si>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</si>
  <si>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</si>
  <si>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</si>
  <si>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</si>
  <si>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</si>
  <si>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</si>
  <si>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</si>
  <si>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</si>
  <si>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</si>
  <si>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</si>
  <si>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</si>
  <si>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</si>
  <si>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</si>
  <si>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</si>
  <si>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</si>
  <si>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</si>
  <si>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</si>
  <si>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</si>
  <si>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</si>
  <si>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</si>
  <si>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</si>
  <si>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</si>
  <si>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</si>
  <si>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</si>
  <si>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</si>
  <si>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</si>
  <si>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</si>
  <si>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</si>
  <si>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</si>
  <si>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2013.VII</t>
  </si>
  <si>
    <t>2014.VII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</si>
  <si>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</si>
  <si>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</si>
  <si>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</si>
  <si>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</si>
  <si>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</si>
  <si>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</si>
  <si>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</si>
  <si>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</si>
  <si>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</si>
  <si>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</si>
  <si>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</si>
  <si>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</si>
  <si>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</si>
  <si>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</si>
  <si>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</si>
  <si>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</si>
  <si>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</si>
  <si>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</si>
  <si>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</si>
  <si>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</si>
  <si>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</si>
  <si>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</si>
  <si>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</si>
  <si>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</si>
  <si>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</si>
  <si>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4.5. óñ ðàøààíû òºëáºð</t>
  </si>
  <si>
    <t xml:space="preserve">                  4.6. àøèãò ìàëòìàëûí íººö àøèãëàñíû òºëáºð</t>
  </si>
  <si>
    <t xml:space="preserve">                  4.7. Àøèãò ìàëòìàëûí ëèöåíç</t>
  </si>
  <si>
    <t xml:space="preserve">                  4.8. Ò¿ãýýìýë òàðõàöòàé áàéãàëèéí áàÿëàã àøèãëàñíû òºëáºð</t>
  </si>
  <si>
    <t xml:space="preserve">                  4.9.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</si>
  <si>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</si>
  <si>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</si>
  <si>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</si>
  <si>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</si>
  <si>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</si>
  <si>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</si>
  <si>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</si>
  <si>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</si>
  <si>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</si>
  <si>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</si>
  <si>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</si>
  <si>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</si>
  <si>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</si>
  <si>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</si>
  <si>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</si>
  <si>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</si>
  <si>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</si>
  <si>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 Mon"/>
        <family val="2"/>
      </rPr>
      <t>thous.tog</t>
    </r>
    <r>
      <rPr>
        <sz val="9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</si>
  <si>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</si>
  <si>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</si>
  <si>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</si>
  <si>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</si>
  <si>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</si>
  <si>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 Mon"/>
        <family val="2"/>
      </rPr>
      <t>TAX REVENUE TOTAL</t>
    </r>
  </si>
  <si>
    <t>Ñóì</t>
  </si>
  <si>
    <r>
      <t xml:space="preserve">Õ¿¿,òîðãóóëü         </t>
    </r>
    <r>
      <rPr>
        <i/>
        <sz val="9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</si>
  <si>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</si>
  <si>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 Mon"/>
        <family val="2"/>
      </rPr>
      <t>Other</t>
    </r>
  </si>
  <si>
    <r>
      <t xml:space="preserve">ÒÀÒÂÀÐÛÍ ÁÓÑ ÎÐËÎÃЫН ДҮН      </t>
    </r>
    <r>
      <rPr>
        <i/>
        <sz val="9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</si>
  <si>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</si>
  <si>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</si>
  <si>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 Mon"/>
        <family val="2"/>
      </rPr>
      <t>Tax from autovehicles</t>
    </r>
  </si>
  <si>
    <r>
      <t xml:space="preserve">Ãàçðûí òºëáºð  </t>
    </r>
    <r>
      <rPr>
        <i/>
        <sz val="9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</si>
  <si>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</si>
  <si>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</si>
  <si>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</si>
  <si>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</si>
  <si>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</si>
  <si>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</si>
  <si>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</si>
  <si>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</si>
  <si>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</si>
  <si>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</si>
  <si>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</si>
  <si>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</si>
  <si>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</si>
  <si>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</si>
  <si>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</si>
  <si>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9"/>
        <rFont val="Arial Mon"/>
        <family val="2"/>
      </rPr>
      <t>Fees of the land</t>
    </r>
  </si>
  <si>
    <r>
      <t xml:space="preserve">Îéí òºëáºð  </t>
    </r>
    <r>
      <rPr>
        <i/>
        <sz val="9"/>
        <rFont val="Arial Mon"/>
        <family val="2"/>
      </rPr>
      <t>Fees of the forest</t>
    </r>
  </si>
  <si>
    <r>
      <t xml:space="preserve">Àãíóóðûí íººö àø-ñíû       </t>
    </r>
    <r>
      <rPr>
        <i/>
        <sz val="9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</si>
  <si>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</si>
  <si>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</si>
  <si>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</si>
  <si>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</si>
  <si>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</si>
  <si>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</si>
  <si>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</si>
  <si>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</si>
  <si>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</si>
  <si>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</si>
  <si>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</si>
  <si>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</si>
  <si>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</si>
  <si>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</si>
  <si>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</si>
  <si>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</si>
  <si>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</si>
  <si>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</si>
  <si>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</si>
  <si>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</si>
  <si>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</si>
  <si>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</si>
  <si>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</si>
  <si>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</si>
  <si>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</si>
  <si>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</si>
  <si>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 xml:space="preserve">Төлбөр </t>
  </si>
  <si>
    <t>Debt for salaries</t>
  </si>
  <si>
    <t>Debt for social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</si>
  <si>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</si>
  <si>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</si>
  <si>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</si>
  <si>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</si>
  <si>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</si>
  <si>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</si>
  <si>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</si>
  <si>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</si>
  <si>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хураамж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</si>
  <si>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</si>
  <si>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</si>
  <si>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</si>
  <si>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</si>
  <si>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</si>
  <si>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</si>
  <si>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</si>
  <si>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</si>
  <si>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</si>
  <si>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</si>
  <si>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</si>
  <si>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</si>
  <si>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</si>
  <si>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</si>
  <si>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</si>
  <si>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</si>
  <si>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</si>
  <si>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</si>
  <si>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</si>
  <si>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</si>
  <si>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</si>
  <si>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Àìðàëò, ñïîðò, ñî¸ë, óðëàã</t>
  </si>
  <si>
    <t>Орон нутаг</t>
  </si>
  <si>
    <t>Õ¿í àìûí õºãæèë, íèéãìèéí õàìãààëëûí ñàéä</t>
  </si>
  <si>
    <t>Áàðèëãà, õîò áàéãóóëàëòûí ñàéä</t>
  </si>
  <si>
    <t>Ñî¸ë, ñïîðò, àÿëàë æóóë÷ëàëûí ñàéä</t>
  </si>
  <si>
    <t>Ýð¿¿ë ìýíä</t>
  </si>
  <si>
    <t>Ýäèéí çàñãèéí áóñàä ¿éë àæèëëàãàà</t>
  </si>
  <si>
    <t>ªãëºã ñóìààð</t>
  </si>
  <si>
    <t>Èõòàìèð</t>
  </si>
  <si>
    <t>Ondor-ulaan</t>
  </si>
  <si>
    <t xml:space="preserve">Jargalant </t>
  </si>
  <si>
    <t>ÑÝÇÁÇÕýëòýñ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</si>
  <si>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</si>
  <si>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</si>
  <si>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</si>
  <si>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>2014 îíû VII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</si>
  <si>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</si>
  <si>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</si>
  <si>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</si>
  <si>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</si>
  <si>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</si>
  <si>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</si>
  <si>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</si>
  <si>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</si>
  <si>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</si>
  <si>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</si>
  <si>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</si>
  <si>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</si>
  <si>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</si>
  <si>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</si>
  <si>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</si>
  <si>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</si>
  <si>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</si>
  <si>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 ÁÎËÎÂÑÐÎË                                                               2. EDUCATION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</si>
  <si>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</si>
  <si>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</si>
  <si>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</si>
  <si>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</si>
  <si>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</si>
  <si>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</si>
  <si>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</si>
  <si>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 A. TOTAL CURRENT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</si>
  <si>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</si>
  <si>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</si>
  <si>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4. БАРИЛГА, ХОТ БАЙГУУЛАЛТЫН САЙД</t>
  </si>
  <si>
    <t xml:space="preserve">  5. ÀÌÐÀËÒ, ÑÏÎÐÒ, ÑÎ¨Ë ÓÐËÀÃ                               5. RECREATION SPORT CULTURE &amp; APT</t>
  </si>
  <si>
    <t xml:space="preserve">  6. ХҮН АМЫН ХӨГЖИЛ, НИЙГМИЙН ХАМГААЛАЛЫН САЙД</t>
  </si>
  <si>
    <t>ÀÍÃÈËÀÃÄÀÀÃ¯É ÁÓÑÀÄ ÇÀÐÄÀË           NON-CLASSIFICATION OTHER EXPENSES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</si>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</sst>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##########0.0"/>
    <numFmt numFmtId="204" formatCode="_ * #,##0.00_ ;_ * \-#,##0.00_ ;_ * &quot;-&quot;??_ ;_ @_ "/>
    <numFmt numFmtId="205" formatCode="_ * #,##0.0_ ;_ * \-#,##0.0_ ;_ * &quot;-&quot;??_ ;_ @_ "/>
  </numFmts>
  <fonts count="133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vertAlign val="subscript"/>
      <sz val="7"/>
      <name val="Arial Mon"/>
      <family val="2"/>
    </font>
    <font>
      <i/>
      <sz val="8"/>
      <name val="Dutch Mon"/>
      <family val="0"/>
    </font>
    <font>
      <b/>
      <sz val="10"/>
      <name val="Arial"/>
      <family val="2"/>
    </font>
    <font>
      <i/>
      <sz val="10"/>
      <name val="Arial Mon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10"/>
      <name val="Arial BSB"/>
      <family val="0"/>
    </font>
    <font>
      <sz val="10"/>
      <name val="Courier"/>
      <family val="3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2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b/>
      <i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sz val="10"/>
      <color indexed="8"/>
      <name val="Arial Mon"/>
      <family val="2"/>
    </font>
    <font>
      <sz val="8"/>
      <color indexed="36"/>
      <name val="Arial Mon"/>
      <family val="2"/>
    </font>
    <font>
      <b/>
      <sz val="9"/>
      <color indexed="8"/>
      <name val="Arial Mon"/>
      <family val="2"/>
    </font>
    <font>
      <sz val="10"/>
      <color indexed="10"/>
      <name val="Dutch Mon"/>
      <family val="0"/>
    </font>
    <font>
      <sz val="6"/>
      <color indexed="8"/>
      <name val="Arial Mon"/>
      <family val="2"/>
    </font>
    <font>
      <b/>
      <sz val="10"/>
      <color indexed="8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sz val="7"/>
      <color theme="1"/>
      <name val="Arial Mon"/>
      <family val="2"/>
    </font>
    <font>
      <sz val="10"/>
      <color theme="1"/>
      <name val="Arial Mon"/>
      <family val="2"/>
    </font>
    <font>
      <sz val="10"/>
      <color rgb="FF000000"/>
      <name val="Arial Mon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9"/>
      <color theme="1"/>
      <name val="Arial Mon"/>
      <family val="2"/>
    </font>
    <font>
      <sz val="10"/>
      <color rgb="FFFF0000"/>
      <name val="Dutch Mon"/>
      <family val="0"/>
    </font>
    <font>
      <b/>
      <sz val="10"/>
      <color theme="1"/>
      <name val="Arial Mon"/>
      <family val="2"/>
    </font>
    <font>
      <sz val="6"/>
      <color theme="1"/>
      <name val="Arial Mo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5" fillId="30" borderId="1" applyNumberFormat="0" applyAlignment="0" applyProtection="0"/>
    <xf numFmtId="0" fontId="116" fillId="0" borderId="6" applyNumberFormat="0" applyFill="0" applyAlignment="0" applyProtection="0"/>
    <xf numFmtId="0" fontId="11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55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1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7" fillId="0" borderId="16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11" fillId="0" borderId="15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3" fillId="0" borderId="0" xfId="139">
      <alignment/>
      <protection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30" fillId="0" borderId="17" xfId="0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139" applyBorder="1">
      <alignment/>
      <protection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23" xfId="0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123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2" fillId="0" borderId="0" xfId="0" applyFont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176" fontId="6" fillId="0" borderId="0" xfId="140" applyNumberFormat="1" applyFont="1" applyBorder="1">
      <alignment/>
      <protection/>
    </xf>
    <xf numFmtId="0" fontId="6" fillId="0" borderId="0" xfId="140" applyFont="1" applyBorder="1">
      <alignment/>
      <protection/>
    </xf>
    <xf numFmtId="0" fontId="6" fillId="0" borderId="17" xfId="140" applyFont="1" applyBorder="1">
      <alignment/>
      <protection/>
    </xf>
    <xf numFmtId="176" fontId="6" fillId="0" borderId="17" xfId="140" applyNumberFormat="1" applyFont="1" applyBorder="1">
      <alignment/>
      <protection/>
    </xf>
    <xf numFmtId="176" fontId="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4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/>
    </xf>
    <xf numFmtId="176" fontId="36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textRotation="45"/>
    </xf>
    <xf numFmtId="0" fontId="41" fillId="0" borderId="0" xfId="0" applyFont="1" applyAlignment="1">
      <alignment textRotation="135"/>
    </xf>
    <xf numFmtId="0" fontId="41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1" fillId="0" borderId="23" xfId="0" applyFont="1" applyBorder="1" applyAlignment="1">
      <alignment/>
    </xf>
    <xf numFmtId="1" fontId="41" fillId="0" borderId="0" xfId="0" applyNumberFormat="1" applyFont="1" applyBorder="1" applyAlignment="1">
      <alignment/>
    </xf>
    <xf numFmtId="176" fontId="41" fillId="0" borderId="0" xfId="0" applyNumberFormat="1" applyFont="1" applyAlignment="1">
      <alignment/>
    </xf>
    <xf numFmtId="0" fontId="41" fillId="0" borderId="12" xfId="0" applyFont="1" applyBorder="1" applyAlignment="1">
      <alignment/>
    </xf>
    <xf numFmtId="1" fontId="41" fillId="0" borderId="0" xfId="0" applyNumberFormat="1" applyFont="1" applyBorder="1" applyAlignment="1">
      <alignment/>
    </xf>
    <xf numFmtId="0" fontId="41" fillId="0" borderId="17" xfId="0" applyFont="1" applyBorder="1" applyAlignment="1">
      <alignment/>
    </xf>
    <xf numFmtId="176" fontId="41" fillId="0" borderId="17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20" fillId="0" borderId="22" xfId="0" applyFont="1" applyBorder="1" applyAlignment="1">
      <alignment horizontal="center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0" fillId="0" borderId="22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8" fillId="0" borderId="17" xfId="0" applyFont="1" applyBorder="1" applyAlignment="1" applyProtection="1">
      <alignment/>
      <protection/>
    </xf>
    <xf numFmtId="176" fontId="39" fillId="0" borderId="0" xfId="0" applyNumberFormat="1" applyFont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6" fillId="0" borderId="12" xfId="0" applyFont="1" applyBorder="1" applyAlignment="1">
      <alignment/>
    </xf>
    <xf numFmtId="1" fontId="36" fillId="0" borderId="0" xfId="0" applyNumberFormat="1" applyFont="1" applyBorder="1" applyAlignment="1">
      <alignment/>
    </xf>
    <xf numFmtId="1" fontId="36" fillId="0" borderId="17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Alignment="1">
      <alignment/>
    </xf>
    <xf numFmtId="0" fontId="48" fillId="0" borderId="0" xfId="0" applyFont="1" applyAlignment="1">
      <alignment/>
    </xf>
    <xf numFmtId="0" fontId="39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0" xfId="0" applyFont="1" applyBorder="1" applyAlignment="1">
      <alignment/>
    </xf>
    <xf numFmtId="0" fontId="49" fillId="0" borderId="17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right"/>
    </xf>
    <xf numFmtId="0" fontId="39" fillId="0" borderId="16" xfId="0" applyFont="1" applyBorder="1" applyAlignment="1">
      <alignment/>
    </xf>
    <xf numFmtId="0" fontId="40" fillId="0" borderId="15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Border="1" applyAlignment="1">
      <alignment horizontal="left"/>
    </xf>
    <xf numFmtId="176" fontId="39" fillId="0" borderId="0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/>
    </xf>
    <xf numFmtId="0" fontId="40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4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38" fillId="0" borderId="17" xfId="0" applyFont="1" applyBorder="1" applyAlignment="1">
      <alignment/>
    </xf>
    <xf numFmtId="0" fontId="50" fillId="0" borderId="17" xfId="0" applyFont="1" applyBorder="1" applyAlignment="1">
      <alignment horizontal="center"/>
    </xf>
    <xf numFmtId="176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 horizontal="right"/>
    </xf>
    <xf numFmtId="0" fontId="39" fillId="0" borderId="1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176" fontId="20" fillId="0" borderId="22" xfId="0" applyNumberFormat="1" applyFont="1" applyBorder="1" applyAlignment="1">
      <alignment horizontal="center"/>
    </xf>
    <xf numFmtId="0" fontId="36" fillId="0" borderId="12" xfId="91" applyFont="1" applyBorder="1" applyProtection="1">
      <alignment/>
      <protection/>
    </xf>
    <xf numFmtId="0" fontId="36" fillId="0" borderId="0" xfId="91" applyFont="1" applyBorder="1" applyProtection="1">
      <alignment/>
      <protection/>
    </xf>
    <xf numFmtId="0" fontId="36" fillId="0" borderId="0" xfId="91" applyFont="1" applyFill="1" applyBorder="1" applyProtection="1">
      <alignment/>
      <protection/>
    </xf>
    <xf numFmtId="0" fontId="36" fillId="0" borderId="17" xfId="91" applyFont="1" applyBorder="1" applyProtection="1">
      <alignment/>
      <protection/>
    </xf>
    <xf numFmtId="0" fontId="11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0" xfId="93" applyFont="1">
      <alignment/>
      <protection/>
    </xf>
    <xf numFmtId="0" fontId="122" fillId="0" borderId="0" xfId="118" applyFont="1">
      <alignment/>
      <protection/>
    </xf>
    <xf numFmtId="0" fontId="123" fillId="0" borderId="0" xfId="118" applyFont="1">
      <alignment/>
      <protection/>
    </xf>
    <xf numFmtId="0" fontId="10" fillId="0" borderId="0" xfId="93" applyFont="1">
      <alignment/>
      <protection/>
    </xf>
    <xf numFmtId="0" fontId="3" fillId="0" borderId="0" xfId="93">
      <alignment/>
      <protection/>
    </xf>
    <xf numFmtId="0" fontId="123" fillId="0" borderId="24" xfId="98" applyFont="1" applyBorder="1" applyAlignment="1">
      <alignment vertical="center" wrapText="1"/>
      <protection/>
    </xf>
    <xf numFmtId="0" fontId="123" fillId="0" borderId="23" xfId="98" applyFont="1" applyBorder="1" applyAlignment="1">
      <alignment vertical="center" wrapText="1"/>
      <protection/>
    </xf>
    <xf numFmtId="0" fontId="123" fillId="0" borderId="23" xfId="98" applyFont="1" applyBorder="1" applyAlignment="1">
      <alignment horizontal="center"/>
      <protection/>
    </xf>
    <xf numFmtId="0" fontId="123" fillId="0" borderId="21" xfId="98" applyFont="1" applyBorder="1" applyAlignment="1">
      <alignment horizontal="center"/>
      <protection/>
    </xf>
    <xf numFmtId="0" fontId="123" fillId="0" borderId="0" xfId="129" applyFont="1" applyBorder="1" applyAlignment="1">
      <alignment vertical="center" wrapText="1"/>
      <protection/>
    </xf>
    <xf numFmtId="0" fontId="124" fillId="0" borderId="0" xfId="128" applyFont="1">
      <alignment/>
      <protection/>
    </xf>
    <xf numFmtId="0" fontId="123" fillId="0" borderId="0" xfId="129" applyFont="1">
      <alignment/>
      <protection/>
    </xf>
    <xf numFmtId="0" fontId="123" fillId="0" borderId="17" xfId="129" applyFont="1" applyBorder="1">
      <alignment/>
      <protection/>
    </xf>
    <xf numFmtId="0" fontId="124" fillId="0" borderId="17" xfId="128" applyFont="1" applyBorder="1">
      <alignment/>
      <protection/>
    </xf>
    <xf numFmtId="0" fontId="3" fillId="0" borderId="0" xfId="93" applyFont="1">
      <alignment/>
      <protection/>
    </xf>
    <xf numFmtId="0" fontId="10" fillId="0" borderId="0" xfId="93" applyFont="1" quotePrefix="1">
      <alignment/>
      <protection/>
    </xf>
    <xf numFmtId="49" fontId="10" fillId="0" borderId="0" xfId="93" applyNumberFormat="1" applyFont="1">
      <alignment/>
      <protection/>
    </xf>
    <xf numFmtId="0" fontId="6" fillId="0" borderId="0" xfId="137" applyFont="1">
      <alignment/>
      <protection/>
    </xf>
    <xf numFmtId="0" fontId="6" fillId="0" borderId="0" xfId="137" applyFont="1" applyBorder="1">
      <alignment/>
      <protection/>
    </xf>
    <xf numFmtId="0" fontId="21" fillId="0" borderId="0" xfId="137" applyFont="1" applyBorder="1">
      <alignment/>
      <protection/>
    </xf>
    <xf numFmtId="0" fontId="28" fillId="0" borderId="0" xfId="137" applyFont="1" applyBorder="1">
      <alignment/>
      <protection/>
    </xf>
    <xf numFmtId="14" fontId="6" fillId="0" borderId="0" xfId="137" applyNumberFormat="1" applyFont="1" applyBorder="1">
      <alignment/>
      <protection/>
    </xf>
    <xf numFmtId="14" fontId="6" fillId="0" borderId="0" xfId="137" applyNumberFormat="1" applyFont="1">
      <alignment/>
      <protection/>
    </xf>
    <xf numFmtId="0" fontId="6" fillId="0" borderId="12" xfId="137" applyFont="1" applyBorder="1">
      <alignment/>
      <protection/>
    </xf>
    <xf numFmtId="0" fontId="6" fillId="0" borderId="10" xfId="137" applyFont="1" applyBorder="1">
      <alignment/>
      <protection/>
    </xf>
    <xf numFmtId="0" fontId="10" fillId="0" borderId="10" xfId="137" applyFont="1" applyBorder="1">
      <alignment/>
      <protection/>
    </xf>
    <xf numFmtId="0" fontId="10" fillId="0" borderId="12" xfId="137" applyFont="1" applyBorder="1">
      <alignment/>
      <protection/>
    </xf>
    <xf numFmtId="0" fontId="10" fillId="0" borderId="20" xfId="137" applyFont="1" applyBorder="1">
      <alignment/>
      <protection/>
    </xf>
    <xf numFmtId="0" fontId="10" fillId="0" borderId="22" xfId="137" applyFont="1" applyBorder="1">
      <alignment/>
      <protection/>
    </xf>
    <xf numFmtId="0" fontId="10" fillId="0" borderId="11" xfId="137" applyFont="1" applyBorder="1">
      <alignment/>
      <protection/>
    </xf>
    <xf numFmtId="0" fontId="10" fillId="0" borderId="0" xfId="137" applyFont="1" applyBorder="1">
      <alignment/>
      <protection/>
    </xf>
    <xf numFmtId="0" fontId="6" fillId="0" borderId="13" xfId="137" applyFont="1" applyBorder="1">
      <alignment/>
      <protection/>
    </xf>
    <xf numFmtId="0" fontId="34" fillId="0" borderId="13" xfId="137" applyFont="1" applyBorder="1">
      <alignment/>
      <protection/>
    </xf>
    <xf numFmtId="0" fontId="34" fillId="0" borderId="0" xfId="137" applyFont="1" applyBorder="1">
      <alignment/>
      <protection/>
    </xf>
    <xf numFmtId="0" fontId="10" fillId="0" borderId="18" xfId="137" applyFont="1" applyBorder="1">
      <alignment/>
      <protection/>
    </xf>
    <xf numFmtId="0" fontId="10" fillId="0" borderId="14" xfId="137" applyFont="1" applyBorder="1">
      <alignment/>
      <protection/>
    </xf>
    <xf numFmtId="0" fontId="10" fillId="0" borderId="13" xfId="137" applyFont="1" applyBorder="1" applyAlignment="1">
      <alignment horizontal="center"/>
      <protection/>
    </xf>
    <xf numFmtId="0" fontId="34" fillId="0" borderId="0" xfId="137" applyFont="1" applyBorder="1" applyAlignment="1">
      <alignment horizontal="center"/>
      <protection/>
    </xf>
    <xf numFmtId="0" fontId="10" fillId="0" borderId="0" xfId="137" applyFont="1" applyBorder="1" applyAlignment="1">
      <alignment horizontal="center"/>
      <protection/>
    </xf>
    <xf numFmtId="0" fontId="10" fillId="0" borderId="21" xfId="137" applyFont="1" applyBorder="1">
      <alignment/>
      <protection/>
    </xf>
    <xf numFmtId="0" fontId="34" fillId="0" borderId="24" xfId="137" applyFont="1" applyBorder="1">
      <alignment/>
      <protection/>
    </xf>
    <xf numFmtId="0" fontId="34" fillId="0" borderId="18" xfId="137" applyFont="1" applyBorder="1">
      <alignment/>
      <protection/>
    </xf>
    <xf numFmtId="0" fontId="10" fillId="0" borderId="13" xfId="137" applyFont="1" applyBorder="1">
      <alignment/>
      <protection/>
    </xf>
    <xf numFmtId="0" fontId="34" fillId="0" borderId="14" xfId="137" applyFont="1" applyBorder="1">
      <alignment/>
      <protection/>
    </xf>
    <xf numFmtId="0" fontId="10" fillId="0" borderId="17" xfId="137" applyFont="1" applyBorder="1">
      <alignment/>
      <protection/>
    </xf>
    <xf numFmtId="0" fontId="10" fillId="0" borderId="15" xfId="137" applyFont="1" applyBorder="1">
      <alignment/>
      <protection/>
    </xf>
    <xf numFmtId="0" fontId="10" fillId="0" borderId="16" xfId="137" applyFont="1" applyBorder="1">
      <alignment/>
      <protection/>
    </xf>
    <xf numFmtId="0" fontId="34" fillId="0" borderId="16" xfId="137" applyFont="1" applyBorder="1">
      <alignment/>
      <protection/>
    </xf>
    <xf numFmtId="0" fontId="34" fillId="0" borderId="17" xfId="137" applyFont="1" applyBorder="1">
      <alignment/>
      <protection/>
    </xf>
    <xf numFmtId="0" fontId="34" fillId="0" borderId="0" xfId="93" applyFont="1" applyAlignment="1">
      <alignment horizontal="left"/>
      <protection/>
    </xf>
    <xf numFmtId="176" fontId="3" fillId="0" borderId="0" xfId="137" applyNumberFormat="1" applyFont="1" applyBorder="1" applyAlignment="1">
      <alignment horizontal="right"/>
      <protection/>
    </xf>
    <xf numFmtId="176" fontId="10" fillId="0" borderId="0" xfId="137" applyNumberFormat="1" applyFont="1">
      <alignment/>
      <protection/>
    </xf>
    <xf numFmtId="0" fontId="10" fillId="0" borderId="0" xfId="137" applyFont="1" applyBorder="1" applyAlignment="1" quotePrefix="1">
      <alignment horizontal="right"/>
      <protection/>
    </xf>
    <xf numFmtId="0" fontId="10" fillId="0" borderId="0" xfId="137" applyFont="1" applyBorder="1" applyAlignment="1">
      <alignment horizontal="right"/>
      <protection/>
    </xf>
    <xf numFmtId="0" fontId="10" fillId="0" borderId="0" xfId="137" applyFont="1">
      <alignment/>
      <protection/>
    </xf>
    <xf numFmtId="1" fontId="10" fillId="0" borderId="0" xfId="137" applyNumberFormat="1" applyFont="1" applyBorder="1" applyAlignment="1" quotePrefix="1">
      <alignment horizontal="right"/>
      <protection/>
    </xf>
    <xf numFmtId="0" fontId="3" fillId="0" borderId="0" xfId="137" applyFont="1" applyBorder="1" applyAlignment="1">
      <alignment horizontal="right"/>
      <protection/>
    </xf>
    <xf numFmtId="0" fontId="10" fillId="0" borderId="17" xfId="93" applyFont="1" applyBorder="1">
      <alignment/>
      <protection/>
    </xf>
    <xf numFmtId="176" fontId="3" fillId="0" borderId="17" xfId="137" applyNumberFormat="1" applyFont="1" applyBorder="1" applyAlignment="1">
      <alignment horizontal="right"/>
      <protection/>
    </xf>
    <xf numFmtId="0" fontId="3" fillId="0" borderId="17" xfId="137" applyFont="1" applyBorder="1" applyAlignment="1">
      <alignment horizontal="right"/>
      <protection/>
    </xf>
    <xf numFmtId="0" fontId="28" fillId="0" borderId="17" xfId="93" applyFont="1" applyBorder="1" applyAlignment="1">
      <alignment horizontal="right"/>
      <protection/>
    </xf>
    <xf numFmtId="0" fontId="29" fillId="0" borderId="22" xfId="93" applyFont="1" applyBorder="1" applyAlignment="1">
      <alignment horizontal="center"/>
      <protection/>
    </xf>
    <xf numFmtId="176" fontId="33" fillId="0" borderId="22" xfId="137" applyNumberFormat="1" applyFont="1" applyBorder="1" applyAlignment="1">
      <alignment horizontal="right"/>
      <protection/>
    </xf>
    <xf numFmtId="176" fontId="33" fillId="0" borderId="0" xfId="137" applyNumberFormat="1" applyFont="1" applyBorder="1" applyAlignment="1">
      <alignment horizontal="right"/>
      <protection/>
    </xf>
    <xf numFmtId="0" fontId="33" fillId="0" borderId="0" xfId="137" applyFont="1" applyBorder="1" applyAlignment="1">
      <alignment horizontal="right"/>
      <protection/>
    </xf>
    <xf numFmtId="0" fontId="10" fillId="0" borderId="0" xfId="137" applyFont="1" applyAlignment="1">
      <alignment horizontal="center"/>
      <protection/>
    </xf>
    <xf numFmtId="0" fontId="10" fillId="0" borderId="17" xfId="141" applyFont="1" applyBorder="1">
      <alignment/>
      <protection/>
    </xf>
    <xf numFmtId="0" fontId="53" fillId="0" borderId="17" xfId="141" applyFont="1" applyBorder="1">
      <alignment/>
      <protection/>
    </xf>
    <xf numFmtId="176" fontId="10" fillId="0" borderId="22" xfId="137" applyNumberFormat="1" applyFont="1" applyBorder="1" applyAlignment="1">
      <alignment horizontal="right"/>
      <protection/>
    </xf>
    <xf numFmtId="0" fontId="8" fillId="0" borderId="0" xfId="140" applyFont="1" applyBorder="1">
      <alignment/>
      <protection/>
    </xf>
    <xf numFmtId="14" fontId="6" fillId="0" borderId="0" xfId="140" applyNumberFormat="1" applyFont="1" applyBorder="1">
      <alignment/>
      <protection/>
    </xf>
    <xf numFmtId="0" fontId="6" fillId="0" borderId="0" xfId="140" applyFont="1">
      <alignment/>
      <protection/>
    </xf>
    <xf numFmtId="0" fontId="10" fillId="0" borderId="0" xfId="140" applyFont="1">
      <alignment/>
      <protection/>
    </xf>
    <xf numFmtId="0" fontId="0" fillId="0" borderId="0" xfId="116">
      <alignment/>
      <protection/>
    </xf>
    <xf numFmtId="0" fontId="8" fillId="0" borderId="0" xfId="140" applyFont="1">
      <alignment/>
      <protection/>
    </xf>
    <xf numFmtId="0" fontId="6" fillId="0" borderId="10" xfId="140" applyFont="1" applyBorder="1">
      <alignment/>
      <protection/>
    </xf>
    <xf numFmtId="0" fontId="6" fillId="0" borderId="12" xfId="140" applyFont="1" applyBorder="1">
      <alignment/>
      <protection/>
    </xf>
    <xf numFmtId="0" fontId="6" fillId="0" borderId="22" xfId="140" applyFont="1" applyBorder="1">
      <alignment/>
      <protection/>
    </xf>
    <xf numFmtId="0" fontId="6" fillId="0" borderId="24" xfId="140" applyFont="1" applyBorder="1">
      <alignment/>
      <protection/>
    </xf>
    <xf numFmtId="0" fontId="6" fillId="0" borderId="11" xfId="140" applyFont="1" applyBorder="1">
      <alignment/>
      <protection/>
    </xf>
    <xf numFmtId="0" fontId="1" fillId="0" borderId="0" xfId="140" applyFont="1">
      <alignment/>
      <protection/>
    </xf>
    <xf numFmtId="0" fontId="28" fillId="0" borderId="0" xfId="140" applyFont="1" applyBorder="1">
      <alignment/>
      <protection/>
    </xf>
    <xf numFmtId="0" fontId="6" fillId="0" borderId="0" xfId="140" applyFont="1" applyBorder="1" applyAlignment="1">
      <alignment horizontal="center"/>
      <protection/>
    </xf>
    <xf numFmtId="0" fontId="6" fillId="0" borderId="13" xfId="140" applyFont="1" applyBorder="1">
      <alignment/>
      <protection/>
    </xf>
    <xf numFmtId="0" fontId="6" fillId="0" borderId="14" xfId="140" applyFont="1" applyBorder="1" applyAlignment="1">
      <alignment horizontal="center"/>
      <protection/>
    </xf>
    <xf numFmtId="0" fontId="6" fillId="0" borderId="14" xfId="140" applyFont="1" applyBorder="1">
      <alignment/>
      <protection/>
    </xf>
    <xf numFmtId="0" fontId="28" fillId="0" borderId="0" xfId="140" applyFont="1">
      <alignment/>
      <protection/>
    </xf>
    <xf numFmtId="0" fontId="6" fillId="0" borderId="13" xfId="140" applyFont="1" applyBorder="1" applyAlignment="1">
      <alignment horizontal="center"/>
      <protection/>
    </xf>
    <xf numFmtId="0" fontId="0" fillId="0" borderId="0" xfId="116" applyBorder="1">
      <alignment/>
      <protection/>
    </xf>
    <xf numFmtId="0" fontId="6" fillId="0" borderId="15" xfId="140" applyFont="1" applyBorder="1">
      <alignment/>
      <protection/>
    </xf>
    <xf numFmtId="0" fontId="6" fillId="0" borderId="11" xfId="140" applyFont="1" applyBorder="1" applyAlignment="1">
      <alignment horizontal="center"/>
      <protection/>
    </xf>
    <xf numFmtId="0" fontId="32" fillId="0" borderId="11" xfId="140" applyFont="1" applyBorder="1">
      <alignment/>
      <protection/>
    </xf>
    <xf numFmtId="0" fontId="1" fillId="0" borderId="0" xfId="140" applyFont="1" applyBorder="1">
      <alignment/>
      <protection/>
    </xf>
    <xf numFmtId="0" fontId="6" fillId="0" borderId="0" xfId="140" applyFont="1" applyBorder="1" applyAlignment="1">
      <alignment/>
      <protection/>
    </xf>
    <xf numFmtId="0" fontId="32" fillId="0" borderId="14" xfId="140" applyFont="1" applyBorder="1">
      <alignment/>
      <protection/>
    </xf>
    <xf numFmtId="0" fontId="6" fillId="0" borderId="10" xfId="140" applyFont="1" applyBorder="1" applyAlignment="1">
      <alignment horizontal="center"/>
      <protection/>
    </xf>
    <xf numFmtId="0" fontId="1" fillId="0" borderId="17" xfId="140" applyFont="1" applyBorder="1">
      <alignment/>
      <protection/>
    </xf>
    <xf numFmtId="0" fontId="6" fillId="0" borderId="16" xfId="140" applyFont="1" applyBorder="1" applyAlignment="1">
      <alignment horizontal="center"/>
      <protection/>
    </xf>
    <xf numFmtId="0" fontId="1" fillId="0" borderId="16" xfId="140" applyFont="1" applyBorder="1">
      <alignment/>
      <protection/>
    </xf>
    <xf numFmtId="0" fontId="6" fillId="0" borderId="15" xfId="140" applyFont="1" applyBorder="1" applyAlignment="1">
      <alignment horizontal="center"/>
      <protection/>
    </xf>
    <xf numFmtId="0" fontId="11" fillId="0" borderId="13" xfId="140" applyFont="1" applyBorder="1">
      <alignment/>
      <protection/>
    </xf>
    <xf numFmtId="0" fontId="6" fillId="0" borderId="23" xfId="140" applyFont="1" applyBorder="1" applyAlignment="1">
      <alignment horizontal="center"/>
      <protection/>
    </xf>
    <xf numFmtId="0" fontId="10" fillId="0" borderId="23" xfId="140" applyFont="1" applyBorder="1" applyAlignment="1">
      <alignment horizontal="center"/>
      <protection/>
    </xf>
    <xf numFmtId="0" fontId="10" fillId="0" borderId="11" xfId="140" applyFont="1" applyBorder="1">
      <alignment/>
      <protection/>
    </xf>
    <xf numFmtId="0" fontId="6" fillId="0" borderId="0" xfId="140" applyFont="1" applyAlignment="1">
      <alignment horizontal="right"/>
      <protection/>
    </xf>
    <xf numFmtId="1" fontId="6" fillId="0" borderId="23" xfId="140" applyNumberFormat="1" applyFont="1" applyBorder="1">
      <alignment/>
      <protection/>
    </xf>
    <xf numFmtId="0" fontId="10" fillId="0" borderId="23" xfId="140" applyFont="1" applyBorder="1">
      <alignment/>
      <protection/>
    </xf>
    <xf numFmtId="176" fontId="6" fillId="0" borderId="0" xfId="140" applyNumberFormat="1" applyFont="1">
      <alignment/>
      <protection/>
    </xf>
    <xf numFmtId="176" fontId="6" fillId="0" borderId="0" xfId="140" applyNumberFormat="1" applyFont="1" applyAlignment="1">
      <alignment horizontal="right"/>
      <protection/>
    </xf>
    <xf numFmtId="1" fontId="6" fillId="0" borderId="0" xfId="140" applyNumberFormat="1" applyFont="1">
      <alignment/>
      <protection/>
    </xf>
    <xf numFmtId="0" fontId="39" fillId="0" borderId="0" xfId="140" applyFont="1" applyBorder="1">
      <alignment/>
      <protection/>
    </xf>
    <xf numFmtId="176" fontId="10" fillId="0" borderId="0" xfId="140" applyNumberFormat="1" applyFont="1">
      <alignment/>
      <protection/>
    </xf>
    <xf numFmtId="176" fontId="6" fillId="33" borderId="0" xfId="140" applyNumberFormat="1" applyFont="1" applyFill="1" applyAlignment="1">
      <alignment horizontal="right"/>
      <protection/>
    </xf>
    <xf numFmtId="0" fontId="17" fillId="0" borderId="13" xfId="140" applyFont="1" applyBorder="1">
      <alignment/>
      <protection/>
    </xf>
    <xf numFmtId="0" fontId="11" fillId="0" borderId="15" xfId="140" applyFont="1" applyBorder="1">
      <alignment/>
      <protection/>
    </xf>
    <xf numFmtId="0" fontId="32" fillId="0" borderId="16" xfId="140" applyFont="1" applyBorder="1">
      <alignment/>
      <protection/>
    </xf>
    <xf numFmtId="0" fontId="10" fillId="0" borderId="0" xfId="140" applyFont="1" applyFill="1">
      <alignment/>
      <protection/>
    </xf>
    <xf numFmtId="176" fontId="8" fillId="0" borderId="17" xfId="140" applyNumberFormat="1" applyFont="1" applyBorder="1">
      <alignment/>
      <protection/>
    </xf>
    <xf numFmtId="0" fontId="28" fillId="0" borderId="17" xfId="140" applyFont="1" applyBorder="1">
      <alignment/>
      <protection/>
    </xf>
    <xf numFmtId="0" fontId="125" fillId="0" borderId="0" xfId="92" applyFont="1" applyBorder="1" applyAlignment="1">
      <alignment horizontal="right"/>
      <protection/>
    </xf>
    <xf numFmtId="0" fontId="126" fillId="0" borderId="0" xfId="92" applyFont="1" applyBorder="1" applyAlignment="1">
      <alignment horizontal="right"/>
      <protection/>
    </xf>
    <xf numFmtId="0" fontId="6" fillId="0" borderId="0" xfId="116" applyFont="1" applyAlignment="1">
      <alignment horizontal="center"/>
      <protection/>
    </xf>
    <xf numFmtId="0" fontId="6" fillId="34" borderId="0" xfId="140" applyFont="1" applyFill="1" applyBorder="1">
      <alignment/>
      <protection/>
    </xf>
    <xf numFmtId="0" fontId="125" fillId="34" borderId="0" xfId="92" applyFont="1" applyFill="1" applyBorder="1" applyAlignment="1">
      <alignment horizontal="right"/>
      <protection/>
    </xf>
    <xf numFmtId="0" fontId="126" fillId="34" borderId="0" xfId="92" applyFont="1" applyFill="1" applyBorder="1" applyAlignment="1">
      <alignment horizontal="right"/>
      <protection/>
    </xf>
    <xf numFmtId="0" fontId="10" fillId="0" borderId="0" xfId="140" applyFont="1" applyBorder="1">
      <alignment/>
      <protection/>
    </xf>
    <xf numFmtId="0" fontId="10" fillId="0" borderId="0" xfId="140" applyFont="1" applyBorder="1" applyAlignment="1">
      <alignment horizontal="left"/>
      <protection/>
    </xf>
    <xf numFmtId="0" fontId="0" fillId="0" borderId="0" xfId="140" applyFont="1" applyBorder="1">
      <alignment/>
      <protection/>
    </xf>
    <xf numFmtId="0" fontId="0" fillId="0" borderId="0" xfId="140" applyFont="1">
      <alignment/>
      <protection/>
    </xf>
    <xf numFmtId="0" fontId="10" fillId="0" borderId="0" xfId="140" applyFont="1" applyAlignment="1">
      <alignment horizontal="left"/>
      <protection/>
    </xf>
    <xf numFmtId="0" fontId="0" fillId="0" borderId="0" xfId="116" applyAlignment="1">
      <alignment horizontal="left"/>
      <protection/>
    </xf>
    <xf numFmtId="0" fontId="6" fillId="0" borderId="0" xfId="116" applyFont="1" applyAlignment="1">
      <alignment/>
      <protection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" fontId="6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183" fontId="6" fillId="0" borderId="0" xfId="75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0" fontId="26" fillId="0" borderId="0" xfId="138" applyFont="1" applyBorder="1" applyAlignment="1">
      <alignment horizontal="left"/>
      <protection/>
    </xf>
    <xf numFmtId="0" fontId="20" fillId="0" borderId="0" xfId="138" applyFont="1" applyBorder="1" applyAlignment="1">
      <alignment horizontal="left"/>
      <protection/>
    </xf>
    <xf numFmtId="0" fontId="26" fillId="0" borderId="0" xfId="138" applyFont="1" applyBorder="1" applyAlignment="1">
      <alignment horizontal="center" vertical="center"/>
      <protection/>
    </xf>
    <xf numFmtId="0" fontId="56" fillId="0" borderId="0" xfId="138" applyFont="1" applyBorder="1" applyAlignment="1">
      <alignment horizontal="center"/>
      <protection/>
    </xf>
    <xf numFmtId="186" fontId="57" fillId="0" borderId="0" xfId="134" applyNumberFormat="1" applyFont="1" applyBorder="1" applyAlignment="1">
      <alignment/>
      <protection/>
    </xf>
    <xf numFmtId="203" fontId="6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03" fontId="6" fillId="0" borderId="0" xfId="0" applyNumberFormat="1" applyFont="1" applyBorder="1" applyAlignment="1">
      <alignment horizontal="center"/>
    </xf>
    <xf numFmtId="0" fontId="127" fillId="0" borderId="0" xfId="0" applyFont="1" applyAlignment="1">
      <alignment/>
    </xf>
    <xf numFmtId="186" fontId="58" fillId="0" borderId="0" xfId="134" applyNumberFormat="1" applyFont="1" applyBorder="1" applyAlignment="1">
      <alignment/>
      <protection/>
    </xf>
    <xf numFmtId="0" fontId="128" fillId="0" borderId="0" xfId="0" applyFont="1" applyAlignment="1">
      <alignment/>
    </xf>
    <xf numFmtId="0" fontId="59" fillId="0" borderId="0" xfId="0" applyFont="1" applyAlignment="1">
      <alignment/>
    </xf>
    <xf numFmtId="203" fontId="10" fillId="0" borderId="0" xfId="0" applyNumberFormat="1" applyFont="1" applyAlignment="1">
      <alignment/>
    </xf>
    <xf numFmtId="186" fontId="59" fillId="0" borderId="0" xfId="134" applyNumberFormat="1" applyFont="1" applyBorder="1" applyAlignment="1">
      <alignment/>
      <protection/>
    </xf>
    <xf numFmtId="183" fontId="59" fillId="0" borderId="0" xfId="75" applyNumberFormat="1" applyFont="1" applyBorder="1" applyAlignment="1">
      <alignment/>
    </xf>
    <xf numFmtId="0" fontId="128" fillId="0" borderId="0" xfId="0" applyFont="1" applyAlignment="1">
      <alignment/>
    </xf>
    <xf numFmtId="0" fontId="59" fillId="0" borderId="0" xfId="0" applyFont="1" applyBorder="1" applyAlignment="1">
      <alignment horizontal="left" wrapText="1" shrinkToFi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Alignment="1">
      <alignment wrapText="1"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top"/>
    </xf>
    <xf numFmtId="0" fontId="62" fillId="0" borderId="0" xfId="7" applyFont="1" applyAlignment="1">
      <alignment wrapText="1"/>
    </xf>
    <xf numFmtId="0" fontId="61" fillId="0" borderId="0" xfId="5" applyFont="1" applyFill="1" applyBorder="1" applyAlignment="1">
      <alignment/>
    </xf>
    <xf numFmtId="0" fontId="63" fillId="0" borderId="0" xfId="5" applyFont="1" applyAlignment="1">
      <alignment wrapText="1"/>
    </xf>
    <xf numFmtId="0" fontId="61" fillId="0" borderId="0" xfId="0" applyFont="1" applyFill="1" applyBorder="1" applyAlignment="1">
      <alignment/>
    </xf>
    <xf numFmtId="0" fontId="59" fillId="0" borderId="0" xfId="0" applyFont="1" applyBorder="1" applyAlignment="1">
      <alignment wrapText="1"/>
    </xf>
    <xf numFmtId="0" fontId="61" fillId="0" borderId="25" xfId="0" applyFont="1" applyFill="1" applyBorder="1" applyAlignment="1">
      <alignment vertical="top"/>
    </xf>
    <xf numFmtId="0" fontId="0" fillId="0" borderId="25" xfId="0" applyBorder="1" applyAlignment="1">
      <alignment/>
    </xf>
    <xf numFmtId="203" fontId="6" fillId="0" borderId="25" xfId="0" applyNumberFormat="1" applyFont="1" applyBorder="1" applyAlignment="1">
      <alignment horizontal="center"/>
    </xf>
    <xf numFmtId="0" fontId="59" fillId="0" borderId="0" xfId="0" applyFont="1" applyAlignment="1">
      <alignment horizontal="left" wrapText="1"/>
    </xf>
    <xf numFmtId="0" fontId="127" fillId="0" borderId="0" xfId="0" applyFont="1" applyAlignment="1">
      <alignment wrapText="1"/>
    </xf>
    <xf numFmtId="0" fontId="65" fillId="0" borderId="0" xfId="0" applyFont="1" applyAlignment="1">
      <alignment horizontal="left" wrapText="1"/>
    </xf>
    <xf numFmtId="0" fontId="127" fillId="0" borderId="25" xfId="0" applyFont="1" applyBorder="1" applyAlignment="1">
      <alignment/>
    </xf>
    <xf numFmtId="0" fontId="59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20" fillId="0" borderId="0" xfId="0" applyFont="1" applyAlignment="1">
      <alignment horizontal="left" inden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0" fontId="66" fillId="0" borderId="0" xfId="0" applyFont="1" applyAlignment="1">
      <alignment/>
    </xf>
    <xf numFmtId="176" fontId="24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4" fillId="0" borderId="0" xfId="0" applyFont="1" applyBorder="1" applyAlignment="1">
      <alignment horizontal="left" indent="5"/>
    </xf>
    <xf numFmtId="0" fontId="68" fillId="0" borderId="0" xfId="0" applyFont="1" applyBorder="1" applyAlignment="1">
      <alignment horizontal="left" indent="5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176" fontId="26" fillId="0" borderId="11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66" fillId="0" borderId="0" xfId="0" applyFont="1" applyBorder="1" applyAlignment="1">
      <alignment/>
    </xf>
    <xf numFmtId="0" fontId="14" fillId="0" borderId="0" xfId="0" applyFont="1" applyAlignment="1">
      <alignment/>
    </xf>
    <xf numFmtId="0" fontId="73" fillId="0" borderId="0" xfId="0" applyFont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1" fontId="26" fillId="0" borderId="14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13" xfId="0" applyFont="1" applyFill="1" applyBorder="1" applyAlignment="1">
      <alignment/>
    </xf>
    <xf numFmtId="1" fontId="24" fillId="0" borderId="13" xfId="0" applyNumberFormat="1" applyFont="1" applyBorder="1" applyAlignment="1">
      <alignment/>
    </xf>
    <xf numFmtId="1" fontId="24" fillId="0" borderId="13" xfId="0" applyNumberFormat="1" applyFont="1" applyFill="1" applyBorder="1" applyAlignment="1">
      <alignment/>
    </xf>
    <xf numFmtId="1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66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176" fontId="66" fillId="0" borderId="0" xfId="0" applyNumberFormat="1" applyFont="1" applyBorder="1" applyAlignment="1">
      <alignment/>
    </xf>
    <xf numFmtId="176" fontId="122" fillId="0" borderId="0" xfId="0" applyNumberFormat="1" applyFont="1" applyAlignment="1">
      <alignment/>
    </xf>
    <xf numFmtId="176" fontId="129" fillId="0" borderId="0" xfId="0" applyNumberFormat="1" applyFont="1" applyAlignment="1">
      <alignment/>
    </xf>
    <xf numFmtId="176" fontId="122" fillId="0" borderId="23" xfId="0" applyNumberFormat="1" applyFont="1" applyBorder="1" applyAlignment="1">
      <alignment horizontal="center" vertical="center"/>
    </xf>
    <xf numFmtId="0" fontId="130" fillId="0" borderId="0" xfId="0" applyFont="1" applyAlignment="1">
      <alignment/>
    </xf>
    <xf numFmtId="176" fontId="122" fillId="0" borderId="0" xfId="0" applyNumberFormat="1" applyFont="1" applyBorder="1" applyAlignment="1">
      <alignment horizontal="left" vertical="center" wrapText="1"/>
    </xf>
    <xf numFmtId="176" fontId="122" fillId="0" borderId="0" xfId="0" applyNumberFormat="1" applyFont="1" applyBorder="1" applyAlignment="1">
      <alignment horizontal="center" vertical="center"/>
    </xf>
    <xf numFmtId="176" fontId="123" fillId="0" borderId="0" xfId="0" applyNumberFormat="1" applyFont="1" applyAlignment="1">
      <alignment/>
    </xf>
    <xf numFmtId="176" fontId="122" fillId="0" borderId="0" xfId="0" applyNumberFormat="1" applyFont="1" applyBorder="1" applyAlignment="1">
      <alignment horizontal="center"/>
    </xf>
    <xf numFmtId="176" fontId="123" fillId="0" borderId="0" xfId="0" applyNumberFormat="1" applyFont="1" applyAlignment="1">
      <alignment horizontal="left" indent="1"/>
    </xf>
    <xf numFmtId="176" fontId="123" fillId="0" borderId="0" xfId="0" applyNumberFormat="1" applyFont="1" applyBorder="1" applyAlignment="1">
      <alignment horizontal="center"/>
    </xf>
    <xf numFmtId="176" fontId="122" fillId="0" borderId="0" xfId="0" applyNumberFormat="1" applyFont="1" applyAlignment="1">
      <alignment wrapText="1"/>
    </xf>
    <xf numFmtId="176" fontId="12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/>
    </xf>
    <xf numFmtId="176" fontId="123" fillId="0" borderId="17" xfId="0" applyNumberFormat="1" applyFont="1" applyBorder="1" applyAlignment="1">
      <alignment horizontal="left" indent="1"/>
    </xf>
    <xf numFmtId="176" fontId="123" fillId="0" borderId="17" xfId="0" applyNumberFormat="1" applyFont="1" applyBorder="1" applyAlignment="1">
      <alignment/>
    </xf>
    <xf numFmtId="176" fontId="123" fillId="0" borderId="17" xfId="0" applyNumberFormat="1" applyFont="1" applyBorder="1" applyAlignment="1">
      <alignment horizontal="center"/>
    </xf>
    <xf numFmtId="176" fontId="122" fillId="0" borderId="0" xfId="0" applyNumberFormat="1" applyFont="1" applyBorder="1" applyAlignment="1">
      <alignment horizontal="left" wrapText="1"/>
    </xf>
    <xf numFmtId="176" fontId="123" fillId="0" borderId="0" xfId="0" applyNumberFormat="1" applyFont="1" applyBorder="1" applyAlignment="1">
      <alignment horizontal="left" indent="1"/>
    </xf>
    <xf numFmtId="176" fontId="12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21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6" fillId="34" borderId="0" xfId="0" applyFont="1" applyFill="1" applyAlignment="1">
      <alignment/>
    </xf>
    <xf numFmtId="0" fontId="6" fillId="0" borderId="0" xfId="135" applyFont="1">
      <alignment/>
      <protection/>
    </xf>
    <xf numFmtId="0" fontId="28" fillId="0" borderId="0" xfId="135" applyFont="1">
      <alignment/>
      <protection/>
    </xf>
    <xf numFmtId="0" fontId="8" fillId="34" borderId="0" xfId="135" applyFont="1" applyFill="1">
      <alignment/>
      <protection/>
    </xf>
    <xf numFmtId="0" fontId="8" fillId="0" borderId="0" xfId="135" applyFont="1">
      <alignment/>
      <protection/>
    </xf>
    <xf numFmtId="0" fontId="6" fillId="0" borderId="0" xfId="135" applyFont="1" applyBorder="1">
      <alignment/>
      <protection/>
    </xf>
    <xf numFmtId="0" fontId="21" fillId="0" borderId="0" xfId="135" applyFont="1">
      <alignment/>
      <protection/>
    </xf>
    <xf numFmtId="0" fontId="6" fillId="34" borderId="0" xfId="135" applyFont="1" applyFill="1" applyBorder="1">
      <alignment/>
      <protection/>
    </xf>
    <xf numFmtId="0" fontId="11" fillId="0" borderId="0" xfId="135" applyFont="1" applyAlignment="1">
      <alignment horizontal="left"/>
      <protection/>
    </xf>
    <xf numFmtId="0" fontId="6" fillId="0" borderId="17" xfId="135" applyFont="1" applyBorder="1">
      <alignment/>
      <protection/>
    </xf>
    <xf numFmtId="0" fontId="6" fillId="0" borderId="10" xfId="135" applyFont="1" applyBorder="1">
      <alignment/>
      <protection/>
    </xf>
    <xf numFmtId="0" fontId="6" fillId="0" borderId="12" xfId="135" applyFont="1" applyBorder="1">
      <alignment/>
      <protection/>
    </xf>
    <xf numFmtId="0" fontId="6" fillId="0" borderId="20" xfId="135" applyFont="1" applyBorder="1">
      <alignment/>
      <protection/>
    </xf>
    <xf numFmtId="0" fontId="6" fillId="0" borderId="13" xfId="135" applyFont="1" applyBorder="1">
      <alignment/>
      <protection/>
    </xf>
    <xf numFmtId="0" fontId="6" fillId="0" borderId="18" xfId="135" applyFont="1" applyBorder="1">
      <alignment/>
      <protection/>
    </xf>
    <xf numFmtId="0" fontId="6" fillId="0" borderId="15" xfId="135" applyFont="1" applyBorder="1">
      <alignment/>
      <protection/>
    </xf>
    <xf numFmtId="0" fontId="6" fillId="0" borderId="19" xfId="135" applyFont="1" applyBorder="1">
      <alignment/>
      <protection/>
    </xf>
    <xf numFmtId="0" fontId="6" fillId="34" borderId="10" xfId="135" applyFont="1" applyFill="1" applyBorder="1" applyAlignment="1">
      <alignment horizontal="center" vertical="center"/>
      <protection/>
    </xf>
    <xf numFmtId="0" fontId="6" fillId="0" borderId="10" xfId="135" applyFont="1" applyFill="1" applyBorder="1" applyAlignment="1">
      <alignment horizontal="center" vertical="center"/>
      <protection/>
    </xf>
    <xf numFmtId="0" fontId="6" fillId="0" borderId="14" xfId="135" applyFont="1" applyBorder="1">
      <alignment/>
      <protection/>
    </xf>
    <xf numFmtId="0" fontId="11" fillId="0" borderId="13" xfId="135" applyFont="1" applyBorder="1">
      <alignment/>
      <protection/>
    </xf>
    <xf numFmtId="176" fontId="6" fillId="34" borderId="10" xfId="135" applyNumberFormat="1" applyFont="1" applyFill="1" applyBorder="1" applyAlignment="1">
      <alignment horizontal="right"/>
      <protection/>
    </xf>
    <xf numFmtId="176" fontId="6" fillId="34" borderId="11" xfId="135" applyNumberFormat="1" applyFont="1" applyFill="1" applyBorder="1" applyAlignment="1">
      <alignment horizontal="right"/>
      <protection/>
    </xf>
    <xf numFmtId="176" fontId="6" fillId="0" borderId="18" xfId="135" applyNumberFormat="1" applyFont="1" applyBorder="1" applyAlignment="1">
      <alignment horizontal="right"/>
      <protection/>
    </xf>
    <xf numFmtId="176" fontId="6" fillId="0" borderId="0" xfId="135" applyNumberFormat="1" applyFont="1" applyBorder="1">
      <alignment/>
      <protection/>
    </xf>
    <xf numFmtId="0" fontId="6" fillId="0" borderId="16" xfId="135" applyFont="1" applyBorder="1">
      <alignment/>
      <protection/>
    </xf>
    <xf numFmtId="0" fontId="11" fillId="0" borderId="15" xfId="135" applyFont="1" applyBorder="1">
      <alignment/>
      <protection/>
    </xf>
    <xf numFmtId="176" fontId="6" fillId="34" borderId="13" xfId="135" applyNumberFormat="1" applyFont="1" applyFill="1" applyBorder="1" applyAlignment="1">
      <alignment horizontal="right"/>
      <protection/>
    </xf>
    <xf numFmtId="176" fontId="6" fillId="34" borderId="14" xfId="135" applyNumberFormat="1" applyFont="1" applyFill="1" applyBorder="1" applyAlignment="1">
      <alignment horizontal="right"/>
      <protection/>
    </xf>
    <xf numFmtId="176" fontId="6" fillId="0" borderId="0" xfId="135" applyNumberFormat="1" applyFont="1" applyFill="1" applyBorder="1">
      <alignment/>
      <protection/>
    </xf>
    <xf numFmtId="0" fontId="11" fillId="0" borderId="0" xfId="135" applyFont="1" applyBorder="1">
      <alignment/>
      <protection/>
    </xf>
    <xf numFmtId="0" fontId="6" fillId="34" borderId="13" xfId="135" applyFont="1" applyFill="1" applyBorder="1" applyAlignment="1">
      <alignment horizontal="right"/>
      <protection/>
    </xf>
    <xf numFmtId="0" fontId="11" fillId="0" borderId="13" xfId="135" applyFont="1" applyBorder="1" applyAlignment="1">
      <alignment horizontal="left"/>
      <protection/>
    </xf>
    <xf numFmtId="1" fontId="6" fillId="34" borderId="13" xfId="135" applyNumberFormat="1" applyFont="1" applyFill="1" applyBorder="1" applyAlignment="1">
      <alignment horizontal="right"/>
      <protection/>
    </xf>
    <xf numFmtId="1" fontId="6" fillId="34" borderId="14" xfId="135" applyNumberFormat="1" applyFont="1" applyFill="1" applyBorder="1" applyAlignment="1">
      <alignment horizontal="right"/>
      <protection/>
    </xf>
    <xf numFmtId="1" fontId="6" fillId="0" borderId="0" xfId="135" applyNumberFormat="1" applyFont="1" applyBorder="1">
      <alignment/>
      <protection/>
    </xf>
    <xf numFmtId="0" fontId="11" fillId="0" borderId="15" xfId="135" applyFont="1" applyBorder="1" applyAlignment="1">
      <alignment horizontal="left"/>
      <protection/>
    </xf>
    <xf numFmtId="176" fontId="6" fillId="34" borderId="15" xfId="135" applyNumberFormat="1" applyFont="1" applyFill="1" applyBorder="1" applyAlignment="1">
      <alignment horizontal="right"/>
      <protection/>
    </xf>
    <xf numFmtId="176" fontId="6" fillId="34" borderId="16" xfId="135" applyNumberFormat="1" applyFont="1" applyFill="1" applyBorder="1" applyAlignment="1">
      <alignment horizontal="right"/>
      <protection/>
    </xf>
    <xf numFmtId="176" fontId="6" fillId="0" borderId="16" xfId="135" applyNumberFormat="1" applyFont="1" applyBorder="1" applyAlignment="1">
      <alignment horizontal="right"/>
      <protection/>
    </xf>
    <xf numFmtId="176" fontId="6" fillId="34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10" fillId="34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6" fontId="39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176" fontId="40" fillId="0" borderId="19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" fontId="39" fillId="0" borderId="11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0" fontId="39" fillId="0" borderId="18" xfId="0" applyFont="1" applyFill="1" applyBorder="1" applyAlignment="1">
      <alignment horizontal="center"/>
    </xf>
    <xf numFmtId="176" fontId="39" fillId="0" borderId="14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176" fontId="39" fillId="0" borderId="16" xfId="0" applyNumberFormat="1" applyFont="1" applyFill="1" applyBorder="1" applyAlignment="1">
      <alignment/>
    </xf>
    <xf numFmtId="176" fontId="39" fillId="0" borderId="15" xfId="0" applyNumberFormat="1" applyFont="1" applyFill="1" applyBorder="1" applyAlignment="1">
      <alignment/>
    </xf>
    <xf numFmtId="176" fontId="39" fillId="0" borderId="16" xfId="0" applyNumberFormat="1" applyFont="1" applyFill="1" applyBorder="1" applyAlignment="1">
      <alignment/>
    </xf>
    <xf numFmtId="176" fontId="39" fillId="0" borderId="15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176" fontId="39" fillId="0" borderId="0" xfId="0" applyNumberFormat="1" applyFont="1" applyFill="1" applyAlignment="1">
      <alignment/>
    </xf>
    <xf numFmtId="176" fontId="39" fillId="0" borderId="12" xfId="0" applyNumberFormat="1" applyFont="1" applyFill="1" applyBorder="1" applyAlignment="1">
      <alignment horizontal="center"/>
    </xf>
    <xf numFmtId="176" fontId="39" fillId="0" borderId="0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/>
    </xf>
    <xf numFmtId="0" fontId="40" fillId="0" borderId="17" xfId="0" applyFont="1" applyFill="1" applyBorder="1" applyAlignment="1">
      <alignment horizontal="left"/>
    </xf>
    <xf numFmtId="176" fontId="39" fillId="0" borderId="17" xfId="0" applyNumberFormat="1" applyFont="1" applyFill="1" applyBorder="1" applyAlignment="1">
      <alignment/>
    </xf>
    <xf numFmtId="176" fontId="39" fillId="0" borderId="17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39" fillId="0" borderId="0" xfId="0" applyFont="1" applyFill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40" fillId="0" borderId="12" xfId="0" applyFont="1" applyFill="1" applyBorder="1" applyAlignment="1">
      <alignment horizontal="left"/>
    </xf>
    <xf numFmtId="1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right"/>
    </xf>
    <xf numFmtId="1" fontId="39" fillId="0" borderId="17" xfId="0" applyNumberFormat="1" applyFont="1" applyFill="1" applyBorder="1" applyAlignment="1">
      <alignment/>
    </xf>
    <xf numFmtId="0" fontId="39" fillId="0" borderId="0" xfId="136" applyFont="1">
      <alignment/>
      <protection/>
    </xf>
    <xf numFmtId="0" fontId="36" fillId="0" borderId="0" xfId="136" applyFont="1">
      <alignment/>
      <protection/>
    </xf>
    <xf numFmtId="0" fontId="33" fillId="0" borderId="0" xfId="136" applyFont="1">
      <alignment/>
      <protection/>
    </xf>
    <xf numFmtId="0" fontId="37" fillId="0" borderId="0" xfId="136" applyFont="1">
      <alignment/>
      <protection/>
    </xf>
    <xf numFmtId="0" fontId="39" fillId="0" borderId="0" xfId="136" applyFont="1" applyBorder="1" applyAlignment="1">
      <alignment shrinkToFit="1"/>
      <protection/>
    </xf>
    <xf numFmtId="0" fontId="74" fillId="0" borderId="0" xfId="136" applyFont="1">
      <alignment/>
      <protection/>
    </xf>
    <xf numFmtId="0" fontId="47" fillId="0" borderId="0" xfId="136" applyFont="1">
      <alignment/>
      <protection/>
    </xf>
    <xf numFmtId="0" fontId="3" fillId="0" borderId="12" xfId="136" applyFont="1" applyBorder="1">
      <alignment/>
      <protection/>
    </xf>
    <xf numFmtId="0" fontId="3" fillId="0" borderId="0" xfId="136" applyFont="1" applyBorder="1" applyAlignment="1">
      <alignment shrinkToFit="1"/>
      <protection/>
    </xf>
    <xf numFmtId="0" fontId="3" fillId="0" borderId="0" xfId="136" applyFont="1" applyBorder="1">
      <alignment/>
      <protection/>
    </xf>
    <xf numFmtId="0" fontId="49" fillId="0" borderId="0" xfId="136" applyFont="1" applyBorder="1" applyAlignment="1">
      <alignment horizontal="left"/>
      <protection/>
    </xf>
    <xf numFmtId="0" fontId="49" fillId="0" borderId="14" xfId="136" applyFont="1" applyBorder="1" applyAlignment="1">
      <alignment horizontal="center"/>
      <protection/>
    </xf>
    <xf numFmtId="0" fontId="36" fillId="0" borderId="14" xfId="136" applyFont="1" applyBorder="1" applyAlignment="1">
      <alignment horizontal="center"/>
      <protection/>
    </xf>
    <xf numFmtId="0" fontId="49" fillId="0" borderId="14" xfId="136" applyFont="1" applyBorder="1">
      <alignment/>
      <protection/>
    </xf>
    <xf numFmtId="0" fontId="49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7" xfId="136" applyFont="1" applyBorder="1">
      <alignment/>
      <protection/>
    </xf>
    <xf numFmtId="0" fontId="36" fillId="0" borderId="17" xfId="136" applyFont="1" applyBorder="1">
      <alignment/>
      <protection/>
    </xf>
    <xf numFmtId="0" fontId="36" fillId="0" borderId="16" xfId="136" applyFont="1" applyBorder="1">
      <alignment/>
      <protection/>
    </xf>
    <xf numFmtId="0" fontId="75" fillId="0" borderId="0" xfId="136" applyFont="1" applyAlignment="1">
      <alignment horizontal="left"/>
      <protection/>
    </xf>
    <xf numFmtId="0" fontId="49" fillId="0" borderId="0" xfId="136" applyFont="1">
      <alignment/>
      <protection/>
    </xf>
    <xf numFmtId="1" fontId="36" fillId="0" borderId="0" xfId="136" applyNumberFormat="1" applyFont="1">
      <alignment/>
      <protection/>
    </xf>
    <xf numFmtId="176" fontId="36" fillId="0" borderId="0" xfId="136" applyNumberFormat="1" applyFont="1">
      <alignment/>
      <protection/>
    </xf>
    <xf numFmtId="0" fontId="36" fillId="0" borderId="0" xfId="136" applyFont="1" applyBorder="1">
      <alignment/>
      <protection/>
    </xf>
    <xf numFmtId="176" fontId="36" fillId="0" borderId="0" xfId="136" applyNumberFormat="1" applyFont="1" applyBorder="1">
      <alignment/>
      <protection/>
    </xf>
    <xf numFmtId="0" fontId="3" fillId="0" borderId="0" xfId="136" applyFont="1" applyAlignment="1">
      <alignment shrinkToFit="1"/>
      <protection/>
    </xf>
    <xf numFmtId="0" fontId="36" fillId="0" borderId="0" xfId="136" applyFont="1" applyAlignment="1">
      <alignment wrapText="1"/>
      <protection/>
    </xf>
    <xf numFmtId="1" fontId="36" fillId="0" borderId="0" xfId="136" applyNumberFormat="1" applyFont="1" applyBorder="1">
      <alignment/>
      <protection/>
    </xf>
    <xf numFmtId="0" fontId="36" fillId="0" borderId="0" xfId="136" applyFont="1" applyBorder="1" applyAlignment="1">
      <alignment horizontal="left" vertical="center"/>
      <protection/>
    </xf>
    <xf numFmtId="0" fontId="49" fillId="0" borderId="0" xfId="136" applyFont="1" applyBorder="1">
      <alignment/>
      <protection/>
    </xf>
    <xf numFmtId="0" fontId="37" fillId="0" borderId="17" xfId="136" applyFont="1" applyBorder="1">
      <alignment/>
      <protection/>
    </xf>
    <xf numFmtId="1" fontId="37" fillId="0" borderId="17" xfId="136" applyNumberFormat="1" applyFont="1" applyBorder="1">
      <alignment/>
      <protection/>
    </xf>
    <xf numFmtId="176" fontId="37" fillId="0" borderId="17" xfId="136" applyNumberFormat="1" applyFont="1" applyBorder="1">
      <alignment/>
      <protection/>
    </xf>
    <xf numFmtId="0" fontId="38" fillId="0" borderId="0" xfId="136" applyFont="1" applyBorder="1">
      <alignment/>
      <protection/>
    </xf>
    <xf numFmtId="1" fontId="38" fillId="0" borderId="0" xfId="136" applyNumberFormat="1" applyFont="1" applyBorder="1">
      <alignment/>
      <protection/>
    </xf>
    <xf numFmtId="176" fontId="38" fillId="0" borderId="0" xfId="136" applyNumberFormat="1" applyFont="1" applyBorder="1">
      <alignment/>
      <protection/>
    </xf>
    <xf numFmtId="176" fontId="37" fillId="0" borderId="0" xfId="136" applyNumberFormat="1" applyFont="1" applyBorder="1">
      <alignment/>
      <protection/>
    </xf>
    <xf numFmtId="0" fontId="37" fillId="0" borderId="0" xfId="136" applyFont="1" applyBorder="1">
      <alignment/>
      <protection/>
    </xf>
    <xf numFmtId="0" fontId="36" fillId="0" borderId="0" xfId="136" applyFont="1" applyBorder="1" applyAlignment="1">
      <alignment shrinkToFit="1"/>
      <protection/>
    </xf>
    <xf numFmtId="0" fontId="3" fillId="0" borderId="0" xfId="136" applyFont="1">
      <alignment/>
      <protection/>
    </xf>
    <xf numFmtId="0" fontId="6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6" fontId="6" fillId="0" borderId="0" xfId="135" applyNumberFormat="1" applyFont="1" applyBorder="1" applyAlignment="1">
      <alignment horizontal="right"/>
      <protection/>
    </xf>
    <xf numFmtId="176" fontId="6" fillId="0" borderId="17" xfId="135" applyNumberFormat="1" applyFont="1" applyBorder="1" applyAlignment="1">
      <alignment horizontal="right"/>
      <protection/>
    </xf>
    <xf numFmtId="0" fontId="6" fillId="0" borderId="0" xfId="135" applyFont="1" applyBorder="1" applyAlignment="1">
      <alignment horizontal="center" vertical="center"/>
      <protection/>
    </xf>
    <xf numFmtId="0" fontId="6" fillId="0" borderId="0" xfId="135" applyFont="1" applyBorder="1" applyAlignment="1">
      <alignment horizontal="left" vertical="center"/>
      <protection/>
    </xf>
    <xf numFmtId="0" fontId="6" fillId="0" borderId="0" xfId="135" applyFont="1" applyBorder="1" applyAlignment="1">
      <alignment vertical="center"/>
      <protection/>
    </xf>
    <xf numFmtId="0" fontId="24" fillId="0" borderId="0" xfId="135" applyFont="1" applyBorder="1" applyAlignment="1">
      <alignment horizontal="center" wrapText="1"/>
      <protection/>
    </xf>
    <xf numFmtId="0" fontId="11" fillId="0" borderId="0" xfId="135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137" applyFont="1" applyBorder="1" applyAlignment="1">
      <alignment horizontal="center" vertical="center" wrapText="1"/>
      <protection/>
    </xf>
    <xf numFmtId="0" fontId="10" fillId="0" borderId="20" xfId="137" applyFont="1" applyBorder="1" applyAlignment="1">
      <alignment horizontal="center" vertical="center" wrapText="1"/>
      <protection/>
    </xf>
    <xf numFmtId="0" fontId="34" fillId="0" borderId="15" xfId="137" applyFont="1" applyBorder="1" applyAlignment="1">
      <alignment horizontal="center"/>
      <protection/>
    </xf>
    <xf numFmtId="0" fontId="34" fillId="0" borderId="19" xfId="137" applyFont="1" applyBorder="1" applyAlignment="1">
      <alignment horizontal="center"/>
      <protection/>
    </xf>
    <xf numFmtId="0" fontId="34" fillId="0" borderId="15" xfId="137" applyFont="1" applyBorder="1" applyAlignment="1">
      <alignment horizontal="center" vertical="center" wrapText="1"/>
      <protection/>
    </xf>
    <xf numFmtId="0" fontId="3" fillId="0" borderId="19" xfId="93" applyBorder="1" applyAlignment="1">
      <alignment horizontal="center" vertical="center" wrapText="1"/>
      <protection/>
    </xf>
    <xf numFmtId="0" fontId="10" fillId="0" borderId="10" xfId="137" applyFont="1" applyBorder="1" applyAlignment="1">
      <alignment horizontal="center" vertical="center"/>
      <protection/>
    </xf>
    <xf numFmtId="0" fontId="3" fillId="0" borderId="15" xfId="93" applyFont="1" applyBorder="1" applyAlignment="1">
      <alignment horizontal="center" vertical="center"/>
      <protection/>
    </xf>
    <xf numFmtId="0" fontId="10" fillId="0" borderId="11" xfId="140" applyFont="1" applyBorder="1" applyAlignment="1">
      <alignment horizontal="center" wrapText="1"/>
      <protection/>
    </xf>
    <xf numFmtId="0" fontId="10" fillId="0" borderId="16" xfId="140" applyFont="1" applyBorder="1" applyAlignment="1">
      <alignment horizontal="center" wrapText="1"/>
      <protection/>
    </xf>
    <xf numFmtId="0" fontId="10" fillId="0" borderId="23" xfId="140" applyFont="1" applyBorder="1" applyAlignment="1">
      <alignment wrapText="1"/>
      <protection/>
    </xf>
    <xf numFmtId="0" fontId="10" fillId="0" borderId="11" xfId="140" applyFont="1" applyBorder="1" applyAlignment="1">
      <alignment wrapText="1"/>
      <protection/>
    </xf>
    <xf numFmtId="0" fontId="6" fillId="0" borderId="0" xfId="140" applyFont="1" applyAlignment="1">
      <alignment horizontal="left" vertical="top" wrapText="1"/>
      <protection/>
    </xf>
    <xf numFmtId="0" fontId="10" fillId="0" borderId="0" xfId="116" applyFont="1" applyAlignment="1">
      <alignment horizontal="left" wrapText="1"/>
      <protection/>
    </xf>
    <xf numFmtId="0" fontId="10" fillId="0" borderId="0" xfId="116" applyFont="1" applyAlignment="1">
      <alignment horizontal="left"/>
      <protection/>
    </xf>
    <xf numFmtId="0" fontId="6" fillId="0" borderId="22" xfId="140" applyFont="1" applyBorder="1" applyAlignment="1">
      <alignment horizontal="center"/>
      <protection/>
    </xf>
    <xf numFmtId="0" fontId="6" fillId="0" borderId="23" xfId="140" applyFont="1" applyBorder="1" applyAlignment="1">
      <alignment horizontal="center"/>
      <protection/>
    </xf>
    <xf numFmtId="0" fontId="6" fillId="0" borderId="11" xfId="140" applyFont="1" applyBorder="1" applyAlignment="1">
      <alignment horizontal="center"/>
      <protection/>
    </xf>
    <xf numFmtId="0" fontId="6" fillId="0" borderId="11" xfId="140" applyFont="1" applyBorder="1" applyAlignment="1">
      <alignment wrapText="1" shrinkToFit="1"/>
      <protection/>
    </xf>
    <xf numFmtId="0" fontId="6" fillId="0" borderId="16" xfId="140" applyFont="1" applyBorder="1" applyAlignment="1">
      <alignment wrapText="1" shrinkToFit="1"/>
      <protection/>
    </xf>
    <xf numFmtId="0" fontId="6" fillId="0" borderId="23" xfId="140" applyFont="1" applyBorder="1" applyAlignment="1">
      <alignment wrapText="1"/>
      <protection/>
    </xf>
    <xf numFmtId="0" fontId="0" fillId="0" borderId="11" xfId="116" applyBorder="1" applyAlignment="1">
      <alignment wrapText="1"/>
      <protection/>
    </xf>
    <xf numFmtId="0" fontId="0" fillId="0" borderId="16" xfId="116" applyBorder="1" applyAlignment="1">
      <alignment wrapText="1"/>
      <protection/>
    </xf>
    <xf numFmtId="0" fontId="28" fillId="0" borderId="0" xfId="138" applyFont="1" applyBorder="1" applyAlignment="1">
      <alignment horizontal="center" shrinkToFit="1"/>
      <protection/>
    </xf>
    <xf numFmtId="183" fontId="6" fillId="0" borderId="11" xfId="75" applyNumberFormat="1" applyFont="1" applyBorder="1" applyAlignment="1">
      <alignment horizontal="center" vertical="center" wrapText="1" shrinkToFit="1"/>
    </xf>
    <xf numFmtId="183" fontId="6" fillId="0" borderId="16" xfId="75" applyNumberFormat="1" applyFont="1" applyBorder="1" applyAlignment="1">
      <alignment horizontal="center" vertical="center" wrapText="1" shrinkToFit="1"/>
    </xf>
    <xf numFmtId="182" fontId="64" fillId="35" borderId="17" xfId="133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6" fontId="131" fillId="0" borderId="0" xfId="0" applyNumberFormat="1" applyFont="1" applyAlignment="1">
      <alignment horizontal="center"/>
    </xf>
    <xf numFmtId="176" fontId="122" fillId="0" borderId="20" xfId="0" applyNumberFormat="1" applyFont="1" applyBorder="1" applyAlignment="1">
      <alignment horizontal="left" vertical="center" wrapText="1"/>
    </xf>
    <xf numFmtId="176" fontId="122" fillId="0" borderId="19" xfId="0" applyNumberFormat="1" applyFont="1" applyBorder="1" applyAlignment="1">
      <alignment horizontal="left" vertical="center" wrapText="1"/>
    </xf>
    <xf numFmtId="176" fontId="122" fillId="0" borderId="23" xfId="0" applyNumberFormat="1" applyFont="1" applyBorder="1" applyAlignment="1">
      <alignment horizontal="left" vertical="center" wrapText="1"/>
    </xf>
    <xf numFmtId="1" fontId="122" fillId="0" borderId="23" xfId="0" applyNumberFormat="1" applyFont="1" applyBorder="1" applyAlignment="1">
      <alignment horizontal="center" vertical="center"/>
    </xf>
    <xf numFmtId="176" fontId="122" fillId="0" borderId="10" xfId="0" applyNumberFormat="1" applyFont="1" applyBorder="1" applyAlignment="1">
      <alignment horizontal="center"/>
    </xf>
    <xf numFmtId="176" fontId="122" fillId="0" borderId="15" xfId="0" applyNumberFormat="1" applyFont="1" applyBorder="1" applyAlignment="1">
      <alignment horizontal="center"/>
    </xf>
    <xf numFmtId="176" fontId="132" fillId="0" borderId="12" xfId="0" applyNumberFormat="1" applyFont="1" applyBorder="1" applyAlignment="1">
      <alignment horizontal="left"/>
    </xf>
    <xf numFmtId="176" fontId="132" fillId="0" borderId="0" xfId="0" applyNumberFormat="1" applyFont="1" applyAlignment="1">
      <alignment horizontal="left"/>
    </xf>
    <xf numFmtId="176" fontId="122" fillId="0" borderId="20" xfId="0" applyNumberFormat="1" applyFont="1" applyBorder="1" applyAlignment="1">
      <alignment horizontal="left" wrapText="1"/>
    </xf>
    <xf numFmtId="176" fontId="122" fillId="0" borderId="19" xfId="0" applyNumberFormat="1" applyFont="1" applyBorder="1" applyAlignment="1">
      <alignment horizontal="left" wrapText="1"/>
    </xf>
    <xf numFmtId="176" fontId="122" fillId="0" borderId="23" xfId="0" applyNumberFormat="1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4" borderId="10" xfId="135" applyFont="1" applyFill="1" applyBorder="1" applyAlignment="1">
      <alignment horizontal="center" vertical="center" wrapText="1"/>
      <protection/>
    </xf>
    <xf numFmtId="0" fontId="6" fillId="34" borderId="12" xfId="135" applyFont="1" applyFill="1" applyBorder="1" applyAlignment="1">
      <alignment horizontal="center" vertical="center" wrapText="1"/>
      <protection/>
    </xf>
    <xf numFmtId="0" fontId="6" fillId="34" borderId="15" xfId="135" applyFont="1" applyFill="1" applyBorder="1" applyAlignment="1">
      <alignment horizontal="center" vertical="center" wrapText="1"/>
      <protection/>
    </xf>
    <xf numFmtId="0" fontId="6" fillId="34" borderId="17" xfId="135" applyFont="1" applyFill="1" applyBorder="1" applyAlignment="1">
      <alignment horizontal="center" vertical="center" wrapText="1"/>
      <protection/>
    </xf>
    <xf numFmtId="0" fontId="6" fillId="0" borderId="11" xfId="135" applyFont="1" applyFill="1" applyBorder="1" applyAlignment="1">
      <alignment horizontal="center"/>
      <protection/>
    </xf>
    <xf numFmtId="0" fontId="6" fillId="0" borderId="14" xfId="135" applyFont="1" applyFill="1" applyBorder="1" applyAlignment="1">
      <alignment horizontal="center"/>
      <protection/>
    </xf>
    <xf numFmtId="0" fontId="6" fillId="0" borderId="16" xfId="135" applyFont="1" applyFill="1" applyBorder="1" applyAlignment="1">
      <alignment horizontal="center"/>
      <protection/>
    </xf>
    <xf numFmtId="0" fontId="6" fillId="0" borderId="10" xfId="135" applyFont="1" applyFill="1" applyBorder="1" applyAlignment="1">
      <alignment horizontal="center"/>
      <protection/>
    </xf>
    <xf numFmtId="0" fontId="6" fillId="0" borderId="13" xfId="135" applyFont="1" applyFill="1" applyBorder="1" applyAlignment="1">
      <alignment horizontal="center"/>
      <protection/>
    </xf>
    <xf numFmtId="0" fontId="6" fillId="0" borderId="15" xfId="135" applyFont="1" applyFill="1" applyBorder="1" applyAlignment="1">
      <alignment horizontal="center"/>
      <protection/>
    </xf>
    <xf numFmtId="0" fontId="37" fillId="0" borderId="20" xfId="136" applyFont="1" applyBorder="1" applyAlignment="1">
      <alignment horizontal="center" vertical="center" shrinkToFit="1"/>
      <protection/>
    </xf>
    <xf numFmtId="0" fontId="37" fillId="0" borderId="18" xfId="136" applyFont="1" applyBorder="1" applyAlignment="1">
      <alignment horizontal="center" vertical="center" shrinkToFit="1"/>
      <protection/>
    </xf>
    <xf numFmtId="0" fontId="37" fillId="0" borderId="19" xfId="136" applyFont="1" applyBorder="1" applyAlignment="1">
      <alignment horizontal="center" vertical="center" shrinkToFit="1"/>
      <protection/>
    </xf>
    <xf numFmtId="0" fontId="47" fillId="0" borderId="11" xfId="136" applyFont="1" applyBorder="1" applyAlignment="1">
      <alignment horizontal="center" vertical="center" wrapText="1" shrinkToFit="1"/>
      <protection/>
    </xf>
    <xf numFmtId="0" fontId="47" fillId="0" borderId="14" xfId="136" applyFont="1" applyBorder="1" applyAlignment="1">
      <alignment horizontal="center" vertical="center" wrapText="1" shrinkToFit="1"/>
      <protection/>
    </xf>
    <xf numFmtId="0" fontId="47" fillId="0" borderId="16" xfId="136" applyFont="1" applyBorder="1" applyAlignment="1">
      <alignment horizontal="center" vertical="center" wrapText="1" shrinkToFit="1"/>
      <protection/>
    </xf>
    <xf numFmtId="0" fontId="36" fillId="0" borderId="11" xfId="136" applyFont="1" applyBorder="1" applyAlignment="1">
      <alignment horizontal="center" vertical="center" wrapText="1"/>
      <protection/>
    </xf>
    <xf numFmtId="0" fontId="36" fillId="0" borderId="14" xfId="136" applyFont="1" applyBorder="1" applyAlignment="1">
      <alignment horizontal="center" vertical="center" wrapText="1"/>
      <protection/>
    </xf>
    <xf numFmtId="0" fontId="36" fillId="0" borderId="0" xfId="136" applyFont="1" applyAlignment="1">
      <alignment horizontal="right"/>
      <protection/>
    </xf>
    <xf numFmtId="1" fontId="36" fillId="0" borderId="0" xfId="136" applyNumberFormat="1" applyFont="1" applyAlignment="1">
      <alignment horizontal="right"/>
      <protection/>
    </xf>
    <xf numFmtId="176" fontId="36" fillId="0" borderId="0" xfId="136" applyNumberFormat="1" applyFont="1" applyAlignment="1">
      <alignment horizontal="right"/>
      <protection/>
    </xf>
    <xf numFmtId="176" fontId="36" fillId="0" borderId="0" xfId="136" applyNumberFormat="1" applyFont="1" applyBorder="1" applyAlignment="1">
      <alignment horizontal="right"/>
      <protection/>
    </xf>
    <xf numFmtId="0" fontId="39" fillId="0" borderId="17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204" fontId="10" fillId="0" borderId="0" xfId="42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141" applyFont="1" applyFill="1" applyBorder="1">
      <alignment/>
      <protection/>
    </xf>
    <xf numFmtId="0" fontId="10" fillId="0" borderId="20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04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204" fontId="10" fillId="0" borderId="17" xfId="42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6" fontId="28" fillId="0" borderId="10" xfId="0" applyNumberFormat="1" applyFont="1" applyFill="1" applyBorder="1" applyAlignment="1">
      <alignment/>
    </xf>
    <xf numFmtId="176" fontId="28" fillId="0" borderId="12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205" fontId="10" fillId="0" borderId="0" xfId="42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28" fillId="0" borderId="14" xfId="0" applyNumberFormat="1" applyFont="1" applyFill="1" applyBorder="1" applyAlignment="1">
      <alignment/>
    </xf>
    <xf numFmtId="176" fontId="28" fillId="0" borderId="18" xfId="0" applyNumberFormat="1" applyFont="1" applyFill="1" applyBorder="1" applyAlignment="1">
      <alignment/>
    </xf>
    <xf numFmtId="176" fontId="28" fillId="0" borderId="13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13" xfId="141" applyNumberFormat="1" applyFont="1" applyFill="1" applyBorder="1">
      <alignment/>
      <protection/>
    </xf>
    <xf numFmtId="176" fontId="10" fillId="0" borderId="18" xfId="141" applyNumberFormat="1" applyFont="1" applyFill="1" applyBorder="1">
      <alignment/>
      <protection/>
    </xf>
    <xf numFmtId="176" fontId="10" fillId="0" borderId="17" xfId="141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141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205" fontId="10" fillId="0" borderId="15" xfId="42" applyNumberFormat="1" applyFont="1" applyFill="1" applyBorder="1" applyAlignment="1">
      <alignment/>
    </xf>
    <xf numFmtId="0" fontId="6" fillId="0" borderId="0" xfId="141" applyFont="1" applyFill="1">
      <alignment/>
      <protection/>
    </xf>
    <xf numFmtId="0" fontId="10" fillId="0" borderId="0" xfId="141" applyFont="1" applyFill="1">
      <alignment/>
      <protection/>
    </xf>
    <xf numFmtId="0" fontId="24" fillId="0" borderId="0" xfId="141" applyFont="1" applyFill="1" applyBorder="1">
      <alignment/>
      <protection/>
    </xf>
    <xf numFmtId="0" fontId="24" fillId="0" borderId="0" xfId="141" applyFont="1" applyFill="1">
      <alignment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141" applyFont="1" applyFill="1" applyBorder="1" applyAlignment="1">
      <alignment horizontal="center" vertical="center" wrapText="1"/>
      <protection/>
    </xf>
    <xf numFmtId="0" fontId="24" fillId="0" borderId="0" xfId="141" applyFont="1" applyFill="1" applyBorder="1" applyAlignment="1">
      <alignment horizontal="left"/>
      <protection/>
    </xf>
    <xf numFmtId="14" fontId="24" fillId="0" borderId="0" xfId="141" applyNumberFormat="1" applyFont="1" applyFill="1" applyBorder="1">
      <alignment/>
      <protection/>
    </xf>
    <xf numFmtId="0" fontId="24" fillId="0" borderId="0" xfId="0" applyFont="1" applyFill="1" applyAlignment="1">
      <alignment/>
    </xf>
    <xf numFmtId="0" fontId="26" fillId="0" borderId="0" xfId="141" applyFont="1" applyFill="1" applyBorder="1">
      <alignment/>
      <protection/>
    </xf>
    <xf numFmtId="0" fontId="24" fillId="0" borderId="0" xfId="0" applyFont="1" applyFill="1" applyBorder="1" applyAlignment="1">
      <alignment/>
    </xf>
    <xf numFmtId="0" fontId="24" fillId="0" borderId="17" xfId="141" applyFont="1" applyFill="1" applyBorder="1">
      <alignment/>
      <protection/>
    </xf>
    <xf numFmtId="14" fontId="24" fillId="0" borderId="17" xfId="141" applyNumberFormat="1" applyFont="1" applyFill="1" applyBorder="1">
      <alignment/>
      <protection/>
    </xf>
    <xf numFmtId="0" fontId="24" fillId="0" borderId="17" xfId="141" applyFont="1" applyFill="1" applyBorder="1" applyAlignment="1">
      <alignment horizontal="left"/>
      <protection/>
    </xf>
    <xf numFmtId="0" fontId="24" fillId="0" borderId="12" xfId="141" applyFont="1" applyFill="1" applyBorder="1">
      <alignment/>
      <protection/>
    </xf>
    <xf numFmtId="0" fontId="24" fillId="0" borderId="20" xfId="141" applyFont="1" applyFill="1" applyBorder="1">
      <alignment/>
      <protection/>
    </xf>
    <xf numFmtId="0" fontId="24" fillId="0" borderId="10" xfId="141" applyFont="1" applyFill="1" applyBorder="1" applyAlignment="1">
      <alignment horizontal="center" vertical="center" wrapText="1"/>
      <protection/>
    </xf>
    <xf numFmtId="0" fontId="24" fillId="0" borderId="20" xfId="141" applyFont="1" applyFill="1" applyBorder="1" applyAlignment="1">
      <alignment horizontal="center" vertical="center" wrapText="1"/>
      <protection/>
    </xf>
    <xf numFmtId="0" fontId="24" fillId="0" borderId="21" xfId="141" applyFont="1" applyFill="1" applyBorder="1" applyAlignment="1">
      <alignment horizontal="center" wrapText="1"/>
      <protection/>
    </xf>
    <xf numFmtId="0" fontId="24" fillId="0" borderId="22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141" applyFont="1" applyFill="1" applyBorder="1" applyAlignment="1">
      <alignment horizontal="center" vertical="center" wrapText="1"/>
      <protection/>
    </xf>
    <xf numFmtId="0" fontId="24" fillId="0" borderId="11" xfId="141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 wrapText="1"/>
    </xf>
    <xf numFmtId="0" fontId="24" fillId="0" borderId="23" xfId="141" applyFont="1" applyFill="1" applyBorder="1" applyAlignment="1">
      <alignment horizontal="center" vertical="center" wrapText="1"/>
      <protection/>
    </xf>
    <xf numFmtId="0" fontId="24" fillId="0" borderId="24" xfId="141" applyFont="1" applyFill="1" applyBorder="1" applyAlignment="1">
      <alignment horizontal="center" vertical="center" wrapText="1"/>
      <protection/>
    </xf>
    <xf numFmtId="0" fontId="24" fillId="0" borderId="21" xfId="141" applyFont="1" applyFill="1" applyBorder="1" applyAlignment="1">
      <alignment horizontal="center" vertical="center" wrapText="1"/>
      <protection/>
    </xf>
    <xf numFmtId="0" fontId="24" fillId="0" borderId="22" xfId="14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141" applyFont="1" applyFill="1" applyBorder="1" applyAlignment="1">
      <alignment horizontal="center" vertical="center" wrapText="1"/>
      <protection/>
    </xf>
    <xf numFmtId="0" fontId="24" fillId="0" borderId="0" xfId="141" applyFont="1" applyFill="1" applyBorder="1" applyAlignment="1">
      <alignment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141" applyFont="1" applyFill="1" applyBorder="1" applyAlignment="1">
      <alignment horizontal="center" vertical="center"/>
      <protection/>
    </xf>
    <xf numFmtId="0" fontId="25" fillId="0" borderId="18" xfId="141" applyFont="1" applyFill="1" applyBorder="1" applyAlignment="1">
      <alignment horizontal="center" vertical="center"/>
      <protection/>
    </xf>
    <xf numFmtId="0" fontId="24" fillId="0" borderId="15" xfId="141" applyFont="1" applyFill="1" applyBorder="1" applyAlignment="1">
      <alignment horizontal="center" vertical="center" wrapText="1"/>
      <protection/>
    </xf>
    <xf numFmtId="0" fontId="24" fillId="0" borderId="19" xfId="141" applyFont="1" applyFill="1" applyBorder="1" applyAlignment="1">
      <alignment horizontal="center" vertical="center" wrapText="1"/>
      <protection/>
    </xf>
    <xf numFmtId="0" fontId="24" fillId="0" borderId="2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7" xfId="141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2" xfId="141" applyFont="1" applyFill="1" applyBorder="1" applyAlignment="1">
      <alignment horizontal="center" vertical="center" wrapText="1"/>
      <protection/>
    </xf>
    <xf numFmtId="0" fontId="25" fillId="0" borderId="11" xfId="141" applyFont="1" applyFill="1" applyBorder="1" applyAlignment="1">
      <alignment horizontal="center" wrapText="1"/>
      <protection/>
    </xf>
    <xf numFmtId="0" fontId="24" fillId="0" borderId="2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141" applyFont="1" applyFill="1" applyBorder="1" applyAlignment="1">
      <alignment horizontal="center"/>
      <protection/>
    </xf>
    <xf numFmtId="0" fontId="24" fillId="0" borderId="18" xfId="141" applyFont="1" applyFill="1" applyBorder="1" applyAlignment="1">
      <alignment horizontal="center"/>
      <protection/>
    </xf>
    <xf numFmtId="0" fontId="24" fillId="0" borderId="11" xfId="141" applyFont="1" applyFill="1" applyBorder="1" applyAlignment="1">
      <alignment horizontal="center"/>
      <protection/>
    </xf>
    <xf numFmtId="0" fontId="24" fillId="0" borderId="12" xfId="141" applyFont="1" applyFill="1" applyBorder="1" applyAlignment="1">
      <alignment horizontal="center"/>
      <protection/>
    </xf>
    <xf numFmtId="0" fontId="24" fillId="0" borderId="0" xfId="141" applyFont="1" applyFill="1" applyBorder="1" applyAlignment="1">
      <alignment horizontal="center"/>
      <protection/>
    </xf>
    <xf numFmtId="0" fontId="24" fillId="0" borderId="18" xfId="141" applyFont="1" applyFill="1" applyBorder="1" applyAlignment="1">
      <alignment horizontal="center"/>
      <protection/>
    </xf>
    <xf numFmtId="0" fontId="24" fillId="0" borderId="20" xfId="141" applyFont="1" applyFill="1" applyBorder="1" applyAlignment="1">
      <alignment horizontal="center"/>
      <protection/>
    </xf>
    <xf numFmtId="0" fontId="24" fillId="0" borderId="14" xfId="0" applyFont="1" applyFill="1" applyBorder="1" applyAlignment="1">
      <alignment horizontal="center" wrapText="1"/>
    </xf>
    <xf numFmtId="0" fontId="24" fillId="0" borderId="12" xfId="141" applyFont="1" applyFill="1" applyBorder="1" applyAlignment="1">
      <alignment horizontal="left"/>
      <protection/>
    </xf>
    <xf numFmtId="0" fontId="24" fillId="0" borderId="19" xfId="141" applyFont="1" applyFill="1" applyBorder="1">
      <alignment/>
      <protection/>
    </xf>
    <xf numFmtId="0" fontId="25" fillId="0" borderId="16" xfId="141" applyFont="1" applyFill="1" applyBorder="1" applyAlignment="1">
      <alignment horizontal="center"/>
      <protection/>
    </xf>
    <xf numFmtId="0" fontId="25" fillId="0" borderId="17" xfId="141" applyFont="1" applyFill="1" applyBorder="1" applyAlignment="1">
      <alignment horizontal="center"/>
      <protection/>
    </xf>
    <xf numFmtId="0" fontId="25" fillId="0" borderId="15" xfId="141" applyFont="1" applyFill="1" applyBorder="1" applyAlignment="1">
      <alignment horizontal="center"/>
      <protection/>
    </xf>
    <xf numFmtId="0" fontId="25" fillId="0" borderId="19" xfId="141" applyFont="1" applyFill="1" applyBorder="1" applyAlignment="1">
      <alignment horizont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wrapText="1"/>
    </xf>
    <xf numFmtId="0" fontId="25" fillId="0" borderId="17" xfId="141" applyFont="1" applyFill="1" applyBorder="1" applyAlignment="1">
      <alignment horizontal="left"/>
      <protection/>
    </xf>
    <xf numFmtId="0" fontId="25" fillId="0" borderId="0" xfId="14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left"/>
    </xf>
    <xf numFmtId="176" fontId="24" fillId="0" borderId="0" xfId="141" applyNumberFormat="1" applyFont="1" applyFill="1" applyBorder="1" applyAlignment="1">
      <alignment horizontal="right"/>
      <protection/>
    </xf>
    <xf numFmtId="176" fontId="24" fillId="0" borderId="0" xfId="141" applyNumberFormat="1" applyFont="1" applyFill="1" applyBorder="1">
      <alignment/>
      <protection/>
    </xf>
    <xf numFmtId="176" fontId="24" fillId="0" borderId="0" xfId="0" applyNumberFormat="1" applyFont="1" applyFill="1" applyBorder="1" applyAlignment="1">
      <alignment/>
    </xf>
    <xf numFmtId="176" fontId="24" fillId="0" borderId="12" xfId="141" applyNumberFormat="1" applyFont="1" applyFill="1" applyBorder="1">
      <alignment/>
      <protection/>
    </xf>
    <xf numFmtId="176" fontId="24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176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176" fontId="24" fillId="0" borderId="0" xfId="141" applyNumberFormat="1" applyFont="1" applyFill="1">
      <alignment/>
      <protection/>
    </xf>
    <xf numFmtId="176" fontId="24" fillId="0" borderId="0" xfId="0" applyNumberFormat="1" applyFont="1" applyFill="1" applyBorder="1" applyAlignment="1">
      <alignment horizontal="right"/>
    </xf>
    <xf numFmtId="176" fontId="6" fillId="0" borderId="0" xfId="141" applyNumberFormat="1" applyFont="1" applyFill="1" applyBorder="1">
      <alignment/>
      <protection/>
    </xf>
    <xf numFmtId="176" fontId="6" fillId="0" borderId="0" xfId="141" applyNumberFormat="1" applyFont="1" applyFill="1" applyBorder="1" applyAlignment="1">
      <alignment horizontal="right"/>
      <protection/>
    </xf>
    <xf numFmtId="176" fontId="7" fillId="0" borderId="0" xfId="141" applyNumberFormat="1" applyFont="1" applyFill="1" applyBorder="1">
      <alignment/>
      <protection/>
    </xf>
    <xf numFmtId="176" fontId="6" fillId="0" borderId="0" xfId="0" applyNumberFormat="1" applyFont="1" applyFill="1" applyBorder="1" applyAlignment="1">
      <alignment/>
    </xf>
    <xf numFmtId="205" fontId="6" fillId="0" borderId="0" xfId="42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176" fontId="8" fillId="0" borderId="0" xfId="141" applyNumberFormat="1" applyFont="1" applyFill="1" applyBorder="1" applyAlignment="1">
      <alignment horizontal="right"/>
      <protection/>
    </xf>
    <xf numFmtId="176" fontId="26" fillId="0" borderId="17" xfId="141" applyNumberFormat="1" applyFont="1" applyFill="1" applyBorder="1">
      <alignment/>
      <protection/>
    </xf>
    <xf numFmtId="176" fontId="8" fillId="0" borderId="17" xfId="141" applyNumberFormat="1" applyFont="1" applyFill="1" applyBorder="1">
      <alignment/>
      <protection/>
    </xf>
    <xf numFmtId="176" fontId="26" fillId="0" borderId="0" xfId="141" applyNumberFormat="1" applyFont="1" applyFill="1" applyBorder="1" applyAlignment="1">
      <alignment horizontal="right"/>
      <protection/>
    </xf>
    <xf numFmtId="176" fontId="20" fillId="0" borderId="17" xfId="141" applyNumberFormat="1" applyFont="1" applyFill="1" applyBorder="1">
      <alignment/>
      <protection/>
    </xf>
    <xf numFmtId="176" fontId="8" fillId="0" borderId="0" xfId="141" applyNumberFormat="1" applyFont="1" applyFill="1" applyBorder="1">
      <alignment/>
      <protection/>
    </xf>
    <xf numFmtId="176" fontId="26" fillId="0" borderId="0" xfId="141" applyNumberFormat="1" applyFont="1" applyFill="1" applyBorder="1">
      <alignment/>
      <protection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176" fontId="24" fillId="0" borderId="17" xfId="141" applyNumberFormat="1" applyFont="1" applyFill="1" applyBorder="1" applyAlignment="1">
      <alignment/>
      <protection/>
    </xf>
    <xf numFmtId="176" fontId="26" fillId="0" borderId="17" xfId="0" applyNumberFormat="1" applyFont="1" applyFill="1" applyBorder="1" applyAlignment="1">
      <alignment/>
    </xf>
    <xf numFmtId="176" fontId="26" fillId="0" borderId="17" xfId="141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17" xfId="141" applyFont="1" applyFill="1" applyBorder="1">
      <alignment/>
      <protection/>
    </xf>
    <xf numFmtId="176" fontId="6" fillId="0" borderId="22" xfId="141" applyNumberFormat="1" applyFont="1" applyFill="1" applyBorder="1" applyAlignment="1">
      <alignment horizontal="right"/>
      <protection/>
    </xf>
    <xf numFmtId="176" fontId="24" fillId="0" borderId="17" xfId="141" applyNumberFormat="1" applyFont="1" applyFill="1" applyBorder="1" applyAlignment="1">
      <alignment horizontal="right"/>
      <protection/>
    </xf>
    <xf numFmtId="176" fontId="6" fillId="0" borderId="17" xfId="141" applyNumberFormat="1" applyFont="1" applyFill="1" applyBorder="1" applyAlignment="1">
      <alignment horizontal="right"/>
      <protection/>
    </xf>
    <xf numFmtId="176" fontId="24" fillId="0" borderId="17" xfId="141" applyNumberFormat="1" applyFont="1" applyFill="1" applyBorder="1">
      <alignment/>
      <protection/>
    </xf>
    <xf numFmtId="176" fontId="26" fillId="0" borderId="22" xfId="141" applyNumberFormat="1" applyFont="1" applyFill="1" applyBorder="1" applyAlignment="1">
      <alignment horizontal="right"/>
      <protection/>
    </xf>
    <xf numFmtId="176" fontId="6" fillId="0" borderId="17" xfId="141" applyNumberFormat="1" applyFont="1" applyFill="1" applyBorder="1">
      <alignment/>
      <protection/>
    </xf>
    <xf numFmtId="176" fontId="6" fillId="0" borderId="22" xfId="141" applyNumberFormat="1" applyFont="1" applyFill="1" applyBorder="1">
      <alignment/>
      <protection/>
    </xf>
    <xf numFmtId="176" fontId="24" fillId="0" borderId="22" xfId="141" applyNumberFormat="1" applyFont="1" applyFill="1" applyBorder="1">
      <alignment/>
      <protection/>
    </xf>
    <xf numFmtId="176" fontId="24" fillId="0" borderId="22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left"/>
    </xf>
    <xf numFmtId="176" fontId="24" fillId="0" borderId="17" xfId="0" applyNumberFormat="1" applyFont="1" applyFill="1" applyBorder="1" applyAlignment="1">
      <alignment/>
    </xf>
    <xf numFmtId="0" fontId="24" fillId="0" borderId="0" xfId="141" applyFont="1" applyFill="1" applyAlignment="1">
      <alignment horizontal="left"/>
      <protection/>
    </xf>
    <xf numFmtId="14" fontId="24" fillId="0" borderId="0" xfId="0" applyNumberFormat="1" applyFont="1" applyFill="1" applyAlignment="1">
      <alignment horizontal="center"/>
    </xf>
    <xf numFmtId="0" fontId="6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8" xfId="135" applyFont="1" applyBorder="1" applyAlignment="1">
      <alignment horizontal="center"/>
      <protection/>
    </xf>
    <xf numFmtId="0" fontId="6" fillId="0" borderId="14" xfId="135" applyFont="1" applyBorder="1" applyAlignment="1">
      <alignment horizontal="center"/>
      <protection/>
    </xf>
    <xf numFmtId="0" fontId="6" fillId="0" borderId="14" xfId="135" applyFont="1" applyBorder="1" applyAlignment="1">
      <alignment/>
      <protection/>
    </xf>
    <xf numFmtId="0" fontId="11" fillId="0" borderId="14" xfId="135" applyFont="1" applyBorder="1" applyAlignment="1">
      <alignment horizontal="center"/>
      <protection/>
    </xf>
    <xf numFmtId="0" fontId="11" fillId="0" borderId="18" xfId="135" applyFont="1" applyBorder="1" applyAlignment="1">
      <alignment horizontal="center"/>
      <protection/>
    </xf>
    <xf numFmtId="0" fontId="6" fillId="0" borderId="0" xfId="135" applyFont="1" applyBorder="1" applyAlignment="1">
      <alignment horizontal="center"/>
      <protection/>
    </xf>
    <xf numFmtId="0" fontId="11" fillId="0" borderId="13" xfId="135" applyFont="1" applyBorder="1" applyAlignment="1">
      <alignment horizontal="center"/>
      <protection/>
    </xf>
    <xf numFmtId="0" fontId="11" fillId="0" borderId="14" xfId="135" applyFont="1" applyBorder="1">
      <alignment/>
      <protection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6" xfId="135" applyFont="1" applyBorder="1">
      <alignment/>
      <protection/>
    </xf>
    <xf numFmtId="0" fontId="11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176" fontId="8" fillId="0" borderId="0" xfId="135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left"/>
    </xf>
    <xf numFmtId="0" fontId="6" fillId="0" borderId="23" xfId="135" applyFont="1" applyBorder="1">
      <alignment/>
      <protection/>
    </xf>
    <xf numFmtId="0" fontId="6" fillId="0" borderId="21" xfId="135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05" fontId="6" fillId="0" borderId="0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176" fontId="6" fillId="0" borderId="0" xfId="135" applyNumberFormat="1" applyFont="1">
      <alignment/>
      <protection/>
    </xf>
    <xf numFmtId="0" fontId="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left"/>
    </xf>
    <xf numFmtId="0" fontId="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0" fontId="7" fillId="0" borderId="0" xfId="135" applyFont="1" applyAlignment="1">
      <alignment vertical="center" wrapText="1"/>
      <protection/>
    </xf>
    <xf numFmtId="0" fontId="7" fillId="0" borderId="0" xfId="135" applyFont="1">
      <alignment/>
      <protection/>
    </xf>
    <xf numFmtId="0" fontId="6" fillId="0" borderId="0" xfId="135" applyFont="1" applyAlignment="1">
      <alignment vertical="center" wrapText="1"/>
      <protection/>
    </xf>
    <xf numFmtId="14" fontId="24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17" fontId="6" fillId="0" borderId="21" xfId="0" applyNumberFormat="1" applyFont="1" applyBorder="1" applyAlignment="1">
      <alignment horizontal="center" vertical="center"/>
    </xf>
    <xf numFmtId="0" fontId="6" fillId="35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6" fillId="34" borderId="23" xfId="0" applyFont="1" applyFill="1" applyBorder="1" applyAlignment="1">
      <alignment/>
    </xf>
    <xf numFmtId="176" fontId="8" fillId="0" borderId="23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176" fontId="24" fillId="0" borderId="11" xfId="0" applyNumberFormat="1" applyFont="1" applyBorder="1" applyAlignment="1">
      <alignment/>
    </xf>
    <xf numFmtId="176" fontId="24" fillId="0" borderId="13" xfId="0" applyNumberFormat="1" applyFont="1" applyBorder="1" applyAlignment="1">
      <alignment/>
    </xf>
    <xf numFmtId="0" fontId="24" fillId="0" borderId="10" xfId="0" applyFont="1" applyBorder="1" applyAlignment="1">
      <alignment/>
    </xf>
    <xf numFmtId="176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1" fontId="24" fillId="0" borderId="14" xfId="0" applyNumberFormat="1" applyFont="1" applyBorder="1" applyAlignment="1">
      <alignment/>
    </xf>
    <xf numFmtId="0" fontId="26" fillId="0" borderId="21" xfId="0" applyFont="1" applyBorder="1" applyAlignment="1">
      <alignment/>
    </xf>
    <xf numFmtId="204" fontId="24" fillId="0" borderId="11" xfId="42" applyNumberFormat="1" applyFont="1" applyBorder="1" applyAlignment="1">
      <alignment/>
    </xf>
    <xf numFmtId="0" fontId="8" fillId="0" borderId="21" xfId="0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4" borderId="13" xfId="0" applyNumberFormat="1" applyFont="1" applyFill="1" applyBorder="1" applyAlignment="1">
      <alignment/>
    </xf>
    <xf numFmtId="176" fontId="6" fillId="0" borderId="16" xfId="0" applyNumberFormat="1" applyFont="1" applyBorder="1" applyAlignment="1">
      <alignment/>
    </xf>
    <xf numFmtId="0" fontId="24" fillId="0" borderId="0" xfId="141" applyFont="1">
      <alignment/>
      <protection/>
    </xf>
    <xf numFmtId="176" fontId="6" fillId="0" borderId="0" xfId="141" applyNumberFormat="1" applyFont="1">
      <alignment/>
      <protection/>
    </xf>
  </cellXfs>
  <cellStyles count="137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4" xfId="69"/>
    <cellStyle name="Comma 5" xfId="70"/>
    <cellStyle name="Comma 6" xfId="71"/>
    <cellStyle name="Comma 7" xfId="72"/>
    <cellStyle name="Comma 8" xfId="73"/>
    <cellStyle name="Comma 9" xfId="74"/>
    <cellStyle name="Comma_AR-CPI" xfId="75"/>
    <cellStyle name="Currency" xfId="76"/>
    <cellStyle name="Currency [0]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10" xfId="89"/>
    <cellStyle name="Normal 11" xfId="90"/>
    <cellStyle name="Normal 12" xfId="91"/>
    <cellStyle name="Normal 13" xfId="92"/>
    <cellStyle name="Normal 14" xfId="93"/>
    <cellStyle name="Normal 2" xfId="94"/>
    <cellStyle name="Normal 2 2" xfId="95"/>
    <cellStyle name="Normal 2 2 2" xfId="96"/>
    <cellStyle name="Normal 2 2 3" xfId="97"/>
    <cellStyle name="Normal 2 2 4" xfId="98"/>
    <cellStyle name="Normal 2 3" xfId="99"/>
    <cellStyle name="Normal 2 3 2" xfId="100"/>
    <cellStyle name="Normal 2 3 3" xfId="101"/>
    <cellStyle name="Normal 2 3 4" xfId="102"/>
    <cellStyle name="Normal 2 4" xfId="103"/>
    <cellStyle name="Normal 2 4 2" xfId="104"/>
    <cellStyle name="Normal 2 4 3" xfId="105"/>
    <cellStyle name="Normal 2 5" xfId="106"/>
    <cellStyle name="Normal 2 6" xfId="107"/>
    <cellStyle name="Normal 2 7" xfId="108"/>
    <cellStyle name="Normal 2 8" xfId="109"/>
    <cellStyle name="Normal 3" xfId="110"/>
    <cellStyle name="Normal 3 2" xfId="111"/>
    <cellStyle name="Normal 3 3" xfId="112"/>
    <cellStyle name="Normal 3 4" xfId="113"/>
    <cellStyle name="Normal 3 5" xfId="114"/>
    <cellStyle name="Normal 3 6" xfId="115"/>
    <cellStyle name="Normal 3 7" xfId="116"/>
    <cellStyle name="Normal 4" xfId="117"/>
    <cellStyle name="Normal 4 2" xfId="118"/>
    <cellStyle name="Normal 4 3" xfId="119"/>
    <cellStyle name="Normal 4 4" xfId="120"/>
    <cellStyle name="Normal 4 5" xfId="121"/>
    <cellStyle name="Normal 4 6" xfId="122"/>
    <cellStyle name="Normal 5" xfId="123"/>
    <cellStyle name="Normal 5 2" xfId="124"/>
    <cellStyle name="Normal 5 3" xfId="125"/>
    <cellStyle name="Normal 5 4" xfId="126"/>
    <cellStyle name="Normal 5 5" xfId="127"/>
    <cellStyle name="Normal 5 6" xfId="128"/>
    <cellStyle name="Normal 6" xfId="129"/>
    <cellStyle name="Normal 7" xfId="130"/>
    <cellStyle name="Normal 8" xfId="131"/>
    <cellStyle name="Normal 9" xfId="132"/>
    <cellStyle name="Normal_AR-00-01" xfId="133"/>
    <cellStyle name="Normal_AR-CPI" xfId="134"/>
    <cellStyle name="Normal_BANK" xfId="135"/>
    <cellStyle name="Normal_HYANALT" xfId="136"/>
    <cellStyle name="Normal_OM-1" xfId="137"/>
    <cellStyle name="Normal_PrCR" xfId="138"/>
    <cellStyle name="Normal_Sheet2" xfId="139"/>
    <cellStyle name="Normal_TXM 2" xfId="140"/>
    <cellStyle name="Normal_ZYKA" xfId="141"/>
    <cellStyle name="Note" xfId="142"/>
    <cellStyle name="Output" xfId="143"/>
    <cellStyle name="Percent" xfId="144"/>
    <cellStyle name="Title" xfId="145"/>
    <cellStyle name="Total" xfId="146"/>
    <cellStyle name="Warning Text" xfId="14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57150</xdr:rowOff>
    </xdr:from>
    <xdr:to>
      <xdr:col>9</xdr:col>
      <xdr:colOff>9525</xdr:colOff>
      <xdr:row>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96275" y="866775"/>
          <a:ext cx="647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26</xdr:row>
      <xdr:rowOff>57150</xdr:rowOff>
    </xdr:from>
    <xdr:to>
      <xdr:col>9</xdr:col>
      <xdr:colOff>9525</xdr:colOff>
      <xdr:row>27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96275" y="4505325"/>
          <a:ext cx="647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695325</xdr:colOff>
      <xdr:row>13</xdr:row>
      <xdr:rowOff>142875</xdr:rowOff>
    </xdr:from>
    <xdr:ext cx="390525" cy="238125"/>
    <xdr:sp>
      <xdr:nvSpPr>
        <xdr:cNvPr id="1" name="Text Box 1"/>
        <xdr:cNvSpPr txBox="1">
          <a:spLocks noChangeArrowheads="1"/>
        </xdr:cNvSpPr>
      </xdr:nvSpPr>
      <xdr:spPr>
        <a:xfrm>
          <a:off x="11134725" y="2390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0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34725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0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34725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523875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91400" y="1619250"/>
          <a:ext cx="3571875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638175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2105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201650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810625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48900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686550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201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aa-3"/>
      <sheetName val="OM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oleObject" Target="../embeddings/oleObject_15_2.bin" /><Relationship Id="rId4" Type="http://schemas.openxmlformats.org/officeDocument/2006/relationships/oleObject" Target="../embeddings/oleObject_15_3.bin" /><Relationship Id="rId5" Type="http://schemas.openxmlformats.org/officeDocument/2006/relationships/oleObject" Target="../embeddings/oleObject_15_4.bin" /><Relationship Id="rId6" Type="http://schemas.openxmlformats.org/officeDocument/2006/relationships/oleObject" Target="../embeddings/oleObject_15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C47" sqref="C47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58" t="s">
        <v>420</v>
      </c>
      <c r="D7" s="150"/>
      <c r="E7" s="150"/>
      <c r="F7" s="150"/>
      <c r="G7" s="150"/>
      <c r="H7" s="150"/>
      <c r="I7"/>
      <c r="J7"/>
      <c r="K7"/>
      <c r="L7"/>
      <c r="M7"/>
      <c r="N7"/>
      <c r="O7"/>
    </row>
    <row r="8" spans="1:15" ht="12.75">
      <c r="A8"/>
      <c r="B8"/>
      <c r="C8" s="144" t="s">
        <v>35</v>
      </c>
      <c r="D8" s="150"/>
      <c r="E8" s="150"/>
      <c r="F8" s="150"/>
      <c r="G8" s="150"/>
      <c r="H8" s="150"/>
      <c r="I8"/>
      <c r="J8"/>
      <c r="K8"/>
      <c r="L8"/>
      <c r="M8"/>
      <c r="N8"/>
      <c r="O8"/>
    </row>
    <row r="9" ht="7.5" customHeight="1"/>
    <row r="10" spans="1:15" ht="12.75">
      <c r="A10" s="52"/>
      <c r="B10" s="232"/>
      <c r="C10" s="185"/>
      <c r="D10" s="248">
        <v>2005</v>
      </c>
      <c r="E10" s="247">
        <v>2006</v>
      </c>
      <c r="F10" s="246">
        <v>2007</v>
      </c>
      <c r="G10" s="246">
        <v>2008</v>
      </c>
      <c r="H10" s="246">
        <v>2009</v>
      </c>
      <c r="I10" s="246">
        <v>2010</v>
      </c>
      <c r="J10" s="246">
        <v>2011</v>
      </c>
      <c r="K10" s="246">
        <v>2012</v>
      </c>
      <c r="L10" s="246">
        <v>2013</v>
      </c>
      <c r="M10" s="246" t="s">
        <v>1032</v>
      </c>
      <c r="N10"/>
      <c r="O10"/>
    </row>
    <row r="11" spans="1:15" ht="18" customHeight="1" hidden="1">
      <c r="A11"/>
      <c r="B11" s="49" t="s">
        <v>254</v>
      </c>
      <c r="C11" s="90" t="s">
        <v>601</v>
      </c>
      <c r="D11" s="76">
        <v>91.1</v>
      </c>
      <c r="E11" s="76">
        <v>90.5</v>
      </c>
      <c r="F11" s="76">
        <v>88.7</v>
      </c>
      <c r="G11" s="76">
        <v>89.3</v>
      </c>
      <c r="H11" s="76">
        <v>89.3</v>
      </c>
      <c r="I11" s="76">
        <v>91</v>
      </c>
      <c r="J11" s="76">
        <v>91.4</v>
      </c>
      <c r="K11" s="76">
        <v>91.9</v>
      </c>
      <c r="L11" s="76"/>
      <c r="M11" s="76">
        <v>92.5</v>
      </c>
      <c r="N11"/>
      <c r="O11"/>
    </row>
    <row r="12" spans="1:15" ht="18.75" customHeight="1">
      <c r="A12"/>
      <c r="B12" s="49" t="s">
        <v>600</v>
      </c>
      <c r="C12" s="51" t="s">
        <v>602</v>
      </c>
      <c r="D12" s="76">
        <v>1.6</v>
      </c>
      <c r="E12" s="76">
        <v>1.6</v>
      </c>
      <c r="F12" s="76">
        <v>1.5</v>
      </c>
      <c r="G12" s="76">
        <v>1.8</v>
      </c>
      <c r="H12" s="76">
        <v>1.8</v>
      </c>
      <c r="I12" s="76">
        <v>2.173</v>
      </c>
      <c r="J12" s="76">
        <v>1.993</v>
      </c>
      <c r="K12" s="76">
        <v>1.8</v>
      </c>
      <c r="L12" s="76">
        <v>1.5</v>
      </c>
      <c r="M12" s="76">
        <v>1.7</v>
      </c>
      <c r="N12"/>
      <c r="O12"/>
    </row>
    <row r="13" spans="1:15" ht="14.25" customHeight="1">
      <c r="A13"/>
      <c r="B13" s="49" t="s">
        <v>705</v>
      </c>
      <c r="C13" s="51" t="s">
        <v>155</v>
      </c>
      <c r="D13" s="49">
        <v>700.3</v>
      </c>
      <c r="E13" s="76">
        <v>791.4</v>
      </c>
      <c r="F13" s="76">
        <v>1372.5</v>
      </c>
      <c r="G13" s="76">
        <v>2808.1</v>
      </c>
      <c r="H13" s="76">
        <v>2901.2</v>
      </c>
      <c r="I13" s="76">
        <v>2972.4</v>
      </c>
      <c r="J13" s="76">
        <v>3953.9</v>
      </c>
      <c r="K13" s="76">
        <v>5195.3</v>
      </c>
      <c r="L13" s="76">
        <v>5925.2</v>
      </c>
      <c r="M13" s="76"/>
      <c r="N13" s="76"/>
      <c r="O13" s="76"/>
    </row>
    <row r="14" spans="1:15" ht="12.75" customHeight="1">
      <c r="A14"/>
      <c r="B14" s="49" t="s">
        <v>863</v>
      </c>
      <c r="C14" s="51" t="s">
        <v>84</v>
      </c>
      <c r="D14" s="49">
        <v>1342.9</v>
      </c>
      <c r="E14" s="76">
        <v>1694.3</v>
      </c>
      <c r="F14" s="76">
        <v>3205.8</v>
      </c>
      <c r="G14" s="76">
        <v>4627.2</v>
      </c>
      <c r="H14" s="76">
        <v>3800</v>
      </c>
      <c r="I14" s="76">
        <v>5199.8</v>
      </c>
      <c r="J14" s="76">
        <v>6600.4</v>
      </c>
      <c r="K14" s="76">
        <v>9103.7</v>
      </c>
      <c r="L14" s="76">
        <v>55045.2</v>
      </c>
      <c r="M14" s="76"/>
      <c r="O14"/>
    </row>
    <row r="15" spans="1:15" ht="14.25" customHeight="1" hidden="1">
      <c r="A15"/>
      <c r="B15" s="49" t="s">
        <v>319</v>
      </c>
      <c r="C15" s="51" t="s">
        <v>329</v>
      </c>
      <c r="D15" s="76">
        <v>2195</v>
      </c>
      <c r="E15" s="76">
        <v>2530.508</v>
      </c>
      <c r="F15" s="76">
        <v>2912.5</v>
      </c>
      <c r="G15" s="76">
        <v>3379.2</v>
      </c>
      <c r="H15" s="76">
        <v>3619.1</v>
      </c>
      <c r="I15" s="76">
        <v>2679.2</v>
      </c>
      <c r="J15" s="76">
        <v>2984.3</v>
      </c>
      <c r="K15" s="76">
        <f>K16+K17+K18+K19+K20</f>
        <v>3403.3</v>
      </c>
      <c r="L15" s="76"/>
      <c r="M15" s="76">
        <v>3772.3</v>
      </c>
      <c r="N15"/>
      <c r="O15"/>
    </row>
    <row r="16" spans="1:15" ht="12.75" customHeight="1" hidden="1">
      <c r="A16"/>
      <c r="B16" s="49" t="s">
        <v>320</v>
      </c>
      <c r="C16" s="51" t="s">
        <v>330</v>
      </c>
      <c r="D16" s="49">
        <v>0.7</v>
      </c>
      <c r="E16" s="49">
        <v>0.8</v>
      </c>
      <c r="F16" s="49">
        <v>0.8</v>
      </c>
      <c r="G16" s="49">
        <v>0.8</v>
      </c>
      <c r="H16" s="49">
        <v>0.8</v>
      </c>
      <c r="I16" s="49">
        <v>0.9</v>
      </c>
      <c r="J16" s="49">
        <v>0.9</v>
      </c>
      <c r="K16" s="49">
        <v>1.1</v>
      </c>
      <c r="M16" s="49">
        <v>1.1</v>
      </c>
      <c r="N16"/>
      <c r="O16"/>
    </row>
    <row r="17" spans="1:15" ht="12.75" customHeight="1" hidden="1">
      <c r="A17"/>
      <c r="B17" s="49" t="s">
        <v>321</v>
      </c>
      <c r="C17" s="51" t="s">
        <v>331</v>
      </c>
      <c r="D17" s="49">
        <v>194.4</v>
      </c>
      <c r="E17" s="49">
        <v>205.198</v>
      </c>
      <c r="F17" s="76">
        <v>219.7</v>
      </c>
      <c r="G17" s="76">
        <v>236.2</v>
      </c>
      <c r="H17" s="76">
        <v>251.2</v>
      </c>
      <c r="I17" s="76">
        <v>196.1</v>
      </c>
      <c r="J17" s="76">
        <v>218.7</v>
      </c>
      <c r="K17" s="76">
        <v>238.6</v>
      </c>
      <c r="L17" s="76"/>
      <c r="M17" s="76">
        <v>268.2</v>
      </c>
      <c r="N17"/>
      <c r="O17"/>
    </row>
    <row r="18" spans="1:15" ht="12.75" customHeight="1" hidden="1">
      <c r="A18"/>
      <c r="B18" s="49" t="s">
        <v>322</v>
      </c>
      <c r="C18" s="51" t="s">
        <v>332</v>
      </c>
      <c r="D18" s="49">
        <v>253.2</v>
      </c>
      <c r="E18" s="49">
        <v>281.346</v>
      </c>
      <c r="F18" s="76">
        <v>316.3</v>
      </c>
      <c r="G18" s="76">
        <v>352.8</v>
      </c>
      <c r="H18" s="76">
        <v>385.9</v>
      </c>
      <c r="I18" s="76">
        <v>301.9</v>
      </c>
      <c r="J18" s="76">
        <v>335.9</v>
      </c>
      <c r="K18" s="76">
        <v>371.1</v>
      </c>
      <c r="L18" s="76"/>
      <c r="M18" s="76">
        <v>427.1</v>
      </c>
      <c r="N18"/>
      <c r="O18"/>
    </row>
    <row r="19" spans="1:15" ht="12.75" customHeight="1" hidden="1">
      <c r="A19"/>
      <c r="B19" s="49" t="s">
        <v>323</v>
      </c>
      <c r="C19" s="51" t="s">
        <v>630</v>
      </c>
      <c r="D19" s="49">
        <v>991.6</v>
      </c>
      <c r="E19" s="49">
        <v>1162.417</v>
      </c>
      <c r="F19" s="76">
        <v>1358.1</v>
      </c>
      <c r="G19" s="76">
        <v>1614.4</v>
      </c>
      <c r="H19" s="76">
        <v>1786.1</v>
      </c>
      <c r="I19" s="76">
        <v>1327.5</v>
      </c>
      <c r="J19" s="76">
        <v>1464.6</v>
      </c>
      <c r="K19" s="76">
        <v>1746.8</v>
      </c>
      <c r="L19" s="76"/>
      <c r="M19" s="76">
        <v>1944.1</v>
      </c>
      <c r="N19"/>
      <c r="O19"/>
    </row>
    <row r="20" spans="2:13" ht="12.75" customHeight="1" hidden="1">
      <c r="B20" s="49" t="s">
        <v>328</v>
      </c>
      <c r="C20" s="51" t="s">
        <v>631</v>
      </c>
      <c r="D20" s="49">
        <v>755.1</v>
      </c>
      <c r="E20" s="49">
        <v>880.747</v>
      </c>
      <c r="F20" s="76">
        <v>1017.6</v>
      </c>
      <c r="G20" s="76">
        <v>1175</v>
      </c>
      <c r="H20" s="76">
        <v>1195.1</v>
      </c>
      <c r="I20" s="76">
        <v>852.8</v>
      </c>
      <c r="J20" s="76">
        <v>964.2</v>
      </c>
      <c r="K20" s="76">
        <v>1045.7</v>
      </c>
      <c r="L20" s="76"/>
      <c r="M20" s="76">
        <v>1131.8</v>
      </c>
    </row>
    <row r="21" spans="2:13" ht="16.5" customHeight="1">
      <c r="B21" s="49" t="s">
        <v>141</v>
      </c>
      <c r="C21" s="51" t="s">
        <v>142</v>
      </c>
      <c r="D21" s="76">
        <v>19.1</v>
      </c>
      <c r="E21" s="76">
        <v>21.4</v>
      </c>
      <c r="F21" s="76">
        <v>17.3</v>
      </c>
      <c r="G21" s="76">
        <v>41.6</v>
      </c>
      <c r="H21" s="76">
        <v>56.7</v>
      </c>
      <c r="I21" s="76">
        <v>1084.2</v>
      </c>
      <c r="J21" s="76">
        <v>88.3</v>
      </c>
      <c r="K21" s="76">
        <v>59.7</v>
      </c>
      <c r="L21" s="76">
        <v>196.2</v>
      </c>
      <c r="M21" s="76">
        <v>88</v>
      </c>
    </row>
    <row r="22" spans="2:13" ht="10.5" customHeight="1">
      <c r="B22" s="49" t="s">
        <v>48</v>
      </c>
      <c r="C22" s="51" t="s">
        <v>14</v>
      </c>
      <c r="D22" s="76">
        <v>673.4</v>
      </c>
      <c r="E22" s="76">
        <v>773.2</v>
      </c>
      <c r="F22" s="76">
        <v>907</v>
      </c>
      <c r="G22" s="76">
        <v>1007.9</v>
      </c>
      <c r="H22" s="76">
        <v>1142.1</v>
      </c>
      <c r="I22" s="76">
        <v>583.6</v>
      </c>
      <c r="J22" s="76">
        <v>934.8</v>
      </c>
      <c r="K22" s="76">
        <v>1105.3</v>
      </c>
      <c r="L22" s="76">
        <v>1270.2</v>
      </c>
      <c r="M22" s="76">
        <v>1350.2</v>
      </c>
    </row>
    <row r="23" spans="2:13" ht="10.5">
      <c r="B23" s="49" t="s">
        <v>632</v>
      </c>
      <c r="C23" s="51" t="s">
        <v>164</v>
      </c>
      <c r="D23" s="76">
        <v>1340</v>
      </c>
      <c r="E23" s="76">
        <v>520</v>
      </c>
      <c r="F23" s="76">
        <v>728</v>
      </c>
      <c r="G23" s="76">
        <v>1280</v>
      </c>
      <c r="H23" s="76">
        <v>4000</v>
      </c>
      <c r="I23" s="76">
        <v>3515</v>
      </c>
      <c r="J23" s="76">
        <v>3050</v>
      </c>
      <c r="K23" s="76">
        <v>3780</v>
      </c>
      <c r="L23" s="76">
        <v>2097</v>
      </c>
      <c r="M23" s="76">
        <v>2666</v>
      </c>
    </row>
    <row r="24" spans="2:13" ht="10.5">
      <c r="B24" s="49" t="s">
        <v>633</v>
      </c>
      <c r="C24" s="51" t="s">
        <v>165</v>
      </c>
      <c r="D24" s="76">
        <v>210</v>
      </c>
      <c r="E24" s="76">
        <v>536.9</v>
      </c>
      <c r="F24" s="76">
        <v>434.4</v>
      </c>
      <c r="G24" s="76">
        <v>613.4</v>
      </c>
      <c r="H24" s="76">
        <v>600.5</v>
      </c>
      <c r="I24" s="76">
        <v>363.4</v>
      </c>
      <c r="J24" s="76">
        <v>438.2</v>
      </c>
      <c r="K24" s="76">
        <v>383.5</v>
      </c>
      <c r="L24" s="76">
        <v>486.6</v>
      </c>
      <c r="M24" s="76">
        <v>498.5</v>
      </c>
    </row>
    <row r="25" spans="2:13" ht="10.5">
      <c r="B25" s="49" t="s">
        <v>835</v>
      </c>
      <c r="C25" s="51" t="s">
        <v>166</v>
      </c>
      <c r="D25" s="76">
        <v>68.8</v>
      </c>
      <c r="E25" s="76">
        <v>72.4</v>
      </c>
      <c r="F25" s="76">
        <v>187.8</v>
      </c>
      <c r="G25" s="76">
        <v>152</v>
      </c>
      <c r="H25" s="76">
        <v>170</v>
      </c>
      <c r="I25" s="76">
        <v>128.8</v>
      </c>
      <c r="J25" s="76">
        <v>138.8</v>
      </c>
      <c r="K25" s="76">
        <v>135.2</v>
      </c>
      <c r="L25" s="76">
        <v>160.5</v>
      </c>
      <c r="M25" s="76">
        <v>173.2</v>
      </c>
    </row>
    <row r="26" spans="2:13" ht="10.5" hidden="1">
      <c r="B26" s="49" t="s">
        <v>161</v>
      </c>
      <c r="C26" s="51" t="s">
        <v>167</v>
      </c>
      <c r="D26" s="76">
        <v>720</v>
      </c>
      <c r="E26" s="76">
        <v>648</v>
      </c>
      <c r="F26" s="76">
        <v>190</v>
      </c>
      <c r="G26" s="76">
        <v>1833</v>
      </c>
      <c r="H26" s="76">
        <v>2395</v>
      </c>
      <c r="I26" s="76">
        <v>2753</v>
      </c>
      <c r="J26" s="76">
        <v>3619</v>
      </c>
      <c r="K26" s="268">
        <v>3550</v>
      </c>
      <c r="L26" s="268"/>
      <c r="M26" s="268">
        <v>1967</v>
      </c>
    </row>
    <row r="27" spans="2:13" ht="10.5" hidden="1">
      <c r="B27" s="49" t="s">
        <v>162</v>
      </c>
      <c r="C27" s="51" t="s">
        <v>168</v>
      </c>
      <c r="D27" s="76">
        <v>965.1</v>
      </c>
      <c r="E27" s="76">
        <v>3348.4</v>
      </c>
      <c r="F27" s="76">
        <v>2926.5</v>
      </c>
      <c r="G27" s="76">
        <v>4520</v>
      </c>
      <c r="H27" s="76">
        <v>3283.9</v>
      </c>
      <c r="I27" s="76">
        <v>4015.1</v>
      </c>
      <c r="J27" s="76">
        <v>4020.2</v>
      </c>
      <c r="K27" s="76">
        <v>3508.3</v>
      </c>
      <c r="L27" s="76"/>
      <c r="M27" s="76">
        <v>3784.5</v>
      </c>
    </row>
    <row r="28" spans="2:13" ht="10.5" hidden="1">
      <c r="B28" s="49" t="s">
        <v>163</v>
      </c>
      <c r="C28" s="51" t="s">
        <v>431</v>
      </c>
      <c r="D28" s="76">
        <v>379.6</v>
      </c>
      <c r="E28" s="76">
        <v>478.9</v>
      </c>
      <c r="F28" s="76">
        <v>1255.4</v>
      </c>
      <c r="G28" s="76">
        <v>1120</v>
      </c>
      <c r="H28" s="76">
        <v>1103.8</v>
      </c>
      <c r="I28" s="76">
        <v>1247.5</v>
      </c>
      <c r="J28" s="76">
        <v>1245.5</v>
      </c>
      <c r="K28" s="76">
        <v>1346.9</v>
      </c>
      <c r="L28" s="76"/>
      <c r="M28" s="76">
        <v>1406.3</v>
      </c>
    </row>
    <row r="29" spans="2:13" ht="10.5" hidden="1">
      <c r="B29" s="49" t="s">
        <v>790</v>
      </c>
      <c r="C29" s="51"/>
      <c r="D29" s="76">
        <v>70</v>
      </c>
      <c r="E29" s="76">
        <v>69.9</v>
      </c>
      <c r="F29" s="76">
        <v>55</v>
      </c>
      <c r="G29" s="76">
        <v>80.9</v>
      </c>
      <c r="H29" s="76">
        <v>53.5</v>
      </c>
      <c r="I29" s="76">
        <v>84.7</v>
      </c>
      <c r="J29" s="76">
        <v>85.1</v>
      </c>
      <c r="K29" s="76">
        <v>82.5</v>
      </c>
      <c r="L29" s="76"/>
      <c r="M29" s="76">
        <v>75.4</v>
      </c>
    </row>
    <row r="30" spans="2:13" ht="21">
      <c r="B30" s="233" t="s">
        <v>120</v>
      </c>
      <c r="C30" s="234" t="s">
        <v>121</v>
      </c>
      <c r="D30" s="76">
        <v>790.2</v>
      </c>
      <c r="E30" s="76">
        <v>948.2</v>
      </c>
      <c r="F30" s="76">
        <v>1717.1</v>
      </c>
      <c r="G30" s="76">
        <v>3319.4</v>
      </c>
      <c r="H30" s="76">
        <v>4027.0000000000005</v>
      </c>
      <c r="I30" s="76">
        <v>4255.1</v>
      </c>
      <c r="J30" s="76">
        <v>4610.6</v>
      </c>
      <c r="K30" s="76">
        <v>5111.6</v>
      </c>
      <c r="L30" s="76">
        <v>5054.3</v>
      </c>
      <c r="M30" s="76">
        <v>2333.7</v>
      </c>
    </row>
    <row r="31" spans="2:13" ht="21">
      <c r="B31" s="235" t="s">
        <v>122</v>
      </c>
      <c r="C31" s="234" t="s">
        <v>145</v>
      </c>
      <c r="D31" s="76">
        <v>259.3</v>
      </c>
      <c r="E31" s="76">
        <v>337.2</v>
      </c>
      <c r="F31" s="76">
        <v>1557.1</v>
      </c>
      <c r="G31" s="76">
        <v>2019.4</v>
      </c>
      <c r="H31" s="76">
        <v>2400.666580511111</v>
      </c>
      <c r="I31" s="76">
        <v>2476.3</v>
      </c>
      <c r="J31" s="76">
        <v>1675.7</v>
      </c>
      <c r="K31" s="76">
        <v>1643.4</v>
      </c>
      <c r="L31" s="76">
        <v>1615.5</v>
      </c>
      <c r="M31" s="76">
        <v>901.9</v>
      </c>
    </row>
    <row r="32" spans="2:13" ht="21" hidden="1">
      <c r="B32" s="235" t="s">
        <v>106</v>
      </c>
      <c r="C32" s="234" t="s">
        <v>107</v>
      </c>
      <c r="D32" s="76">
        <v>1459.5</v>
      </c>
      <c r="E32" s="76">
        <v>1013.1</v>
      </c>
      <c r="F32" s="76">
        <v>13330.3</v>
      </c>
      <c r="G32" s="76">
        <v>5134.4</v>
      </c>
      <c r="H32" s="76">
        <v>3620.7</v>
      </c>
      <c r="I32" s="76">
        <v>4691.4</v>
      </c>
      <c r="J32" s="76">
        <v>10058.7</v>
      </c>
      <c r="K32" s="76">
        <v>10064.8</v>
      </c>
      <c r="L32" s="76"/>
      <c r="M32" s="76">
        <v>24552.1</v>
      </c>
    </row>
    <row r="33" spans="2:13" ht="10.5">
      <c r="B33" s="49" t="s">
        <v>276</v>
      </c>
      <c r="C33" s="51" t="s">
        <v>638</v>
      </c>
      <c r="D33" s="76">
        <v>176.4</v>
      </c>
      <c r="E33" s="49">
        <v>132.5</v>
      </c>
      <c r="F33" s="49">
        <v>182.9</v>
      </c>
      <c r="G33" s="49">
        <v>361.1</v>
      </c>
      <c r="H33" s="76">
        <v>248</v>
      </c>
      <c r="I33" s="76">
        <v>247.8</v>
      </c>
      <c r="J33" s="76">
        <v>388.6</v>
      </c>
      <c r="K33" s="76">
        <v>583.4</v>
      </c>
      <c r="L33" s="76">
        <v>862.5</v>
      </c>
      <c r="M33" s="76">
        <v>330</v>
      </c>
    </row>
    <row r="34" spans="2:13" ht="10.5">
      <c r="B34" s="49" t="s">
        <v>637</v>
      </c>
      <c r="C34" s="51" t="s">
        <v>639</v>
      </c>
      <c r="D34" s="76">
        <v>522.9</v>
      </c>
      <c r="E34" s="76">
        <v>499.3</v>
      </c>
      <c r="F34" s="76">
        <v>504.9</v>
      </c>
      <c r="G34" s="76">
        <v>323.6</v>
      </c>
      <c r="H34" s="76">
        <v>219.9</v>
      </c>
      <c r="I34" s="76">
        <v>216.8</v>
      </c>
      <c r="J34" s="76">
        <v>236.1</v>
      </c>
      <c r="K34" s="76">
        <v>273.8</v>
      </c>
      <c r="L34" s="76">
        <v>280.8</v>
      </c>
      <c r="M34" s="76">
        <v>174.7</v>
      </c>
    </row>
    <row r="35" spans="2:13" ht="24" customHeight="1">
      <c r="B35" s="236" t="s">
        <v>352</v>
      </c>
      <c r="C35" s="237" t="s">
        <v>353</v>
      </c>
      <c r="D35" s="49">
        <v>1221</v>
      </c>
      <c r="E35" s="49">
        <v>1165</v>
      </c>
      <c r="F35" s="76">
        <v>1170</v>
      </c>
      <c r="G35" s="76">
        <v>1267</v>
      </c>
      <c r="H35" s="76">
        <v>1440.2</v>
      </c>
      <c r="I35" s="76">
        <v>1257.12</v>
      </c>
      <c r="J35" s="76">
        <v>1396.4</v>
      </c>
      <c r="K35" s="76">
        <v>1392</v>
      </c>
      <c r="L35" s="76">
        <v>1659.3</v>
      </c>
      <c r="M35" s="76">
        <v>1874</v>
      </c>
    </row>
    <row r="36" spans="2:13" ht="13.5" customHeight="1">
      <c r="B36" s="236" t="s">
        <v>805</v>
      </c>
      <c r="C36" s="237" t="s">
        <v>804</v>
      </c>
      <c r="D36" s="221">
        <v>1454</v>
      </c>
      <c r="E36" s="221">
        <v>1556</v>
      </c>
      <c r="F36" s="221">
        <v>1742</v>
      </c>
      <c r="G36" s="221">
        <v>1989</v>
      </c>
      <c r="H36" s="221">
        <v>2049</v>
      </c>
      <c r="I36" s="240">
        <v>1950</v>
      </c>
      <c r="J36" s="99">
        <v>2013</v>
      </c>
      <c r="K36" s="99">
        <v>1985</v>
      </c>
      <c r="L36" s="99">
        <v>2115</v>
      </c>
      <c r="M36" s="99">
        <v>1278</v>
      </c>
    </row>
    <row r="37" spans="2:14" ht="13.5" customHeight="1">
      <c r="B37" s="102" t="s">
        <v>354</v>
      </c>
      <c r="C37" s="205" t="s">
        <v>355</v>
      </c>
      <c r="D37" s="129">
        <v>623</v>
      </c>
      <c r="E37" s="129">
        <v>618</v>
      </c>
      <c r="F37" s="129">
        <v>939</v>
      </c>
      <c r="G37" s="129">
        <v>825</v>
      </c>
      <c r="H37" s="129">
        <v>564</v>
      </c>
      <c r="I37" s="129">
        <v>627</v>
      </c>
      <c r="J37" s="129">
        <v>1076</v>
      </c>
      <c r="K37" s="129">
        <v>760</v>
      </c>
      <c r="L37" s="129">
        <v>748</v>
      </c>
      <c r="M37" s="129">
        <v>349</v>
      </c>
      <c r="N37"/>
    </row>
    <row r="38" spans="2:14" ht="13.5" customHeight="1">
      <c r="B38" s="50" t="s">
        <v>356</v>
      </c>
      <c r="C38" s="204" t="s">
        <v>357</v>
      </c>
      <c r="D38" s="50">
        <v>384</v>
      </c>
      <c r="E38" s="50">
        <v>398</v>
      </c>
      <c r="F38" s="50">
        <v>486</v>
      </c>
      <c r="G38" s="50">
        <v>526</v>
      </c>
      <c r="H38" s="50">
        <v>431</v>
      </c>
      <c r="I38" s="50">
        <v>458</v>
      </c>
      <c r="J38" s="50">
        <v>385</v>
      </c>
      <c r="K38" s="50">
        <v>418</v>
      </c>
      <c r="L38" s="50">
        <v>437</v>
      </c>
      <c r="M38" s="50">
        <v>258</v>
      </c>
      <c r="N38"/>
    </row>
    <row r="39" spans="2:14" ht="8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/>
      <c r="L39"/>
      <c r="M39"/>
      <c r="N39"/>
    </row>
    <row r="40" spans="2:14" ht="12.75">
      <c r="B40" s="150" t="s">
        <v>108</v>
      </c>
      <c r="C40" s="150"/>
      <c r="D40" s="103"/>
      <c r="E40" s="103"/>
      <c r="F40" s="103"/>
      <c r="G40" s="103"/>
      <c r="H40" s="103"/>
      <c r="I40" s="103"/>
      <c r="J40" s="103"/>
      <c r="K40"/>
      <c r="L40"/>
      <c r="M40"/>
      <c r="N40"/>
    </row>
    <row r="41" spans="2:14" ht="12.75">
      <c r="B41" s="150" t="s">
        <v>76</v>
      </c>
      <c r="C41" s="150"/>
      <c r="D41"/>
      <c r="E41"/>
      <c r="F41"/>
      <c r="G41"/>
      <c r="H41"/>
      <c r="I41"/>
      <c r="J41"/>
      <c r="K41"/>
      <c r="L41"/>
      <c r="M41"/>
      <c r="N41"/>
    </row>
    <row r="42" spans="2:14" s="52" customFormat="1" ht="10.5">
      <c r="B42" s="150"/>
      <c r="C42" s="15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s="52" customFormat="1" ht="10.5">
      <c r="B43" s="150" t="s">
        <v>109</v>
      </c>
      <c r="C43" s="15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s="52" customFormat="1" ht="10.5">
      <c r="B44" s="150" t="s">
        <v>110</v>
      </c>
      <c r="C44" s="1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3" ht="10.5">
      <c r="B45" s="150"/>
      <c r="C45" s="150"/>
    </row>
    <row r="46" spans="2:14" ht="12" customHeight="1">
      <c r="B46"/>
      <c r="C46" s="269" t="s">
        <v>1034</v>
      </c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 s="150"/>
      <c r="E48" s="150"/>
      <c r="F48" s="150"/>
      <c r="G48" s="150"/>
      <c r="H48" s="150"/>
      <c r="I48" s="150"/>
      <c r="J48" s="150"/>
      <c r="K48"/>
      <c r="L48"/>
      <c r="M48"/>
      <c r="N48"/>
    </row>
    <row r="49" spans="2:14" ht="12" customHeight="1">
      <c r="B49"/>
      <c r="C49"/>
      <c r="D49" s="150"/>
      <c r="E49" s="150"/>
      <c r="F49" s="150"/>
      <c r="G49" s="150"/>
      <c r="H49" s="150"/>
      <c r="I49" s="150"/>
      <c r="J49" s="150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2" ht="12.75" customHeight="1"/>
    <row r="53" spans="2:10" ht="11.25" customHeight="1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7" spans="4:10" ht="10.5">
      <c r="D57" s="150"/>
      <c r="E57" s="150"/>
      <c r="F57" s="150"/>
      <c r="G57" s="150"/>
      <c r="H57" s="150"/>
      <c r="I57" s="150"/>
      <c r="J57" s="150"/>
    </row>
    <row r="58" spans="2:10" ht="12.75">
      <c r="B58"/>
      <c r="C58"/>
      <c r="D58" s="150"/>
      <c r="E58" s="150"/>
      <c r="F58" s="150"/>
      <c r="G58" s="150"/>
      <c r="H58" s="150"/>
      <c r="I58" s="150"/>
      <c r="J58" s="150"/>
    </row>
    <row r="59" spans="2:10" ht="12.75">
      <c r="B59"/>
      <c r="C59"/>
      <c r="D59" s="150"/>
      <c r="E59" s="150"/>
      <c r="F59" s="150"/>
      <c r="G59" s="150"/>
      <c r="H59" s="150"/>
      <c r="I59" s="150"/>
      <c r="J59" s="150"/>
    </row>
    <row r="61" spans="4:6" ht="10.5">
      <c r="D61" s="150"/>
      <c r="E61" s="150"/>
      <c r="F61" s="150"/>
    </row>
    <row r="62" spans="2:10" ht="12.75">
      <c r="B62"/>
      <c r="C62"/>
      <c r="D62" s="150"/>
      <c r="E62" s="150"/>
      <c r="F62" s="150"/>
      <c r="G62"/>
      <c r="H62"/>
      <c r="I62"/>
      <c r="J62"/>
    </row>
    <row r="64" spans="2:10" ht="10.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0.5">
      <c r="B65" s="75"/>
      <c r="C65" s="75"/>
      <c r="D65" s="75"/>
      <c r="E65" s="75"/>
      <c r="F65" s="75"/>
      <c r="G65" s="75"/>
      <c r="H65" s="75"/>
      <c r="I65" s="75"/>
      <c r="J65" s="75"/>
    </row>
    <row r="66" ht="10.5">
      <c r="G66" s="75"/>
    </row>
    <row r="67" spans="2:10" ht="12.75">
      <c r="B67"/>
      <c r="C67"/>
      <c r="D67"/>
      <c r="E67"/>
      <c r="F67"/>
      <c r="G67" s="75"/>
      <c r="H67"/>
      <c r="I67"/>
      <c r="J6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610</v>
      </c>
      <c r="S1" s="22"/>
      <c r="T1" s="22"/>
      <c r="U1" s="22"/>
      <c r="V1" s="22" t="s">
        <v>160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909" t="s">
        <v>608</v>
      </c>
      <c r="E2" s="909"/>
      <c r="M2" s="1" t="s">
        <v>547</v>
      </c>
      <c r="S2" s="22"/>
      <c r="T2" s="22"/>
      <c r="U2" s="22"/>
      <c r="V2" s="22" t="s">
        <v>171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909" t="s">
        <v>609</v>
      </c>
      <c r="E3" s="909"/>
      <c r="K3" s="1" t="s">
        <v>515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546</v>
      </c>
      <c r="K4" s="2"/>
      <c r="L4" s="3" t="s">
        <v>479</v>
      </c>
      <c r="M4" s="7" t="s">
        <v>574</v>
      </c>
      <c r="N4" s="2" t="s">
        <v>575</v>
      </c>
      <c r="O4" s="2" t="s">
        <v>576</v>
      </c>
      <c r="P4" s="3" t="s">
        <v>543</v>
      </c>
      <c r="S4" s="34"/>
      <c r="T4" s="40" t="s">
        <v>544</v>
      </c>
      <c r="U4" s="41"/>
      <c r="V4" s="42"/>
      <c r="W4" s="42"/>
      <c r="X4" s="42" t="s">
        <v>294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172</v>
      </c>
      <c r="K5" s="8" t="s">
        <v>462</v>
      </c>
      <c r="L5" s="9" t="s">
        <v>463</v>
      </c>
      <c r="M5" s="12" t="s">
        <v>464</v>
      </c>
      <c r="N5" s="6" t="s">
        <v>721</v>
      </c>
      <c r="O5" s="6" t="s">
        <v>722</v>
      </c>
      <c r="P5" s="9" t="s">
        <v>723</v>
      </c>
      <c r="S5" s="43" t="s">
        <v>462</v>
      </c>
      <c r="T5" s="36" t="s">
        <v>724</v>
      </c>
      <c r="U5" s="43" t="s">
        <v>725</v>
      </c>
      <c r="V5" s="36" t="s">
        <v>726</v>
      </c>
      <c r="W5" s="36" t="s">
        <v>544</v>
      </c>
      <c r="X5" s="36" t="s">
        <v>727</v>
      </c>
      <c r="Y5" s="36" t="s">
        <v>728</v>
      </c>
      <c r="Z5" s="36" t="s">
        <v>53</v>
      </c>
      <c r="AA5" s="36" t="s">
        <v>54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453</v>
      </c>
      <c r="AN5" s="34" t="s">
        <v>733</v>
      </c>
      <c r="AO5" s="34" t="s">
        <v>150</v>
      </c>
      <c r="AP5" s="48"/>
    </row>
    <row r="6" spans="2:42" ht="12.75">
      <c r="B6" s="1" t="s">
        <v>620</v>
      </c>
      <c r="K6" s="6" t="s">
        <v>255</v>
      </c>
      <c r="L6" s="9" t="s">
        <v>256</v>
      </c>
      <c r="M6" s="12" t="s">
        <v>458</v>
      </c>
      <c r="N6" s="6" t="s">
        <v>438</v>
      </c>
      <c r="O6" s="6" t="s">
        <v>439</v>
      </c>
      <c r="P6" s="9" t="s">
        <v>440</v>
      </c>
      <c r="S6" s="36" t="s">
        <v>255</v>
      </c>
      <c r="T6" s="36" t="s">
        <v>749</v>
      </c>
      <c r="U6" s="43" t="s">
        <v>750</v>
      </c>
      <c r="V6" s="36" t="s">
        <v>751</v>
      </c>
      <c r="W6" s="36" t="s">
        <v>752</v>
      </c>
      <c r="X6" s="36" t="s">
        <v>753</v>
      </c>
      <c r="Y6" s="36" t="s">
        <v>754</v>
      </c>
      <c r="Z6" s="36" t="s">
        <v>755</v>
      </c>
      <c r="AA6" s="36" t="s">
        <v>756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454</v>
      </c>
      <c r="AN6" s="36" t="s">
        <v>734</v>
      </c>
      <c r="AO6" s="36" t="s">
        <v>151</v>
      </c>
      <c r="AP6" s="48"/>
    </row>
    <row r="7" spans="2:42" ht="12.75">
      <c r="B7" s="2"/>
      <c r="C7" s="3" t="s">
        <v>173</v>
      </c>
      <c r="D7" s="4" t="s">
        <v>210</v>
      </c>
      <c r="E7" s="3" t="s">
        <v>211</v>
      </c>
      <c r="F7" s="5" t="s">
        <v>657</v>
      </c>
      <c r="G7" s="3" t="s">
        <v>658</v>
      </c>
      <c r="H7" s="6"/>
      <c r="K7" s="13"/>
      <c r="L7" s="14"/>
      <c r="M7" s="17"/>
      <c r="N7" s="13"/>
      <c r="O7" s="13"/>
      <c r="P7" s="14" t="s">
        <v>271</v>
      </c>
      <c r="S7" s="36"/>
      <c r="T7" s="36" t="s">
        <v>272</v>
      </c>
      <c r="U7" s="43" t="s">
        <v>273</v>
      </c>
      <c r="V7" s="36" t="s">
        <v>274</v>
      </c>
      <c r="W7" s="36" t="s">
        <v>89</v>
      </c>
      <c r="X7" s="36" t="s">
        <v>90</v>
      </c>
      <c r="Y7" s="36" t="s">
        <v>91</v>
      </c>
      <c r="Z7" s="36" t="s">
        <v>92</v>
      </c>
      <c r="AA7" s="36" t="s">
        <v>93</v>
      </c>
      <c r="AB7" s="36" t="s">
        <v>94</v>
      </c>
      <c r="AC7" s="36" t="s">
        <v>556</v>
      </c>
      <c r="AD7" s="36" t="s">
        <v>641</v>
      </c>
      <c r="AE7" s="36" t="s">
        <v>557</v>
      </c>
      <c r="AF7" s="36" t="s">
        <v>558</v>
      </c>
      <c r="AG7" s="36" t="s">
        <v>559</v>
      </c>
      <c r="AH7" s="36" t="s">
        <v>560</v>
      </c>
      <c r="AI7" s="35" t="s">
        <v>561</v>
      </c>
      <c r="AJ7" s="35" t="s">
        <v>24</v>
      </c>
      <c r="AK7" s="35" t="s">
        <v>708</v>
      </c>
      <c r="AL7" s="35" t="s">
        <v>709</v>
      </c>
      <c r="AM7" s="35" t="s">
        <v>455</v>
      </c>
      <c r="AN7" s="36" t="s">
        <v>735</v>
      </c>
      <c r="AO7" s="36"/>
      <c r="AP7" s="48"/>
    </row>
    <row r="8" spans="2:42" ht="12.75">
      <c r="B8" s="8" t="s">
        <v>295</v>
      </c>
      <c r="C8" s="9" t="s">
        <v>296</v>
      </c>
      <c r="D8" s="10" t="s">
        <v>146</v>
      </c>
      <c r="E8" s="9" t="s">
        <v>746</v>
      </c>
      <c r="F8" s="11" t="s">
        <v>747</v>
      </c>
      <c r="G8" s="9" t="s">
        <v>461</v>
      </c>
      <c r="H8" s="6"/>
      <c r="K8" s="2" t="s">
        <v>182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174</v>
      </c>
      <c r="U8" s="36" t="s">
        <v>225</v>
      </c>
      <c r="V8" s="36"/>
      <c r="W8" s="36" t="s">
        <v>404</v>
      </c>
      <c r="X8" s="36" t="s">
        <v>405</v>
      </c>
      <c r="Y8" s="36" t="s">
        <v>376</v>
      </c>
      <c r="Z8" s="36" t="s">
        <v>379</v>
      </c>
      <c r="AA8" s="36" t="s">
        <v>380</v>
      </c>
      <c r="AB8" s="36" t="s">
        <v>381</v>
      </c>
      <c r="AC8" s="36" t="s">
        <v>382</v>
      </c>
      <c r="AD8" s="44" t="s">
        <v>642</v>
      </c>
      <c r="AE8" s="36" t="s">
        <v>383</v>
      </c>
      <c r="AF8" s="36" t="s">
        <v>384</v>
      </c>
      <c r="AG8" s="36" t="s">
        <v>385</v>
      </c>
      <c r="AH8" s="36"/>
      <c r="AI8" s="35" t="s">
        <v>386</v>
      </c>
      <c r="AJ8" s="35" t="s">
        <v>25</v>
      </c>
      <c r="AK8" s="35"/>
      <c r="AL8" s="35" t="s">
        <v>710</v>
      </c>
      <c r="AM8" s="35" t="s">
        <v>456</v>
      </c>
      <c r="AN8" s="36" t="s">
        <v>100</v>
      </c>
      <c r="AO8" s="36"/>
      <c r="AP8" s="48"/>
    </row>
    <row r="9" spans="2:42" ht="12.75">
      <c r="B9" s="6"/>
      <c r="C9" s="9"/>
      <c r="D9" s="10" t="s">
        <v>742</v>
      </c>
      <c r="E9" s="9" t="s">
        <v>784</v>
      </c>
      <c r="F9" s="11" t="s">
        <v>785</v>
      </c>
      <c r="G9" s="9" t="s">
        <v>506</v>
      </c>
      <c r="H9" s="6"/>
      <c r="K9" s="6" t="s">
        <v>388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389</v>
      </c>
      <c r="U9" s="36"/>
      <c r="V9" s="36"/>
      <c r="W9" s="36"/>
      <c r="X9" s="36"/>
      <c r="Y9" s="36" t="s">
        <v>390</v>
      </c>
      <c r="Z9" s="36"/>
      <c r="AA9" s="36" t="s">
        <v>391</v>
      </c>
      <c r="AB9" s="36" t="s">
        <v>392</v>
      </c>
      <c r="AC9" s="36" t="s">
        <v>393</v>
      </c>
      <c r="AD9" s="36" t="s">
        <v>643</v>
      </c>
      <c r="AE9" s="36" t="s">
        <v>394</v>
      </c>
      <c r="AF9" s="36"/>
      <c r="AG9" s="36" t="s">
        <v>364</v>
      </c>
      <c r="AH9" s="36"/>
      <c r="AI9" s="35" t="s">
        <v>395</v>
      </c>
      <c r="AJ9" s="35" t="s">
        <v>104</v>
      </c>
      <c r="AK9" s="35"/>
      <c r="AL9" s="35" t="s">
        <v>711</v>
      </c>
      <c r="AM9" s="35" t="s">
        <v>457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7</v>
      </c>
      <c r="G10" s="14" t="s">
        <v>270</v>
      </c>
      <c r="H10" s="6"/>
      <c r="K10" s="6" t="s">
        <v>397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398</v>
      </c>
      <c r="U10" s="38"/>
      <c r="V10" s="38"/>
      <c r="W10" s="38"/>
      <c r="X10" s="38"/>
      <c r="Y10" s="38" t="s">
        <v>399</v>
      </c>
      <c r="Z10" s="38"/>
      <c r="AA10" s="38" t="s">
        <v>400</v>
      </c>
      <c r="AB10" s="38"/>
      <c r="AC10" s="38"/>
      <c r="AD10" s="38" t="s">
        <v>707</v>
      </c>
      <c r="AE10" s="38"/>
      <c r="AF10" s="38"/>
      <c r="AG10" s="38"/>
      <c r="AH10" s="38"/>
      <c r="AI10" s="37"/>
      <c r="AJ10" s="37" t="s">
        <v>105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181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469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182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387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43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388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396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627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397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468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278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469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524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147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118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525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49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627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577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377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278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370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9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147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371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212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745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667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698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377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628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488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47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465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704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430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466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731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698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467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763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488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521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279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704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522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148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731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523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50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363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378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763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516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119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279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517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550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148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699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50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343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378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650</v>
      </c>
      <c r="K33" s="20" t="s">
        <v>156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119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909" t="s">
        <v>651</v>
      </c>
      <c r="F34" s="911"/>
      <c r="G34" s="911"/>
      <c r="H34" s="911"/>
      <c r="K34" s="20" t="s">
        <v>732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550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717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699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15</v>
      </c>
      <c r="S36" s="35" t="s">
        <v>343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514</v>
      </c>
      <c r="S37" s="35" t="s">
        <v>156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732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910">
        <v>40</v>
      </c>
      <c r="B39" s="910"/>
      <c r="C39" s="910"/>
      <c r="D39" s="910"/>
      <c r="E39" s="910"/>
      <c r="F39" s="910"/>
      <c r="G39" s="910"/>
      <c r="H39" s="910"/>
      <c r="I39" s="910"/>
      <c r="K39" s="910">
        <v>42</v>
      </c>
      <c r="L39" s="910"/>
      <c r="M39" s="910"/>
      <c r="N39" s="910"/>
      <c r="O39" s="910"/>
      <c r="P39" s="910"/>
      <c r="AC39" s="1">
        <v>45</v>
      </c>
    </row>
    <row r="40" ht="12.75">
      <c r="AC40" s="1" t="s">
        <v>515</v>
      </c>
    </row>
    <row r="41" spans="37:41" ht="12.75">
      <c r="AK41" s="1" t="s">
        <v>515</v>
      </c>
      <c r="AM41" s="1" t="s">
        <v>515</v>
      </c>
      <c r="AO41" s="1" t="s">
        <v>515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A1">
      <selection activeCell="A1" sqref="A1:M59"/>
    </sheetView>
  </sheetViews>
  <sheetFormatPr defaultColWidth="9.00390625" defaultRowHeight="12.75"/>
  <cols>
    <col min="1" max="1" width="2.00390625" style="274" customWidth="1"/>
    <col min="2" max="2" width="7.25390625" style="274" customWidth="1"/>
    <col min="3" max="3" width="8.75390625" style="274" customWidth="1"/>
    <col min="4" max="4" width="7.875" style="274" customWidth="1"/>
    <col min="5" max="5" width="11.75390625" style="274" customWidth="1"/>
    <col min="6" max="6" width="14.75390625" style="274" customWidth="1"/>
    <col min="7" max="7" width="10.375" style="274" customWidth="1"/>
    <col min="8" max="8" width="9.125" style="274" customWidth="1"/>
    <col min="9" max="9" width="5.00390625" style="274" customWidth="1"/>
    <col min="10" max="10" width="27.25390625" style="274" customWidth="1"/>
    <col min="11" max="11" width="9.00390625" style="274" customWidth="1"/>
    <col min="12" max="12" width="8.375" style="274" customWidth="1"/>
    <col min="13" max="13" width="16.00390625" style="274" customWidth="1"/>
    <col min="14" max="14" width="9.125" style="274" customWidth="1"/>
    <col min="15" max="15" width="44.75390625" style="274" customWidth="1"/>
    <col min="16" max="16" width="34.75390625" style="274" customWidth="1"/>
    <col min="17" max="19" width="9.125" style="274" customWidth="1"/>
    <col min="20" max="20" width="4.00390625" style="274" customWidth="1"/>
    <col min="21" max="21" width="13.00390625" style="274" customWidth="1"/>
    <col min="22" max="23" width="11.875" style="274" customWidth="1"/>
    <col min="24" max="24" width="14.375" style="379" customWidth="1"/>
    <col min="25" max="29" width="9.125" style="274" customWidth="1"/>
    <col min="30" max="30" width="25.375" style="274" customWidth="1"/>
    <col min="31" max="16384" width="9.125" style="274" customWidth="1"/>
  </cols>
  <sheetData>
    <row r="1" spans="1:35" ht="12">
      <c r="A1" s="274" t="s">
        <v>515</v>
      </c>
      <c r="D1" s="350"/>
      <c r="F1" s="351"/>
      <c r="G1" s="352" t="s">
        <v>976</v>
      </c>
      <c r="N1" s="353"/>
      <c r="P1" s="352" t="s">
        <v>540</v>
      </c>
      <c r="V1" s="277"/>
      <c r="W1" s="277"/>
      <c r="X1" s="273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</row>
    <row r="2" spans="4:35" ht="10.5" customHeight="1">
      <c r="D2" s="354"/>
      <c r="F2" s="351"/>
      <c r="G2" s="355" t="s">
        <v>865</v>
      </c>
      <c r="P2" s="356" t="s">
        <v>16</v>
      </c>
      <c r="R2" s="351"/>
      <c r="V2" s="277"/>
      <c r="W2" s="277"/>
      <c r="X2" s="273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</row>
    <row r="3" spans="7:35" ht="4.5" customHeight="1">
      <c r="G3" s="357"/>
      <c r="V3" s="358"/>
      <c r="W3" s="277"/>
      <c r="X3" s="359"/>
      <c r="Y3" s="360"/>
      <c r="Z3" s="361"/>
      <c r="AA3" s="361"/>
      <c r="AB3" s="277"/>
      <c r="AC3" s="277"/>
      <c r="AD3" s="362"/>
      <c r="AE3" s="360"/>
      <c r="AF3" s="361"/>
      <c r="AG3" s="277"/>
      <c r="AH3" s="277"/>
      <c r="AI3" s="277"/>
    </row>
    <row r="4" spans="2:35" ht="12.75" customHeight="1">
      <c r="B4" s="352" t="s">
        <v>913</v>
      </c>
      <c r="C4" s="363"/>
      <c r="D4" s="357"/>
      <c r="E4" s="357"/>
      <c r="G4" s="364" t="s">
        <v>866</v>
      </c>
      <c r="L4" s="276"/>
      <c r="O4" s="363" t="s">
        <v>538</v>
      </c>
      <c r="P4" s="357"/>
      <c r="Q4" s="357"/>
      <c r="R4" s="357"/>
      <c r="V4" s="277"/>
      <c r="W4" s="277"/>
      <c r="X4" s="273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</row>
    <row r="5" spans="1:35" ht="12.75" customHeight="1">
      <c r="A5" s="277"/>
      <c r="B5" s="365"/>
      <c r="C5" s="366"/>
      <c r="D5" s="367"/>
      <c r="E5" s="368"/>
      <c r="F5" s="369"/>
      <c r="G5" s="365"/>
      <c r="H5" s="365"/>
      <c r="I5" s="365"/>
      <c r="J5" s="408" t="s">
        <v>914</v>
      </c>
      <c r="K5" s="925" t="s">
        <v>915</v>
      </c>
      <c r="L5" s="926"/>
      <c r="M5" s="277"/>
      <c r="O5" s="370" t="s">
        <v>539</v>
      </c>
      <c r="P5" s="371"/>
      <c r="Q5" s="371"/>
      <c r="R5" s="371"/>
      <c r="S5" s="276"/>
      <c r="T5" s="277"/>
      <c r="U5" s="277"/>
      <c r="V5" s="928"/>
      <c r="W5" s="928"/>
      <c r="X5" s="930"/>
      <c r="Y5" s="930"/>
      <c r="Z5" s="930"/>
      <c r="AA5" s="930"/>
      <c r="AB5" s="277"/>
      <c r="AC5" s="277"/>
      <c r="AD5" s="277"/>
      <c r="AE5" s="930"/>
      <c r="AF5" s="930"/>
      <c r="AG5" s="273"/>
      <c r="AH5" s="277"/>
      <c r="AI5" s="277"/>
    </row>
    <row r="6" spans="1:35" ht="9" customHeight="1">
      <c r="A6" s="277"/>
      <c r="B6" s="276"/>
      <c r="C6" s="276"/>
      <c r="D6" s="276"/>
      <c r="E6" s="372"/>
      <c r="F6" s="373"/>
      <c r="G6" s="276"/>
      <c r="H6" s="276"/>
      <c r="I6" s="276"/>
      <c r="J6" s="374" t="s">
        <v>99</v>
      </c>
      <c r="K6" s="927" t="s">
        <v>766</v>
      </c>
      <c r="L6" s="927"/>
      <c r="M6" s="277"/>
      <c r="O6" s="376"/>
      <c r="P6" s="377"/>
      <c r="Q6" s="376" t="s">
        <v>97</v>
      </c>
      <c r="R6" s="376" t="s">
        <v>98</v>
      </c>
      <c r="T6" s="277"/>
      <c r="U6" s="277"/>
      <c r="V6" s="928"/>
      <c r="W6" s="928"/>
      <c r="X6" s="930"/>
      <c r="Y6" s="930"/>
      <c r="Z6" s="930"/>
      <c r="AA6" s="930"/>
      <c r="AB6" s="277"/>
      <c r="AC6" s="277"/>
      <c r="AD6" s="277"/>
      <c r="AE6" s="930"/>
      <c r="AF6" s="930"/>
      <c r="AG6" s="378"/>
      <c r="AH6" s="277"/>
      <c r="AI6" s="277"/>
    </row>
    <row r="7" spans="2:35" ht="9" customHeight="1">
      <c r="B7" s="277" t="s">
        <v>916</v>
      </c>
      <c r="C7" s="277"/>
      <c r="D7" s="277"/>
      <c r="E7" s="283"/>
      <c r="F7" s="282" t="s">
        <v>77</v>
      </c>
      <c r="G7" s="277"/>
      <c r="J7" s="379">
        <v>1154</v>
      </c>
      <c r="K7" s="380">
        <v>524</v>
      </c>
      <c r="L7" s="380"/>
      <c r="O7" s="373"/>
      <c r="P7" s="381"/>
      <c r="Q7" s="382" t="s">
        <v>99</v>
      </c>
      <c r="R7" s="382" t="s">
        <v>605</v>
      </c>
      <c r="T7" s="277"/>
      <c r="U7" s="277"/>
      <c r="V7" s="928"/>
      <c r="W7" s="928"/>
      <c r="X7" s="930"/>
      <c r="Y7" s="277"/>
      <c r="Z7" s="277"/>
      <c r="AA7" s="930"/>
      <c r="AB7" s="283"/>
      <c r="AC7" s="277"/>
      <c r="AD7" s="277"/>
      <c r="AE7" s="277"/>
      <c r="AF7" s="277"/>
      <c r="AG7" s="273"/>
      <c r="AH7" s="277"/>
      <c r="AI7" s="277"/>
    </row>
    <row r="8" spans="2:35" ht="9">
      <c r="B8" s="284" t="s">
        <v>917</v>
      </c>
      <c r="C8" s="383"/>
      <c r="D8" s="383"/>
      <c r="E8" s="383"/>
      <c r="F8" s="384" t="s">
        <v>79</v>
      </c>
      <c r="G8" s="281"/>
      <c r="H8" s="284"/>
      <c r="I8" s="284"/>
      <c r="J8" s="385">
        <f>J9+J10+J11+J12+J13+J14+J15+J16</f>
        <v>1004</v>
      </c>
      <c r="K8" s="386">
        <f>K9+K10+K11+K12+K13+K14+K15+K16</f>
        <v>441</v>
      </c>
      <c r="L8" s="387"/>
      <c r="O8" s="274" t="s">
        <v>350</v>
      </c>
      <c r="P8" s="282" t="s">
        <v>77</v>
      </c>
      <c r="Q8" s="379">
        <v>1546</v>
      </c>
      <c r="R8" s="929">
        <v>789</v>
      </c>
      <c r="S8" s="929"/>
      <c r="T8" s="277"/>
      <c r="U8" s="277"/>
      <c r="V8" s="928"/>
      <c r="W8" s="928"/>
      <c r="X8" s="930"/>
      <c r="Y8" s="283"/>
      <c r="Z8" s="283"/>
      <c r="AA8" s="930"/>
      <c r="AB8" s="283"/>
      <c r="AC8" s="277"/>
      <c r="AD8" s="283"/>
      <c r="AE8" s="277"/>
      <c r="AF8" s="277"/>
      <c r="AG8" s="273"/>
      <c r="AH8" s="277"/>
      <c r="AI8" s="277"/>
    </row>
    <row r="9" spans="2:35" ht="7.5" customHeight="1">
      <c r="B9" s="274" t="s">
        <v>918</v>
      </c>
      <c r="C9" s="379"/>
      <c r="D9" s="379"/>
      <c r="E9" s="379"/>
      <c r="F9" s="282" t="s">
        <v>81</v>
      </c>
      <c r="J9" s="379"/>
      <c r="K9" s="387"/>
      <c r="L9" s="387"/>
      <c r="O9" s="274" t="s">
        <v>78</v>
      </c>
      <c r="P9" s="282" t="s">
        <v>79</v>
      </c>
      <c r="Q9" s="379">
        <f>SUM(Q10+Q11+Q12+Q13+Q14+Q15+Q16+Q18)</f>
        <v>70</v>
      </c>
      <c r="R9" s="914">
        <f>SUM(R10+R11+R12+R13+R14+R15+R16+R18)</f>
        <v>39</v>
      </c>
      <c r="S9" s="914"/>
      <c r="V9" s="277"/>
      <c r="W9" s="388"/>
      <c r="X9" s="273"/>
      <c r="Y9" s="277"/>
      <c r="Z9" s="277"/>
      <c r="AA9" s="389"/>
      <c r="AB9" s="273"/>
      <c r="AC9" s="277"/>
      <c r="AD9" s="277"/>
      <c r="AE9" s="277"/>
      <c r="AF9" s="277"/>
      <c r="AG9" s="273"/>
      <c r="AH9" s="277"/>
      <c r="AI9" s="277"/>
    </row>
    <row r="10" spans="2:35" ht="9">
      <c r="B10" s="274" t="s">
        <v>919</v>
      </c>
      <c r="C10" s="379"/>
      <c r="D10" s="379"/>
      <c r="E10" s="379"/>
      <c r="F10" s="282" t="s">
        <v>72</v>
      </c>
      <c r="J10" s="379"/>
      <c r="K10" s="387"/>
      <c r="L10" s="387"/>
      <c r="O10" s="274" t="s">
        <v>80</v>
      </c>
      <c r="P10" s="282" t="s">
        <v>81</v>
      </c>
      <c r="Q10" s="379">
        <v>5</v>
      </c>
      <c r="R10" s="914">
        <v>2</v>
      </c>
      <c r="S10" s="914"/>
      <c r="V10" s="277"/>
      <c r="W10" s="388"/>
      <c r="X10" s="273"/>
      <c r="Y10" s="277"/>
      <c r="Z10" s="277"/>
      <c r="AA10" s="389"/>
      <c r="AB10" s="273"/>
      <c r="AC10" s="277"/>
      <c r="AD10" s="283"/>
      <c r="AE10" s="277"/>
      <c r="AF10" s="277"/>
      <c r="AG10" s="273"/>
      <c r="AH10" s="277"/>
      <c r="AI10" s="277"/>
    </row>
    <row r="11" spans="2:35" ht="8.25" customHeight="1">
      <c r="B11" s="274" t="s">
        <v>920</v>
      </c>
      <c r="C11" s="379"/>
      <c r="D11" s="379"/>
      <c r="E11" s="379"/>
      <c r="F11" s="282" t="s">
        <v>264</v>
      </c>
      <c r="J11" s="379">
        <v>28</v>
      </c>
      <c r="K11" s="387">
        <v>17</v>
      </c>
      <c r="L11" s="387"/>
      <c r="O11" s="274" t="s">
        <v>87</v>
      </c>
      <c r="P11" s="282" t="s">
        <v>72</v>
      </c>
      <c r="Q11" s="379"/>
      <c r="R11" s="914"/>
      <c r="S11" s="914"/>
      <c r="V11" s="277"/>
      <c r="W11" s="388"/>
      <c r="X11" s="273"/>
      <c r="Y11" s="277"/>
      <c r="Z11" s="277"/>
      <c r="AA11" s="389"/>
      <c r="AB11" s="273"/>
      <c r="AC11" s="277"/>
      <c r="AD11" s="277"/>
      <c r="AE11" s="277"/>
      <c r="AF11" s="277"/>
      <c r="AG11" s="273"/>
      <c r="AH11" s="277"/>
      <c r="AI11" s="277"/>
    </row>
    <row r="12" spans="2:35" ht="8.25" customHeight="1">
      <c r="B12" s="274" t="s">
        <v>921</v>
      </c>
      <c r="C12" s="379"/>
      <c r="D12" s="379"/>
      <c r="E12" s="379"/>
      <c r="F12" s="282" t="s">
        <v>499</v>
      </c>
      <c r="J12" s="379">
        <v>273</v>
      </c>
      <c r="K12" s="387">
        <v>169</v>
      </c>
      <c r="L12" s="387"/>
      <c r="O12" s="274" t="s">
        <v>88</v>
      </c>
      <c r="P12" s="282" t="s">
        <v>264</v>
      </c>
      <c r="Q12" s="379">
        <v>2</v>
      </c>
      <c r="R12" s="914"/>
      <c r="S12" s="914"/>
      <c r="V12" s="277"/>
      <c r="W12" s="388"/>
      <c r="X12" s="273"/>
      <c r="Y12" s="277"/>
      <c r="Z12" s="277"/>
      <c r="AA12" s="389"/>
      <c r="AB12" s="273"/>
      <c r="AC12" s="277"/>
      <c r="AD12" s="283"/>
      <c r="AE12" s="277"/>
      <c r="AF12" s="277"/>
      <c r="AG12" s="273"/>
      <c r="AH12" s="277"/>
      <c r="AI12" s="277"/>
    </row>
    <row r="13" spans="2:35" ht="8.25" customHeight="1">
      <c r="B13" s="274" t="s">
        <v>922</v>
      </c>
      <c r="C13" s="379"/>
      <c r="D13" s="379"/>
      <c r="E13" s="379"/>
      <c r="F13" s="282" t="s">
        <v>551</v>
      </c>
      <c r="J13" s="379">
        <v>19</v>
      </c>
      <c r="K13" s="387">
        <v>2</v>
      </c>
      <c r="L13" s="387"/>
      <c r="O13" s="274" t="s">
        <v>498</v>
      </c>
      <c r="P13" s="282" t="s">
        <v>499</v>
      </c>
      <c r="Q13" s="379">
        <v>17</v>
      </c>
      <c r="R13" s="914">
        <v>11</v>
      </c>
      <c r="S13" s="914"/>
      <c r="V13" s="277"/>
      <c r="W13" s="388"/>
      <c r="X13" s="273"/>
      <c r="Y13" s="277"/>
      <c r="Z13" s="277"/>
      <c r="AA13" s="389"/>
      <c r="AB13" s="273"/>
      <c r="AC13" s="277"/>
      <c r="AD13" s="277"/>
      <c r="AE13" s="277"/>
      <c r="AF13" s="277"/>
      <c r="AG13" s="273"/>
      <c r="AH13" s="277"/>
      <c r="AI13" s="277"/>
    </row>
    <row r="14" spans="2:35" ht="18" customHeight="1">
      <c r="B14" s="912" t="s">
        <v>923</v>
      </c>
      <c r="C14" s="913"/>
      <c r="D14" s="913"/>
      <c r="E14" s="913"/>
      <c r="F14" s="282" t="s">
        <v>508</v>
      </c>
      <c r="J14" s="379">
        <v>110</v>
      </c>
      <c r="K14" s="387">
        <v>45</v>
      </c>
      <c r="L14" s="387"/>
      <c r="O14" s="274" t="s">
        <v>481</v>
      </c>
      <c r="P14" s="282" t="s">
        <v>551</v>
      </c>
      <c r="Q14" s="379"/>
      <c r="R14" s="379"/>
      <c r="S14" s="379"/>
      <c r="V14" s="277"/>
      <c r="W14" s="388"/>
      <c r="X14" s="273"/>
      <c r="Y14" s="277"/>
      <c r="Z14" s="277"/>
      <c r="AA14" s="389"/>
      <c r="AB14" s="273"/>
      <c r="AC14" s="277"/>
      <c r="AD14" s="277"/>
      <c r="AE14" s="277"/>
      <c r="AF14" s="277"/>
      <c r="AG14" s="273"/>
      <c r="AH14" s="277"/>
      <c r="AI14" s="277"/>
    </row>
    <row r="15" spans="2:35" ht="8.25" customHeight="1">
      <c r="B15" s="274" t="s">
        <v>924</v>
      </c>
      <c r="D15" s="282"/>
      <c r="E15" s="379"/>
      <c r="F15" s="282" t="s">
        <v>116</v>
      </c>
      <c r="J15" s="379">
        <v>225</v>
      </c>
      <c r="K15" s="387">
        <v>102</v>
      </c>
      <c r="L15" s="387"/>
      <c r="O15" s="274" t="s">
        <v>184</v>
      </c>
      <c r="P15" s="282" t="s">
        <v>508</v>
      </c>
      <c r="Q15" s="379">
        <v>9</v>
      </c>
      <c r="R15" s="914">
        <v>7</v>
      </c>
      <c r="S15" s="914"/>
      <c r="V15" s="277"/>
      <c r="W15" s="388"/>
      <c r="X15" s="273"/>
      <c r="Y15" s="277"/>
      <c r="Z15" s="277"/>
      <c r="AA15" s="389"/>
      <c r="AB15" s="273"/>
      <c r="AC15" s="277"/>
      <c r="AD15" s="277"/>
      <c r="AE15" s="277"/>
      <c r="AF15" s="277"/>
      <c r="AG15" s="273"/>
      <c r="AH15" s="277"/>
      <c r="AI15" s="277"/>
    </row>
    <row r="16" spans="2:35" ht="7.5" customHeight="1">
      <c r="B16" s="274" t="s">
        <v>925</v>
      </c>
      <c r="D16" s="282"/>
      <c r="E16" s="379"/>
      <c r="F16" s="282" t="s">
        <v>349</v>
      </c>
      <c r="J16" s="379">
        <v>349</v>
      </c>
      <c r="K16" s="387">
        <v>106</v>
      </c>
      <c r="L16" s="387"/>
      <c r="O16" s="274" t="s">
        <v>115</v>
      </c>
      <c r="P16" s="282" t="s">
        <v>116</v>
      </c>
      <c r="Q16" s="379">
        <v>5</v>
      </c>
      <c r="R16" s="914">
        <v>3</v>
      </c>
      <c r="S16" s="914"/>
      <c r="V16" s="277"/>
      <c r="W16" s="388"/>
      <c r="X16" s="273"/>
      <c r="Y16" s="277"/>
      <c r="Z16" s="277"/>
      <c r="AA16" s="389"/>
      <c r="AB16" s="273"/>
      <c r="AC16" s="277"/>
      <c r="AD16" s="283"/>
      <c r="AE16" s="277"/>
      <c r="AF16" s="277"/>
      <c r="AG16" s="273"/>
      <c r="AH16" s="277"/>
      <c r="AI16" s="277"/>
    </row>
    <row r="17" spans="2:35" ht="9" customHeight="1">
      <c r="B17" s="284" t="s">
        <v>888</v>
      </c>
      <c r="C17" s="284"/>
      <c r="D17" s="384"/>
      <c r="E17" s="385"/>
      <c r="F17" s="282"/>
      <c r="J17" s="379">
        <v>247</v>
      </c>
      <c r="K17" s="387">
        <v>48</v>
      </c>
      <c r="L17" s="387"/>
      <c r="P17" s="282"/>
      <c r="Q17" s="379"/>
      <c r="R17" s="379"/>
      <c r="S17" s="379"/>
      <c r="V17" s="277"/>
      <c r="W17" s="388"/>
      <c r="X17" s="273"/>
      <c r="Y17" s="277"/>
      <c r="Z17" s="277"/>
      <c r="AA17" s="389"/>
      <c r="AB17" s="273"/>
      <c r="AC17" s="277"/>
      <c r="AD17" s="283"/>
      <c r="AE17" s="277"/>
      <c r="AF17" s="277"/>
      <c r="AG17" s="273"/>
      <c r="AH17" s="277"/>
      <c r="AI17" s="277"/>
    </row>
    <row r="18" spans="2:35" ht="9">
      <c r="B18" s="284" t="s">
        <v>926</v>
      </c>
      <c r="C18" s="284"/>
      <c r="D18" s="384"/>
      <c r="E18" s="385"/>
      <c r="F18" s="384" t="s">
        <v>280</v>
      </c>
      <c r="G18" s="284"/>
      <c r="H18" s="284"/>
      <c r="I18" s="284"/>
      <c r="J18" s="385">
        <f>J20+J21+J22+J23+J19</f>
        <v>172</v>
      </c>
      <c r="K18" s="386">
        <f>K20+K21+K22+K23+K19</f>
        <v>77</v>
      </c>
      <c r="L18" s="387"/>
      <c r="O18" s="274" t="s">
        <v>117</v>
      </c>
      <c r="P18" s="282" t="s">
        <v>349</v>
      </c>
      <c r="Q18" s="379">
        <v>32</v>
      </c>
      <c r="R18" s="914">
        <v>16</v>
      </c>
      <c r="S18" s="914"/>
      <c r="V18" s="277"/>
      <c r="W18" s="388"/>
      <c r="X18" s="273"/>
      <c r="Y18" s="277"/>
      <c r="Z18" s="277"/>
      <c r="AA18" s="389"/>
      <c r="AB18" s="273"/>
      <c r="AC18" s="277"/>
      <c r="AD18" s="277"/>
      <c r="AE18" s="277"/>
      <c r="AF18" s="277"/>
      <c r="AG18" s="273"/>
      <c r="AH18" s="277"/>
      <c r="AI18" s="277"/>
    </row>
    <row r="19" spans="2:35" ht="9" customHeight="1">
      <c r="B19" s="274" t="s">
        <v>927</v>
      </c>
      <c r="D19" s="282"/>
      <c r="E19" s="379"/>
      <c r="F19" s="282" t="s">
        <v>532</v>
      </c>
      <c r="J19" s="379"/>
      <c r="K19" s="387"/>
      <c r="L19" s="387"/>
      <c r="O19" s="274" t="s">
        <v>45</v>
      </c>
      <c r="P19" s="282" t="s">
        <v>280</v>
      </c>
      <c r="Q19" s="379" t="e">
        <f>SUM(Q20+Q21+Q22+Q23+#REF!)</f>
        <v>#REF!</v>
      </c>
      <c r="R19" s="914">
        <v>21</v>
      </c>
      <c r="S19" s="914"/>
      <c r="V19" s="277"/>
      <c r="W19" s="388"/>
      <c r="X19" s="273"/>
      <c r="Y19" s="277"/>
      <c r="Z19" s="277"/>
      <c r="AA19" s="389"/>
      <c r="AB19" s="273"/>
      <c r="AC19" s="277"/>
      <c r="AD19" s="277"/>
      <c r="AE19" s="277"/>
      <c r="AF19" s="277"/>
      <c r="AG19" s="273"/>
      <c r="AH19" s="277"/>
      <c r="AI19" s="277"/>
    </row>
    <row r="20" spans="2:35" ht="9" customHeight="1">
      <c r="B20" s="274" t="s">
        <v>930</v>
      </c>
      <c r="D20" s="282"/>
      <c r="E20" s="379"/>
      <c r="F20" s="282" t="s">
        <v>552</v>
      </c>
      <c r="J20" s="379">
        <v>16</v>
      </c>
      <c r="K20" s="387">
        <v>13</v>
      </c>
      <c r="L20" s="387"/>
      <c r="O20" s="274" t="s">
        <v>493</v>
      </c>
      <c r="P20" s="282" t="s">
        <v>532</v>
      </c>
      <c r="Q20" s="379"/>
      <c r="R20" s="379"/>
      <c r="S20" s="379"/>
      <c r="V20" s="277"/>
      <c r="W20" s="388"/>
      <c r="X20" s="273"/>
      <c r="Y20" s="277"/>
      <c r="Z20" s="277"/>
      <c r="AA20" s="389"/>
      <c r="AB20" s="273"/>
      <c r="AC20" s="277"/>
      <c r="AD20" s="277"/>
      <c r="AE20" s="277"/>
      <c r="AF20" s="277"/>
      <c r="AG20" s="273"/>
      <c r="AH20" s="277"/>
      <c r="AI20" s="277"/>
    </row>
    <row r="21" spans="2:35" ht="8.25" customHeight="1">
      <c r="B21" s="274" t="s">
        <v>928</v>
      </c>
      <c r="D21" s="282"/>
      <c r="E21" s="379"/>
      <c r="F21" s="282" t="s">
        <v>75</v>
      </c>
      <c r="J21" s="379">
        <v>21</v>
      </c>
      <c r="K21" s="387">
        <v>12</v>
      </c>
      <c r="L21" s="387"/>
      <c r="O21" s="274" t="s">
        <v>531</v>
      </c>
      <c r="P21" s="282" t="s">
        <v>552</v>
      </c>
      <c r="Q21" s="379">
        <v>7</v>
      </c>
      <c r="R21" s="914">
        <v>6</v>
      </c>
      <c r="S21" s="914"/>
      <c r="V21" s="277"/>
      <c r="W21" s="388"/>
      <c r="X21" s="273"/>
      <c r="Y21" s="277"/>
      <c r="Z21" s="277"/>
      <c r="AA21" s="389"/>
      <c r="AB21" s="273"/>
      <c r="AC21" s="277"/>
      <c r="AD21" s="277"/>
      <c r="AE21" s="277"/>
      <c r="AF21" s="277"/>
      <c r="AG21" s="273"/>
      <c r="AH21" s="277"/>
      <c r="AI21" s="277"/>
    </row>
    <row r="22" spans="2:35" ht="8.25" customHeight="1">
      <c r="B22" s="274" t="s">
        <v>929</v>
      </c>
      <c r="D22" s="282"/>
      <c r="E22" s="379"/>
      <c r="F22" s="282" t="s">
        <v>482</v>
      </c>
      <c r="J22" s="379"/>
      <c r="K22" s="387"/>
      <c r="L22" s="387"/>
      <c r="O22" s="274" t="s">
        <v>555</v>
      </c>
      <c r="P22" s="282" t="s">
        <v>75</v>
      </c>
      <c r="Q22" s="379">
        <v>13</v>
      </c>
      <c r="R22" s="914">
        <v>10</v>
      </c>
      <c r="S22" s="914"/>
      <c r="V22" s="277"/>
      <c r="W22" s="388"/>
      <c r="X22" s="273"/>
      <c r="Y22" s="277"/>
      <c r="Z22" s="277"/>
      <c r="AA22" s="389"/>
      <c r="AB22" s="273"/>
      <c r="AC22" s="277"/>
      <c r="AD22" s="277"/>
      <c r="AE22" s="277"/>
      <c r="AF22" s="277"/>
      <c r="AG22" s="277"/>
      <c r="AH22" s="277"/>
      <c r="AI22" s="277"/>
    </row>
    <row r="23" spans="2:35" ht="8.25" customHeight="1">
      <c r="B23" s="274" t="s">
        <v>931</v>
      </c>
      <c r="D23" s="282"/>
      <c r="E23" s="379"/>
      <c r="F23" s="282" t="s">
        <v>483</v>
      </c>
      <c r="J23" s="379">
        <v>135</v>
      </c>
      <c r="K23" s="387">
        <v>52</v>
      </c>
      <c r="L23" s="387"/>
      <c r="O23" s="274" t="s">
        <v>51</v>
      </c>
      <c r="P23" s="282" t="s">
        <v>482</v>
      </c>
      <c r="Q23" s="379">
        <v>4</v>
      </c>
      <c r="R23" s="914"/>
      <c r="S23" s="914"/>
      <c r="V23" s="277"/>
      <c r="W23" s="388"/>
      <c r="X23" s="273"/>
      <c r="Y23" s="277"/>
      <c r="Z23" s="277"/>
      <c r="AA23" s="389"/>
      <c r="AB23" s="273"/>
      <c r="AC23" s="277"/>
      <c r="AD23" s="358"/>
      <c r="AE23" s="358"/>
      <c r="AF23" s="277"/>
      <c r="AG23" s="277"/>
      <c r="AH23" s="277"/>
      <c r="AI23" s="277"/>
    </row>
    <row r="24" spans="2:35" ht="9">
      <c r="B24" s="284" t="s">
        <v>932</v>
      </c>
      <c r="C24" s="284"/>
      <c r="D24" s="384"/>
      <c r="E24" s="385"/>
      <c r="F24" s="384" t="s">
        <v>487</v>
      </c>
      <c r="G24" s="284"/>
      <c r="H24" s="284"/>
      <c r="I24" s="284"/>
      <c r="J24" s="385">
        <f>J7+J8-J18-J17</f>
        <v>1739</v>
      </c>
      <c r="K24" s="386">
        <f>K7+K8-K18-K17</f>
        <v>840</v>
      </c>
      <c r="L24" s="387"/>
      <c r="O24" s="274" t="s">
        <v>786</v>
      </c>
      <c r="P24" s="282" t="s">
        <v>787</v>
      </c>
      <c r="Q24" s="379"/>
      <c r="R24" s="914"/>
      <c r="S24" s="914"/>
      <c r="V24" s="277"/>
      <c r="W24" s="388"/>
      <c r="X24" s="273"/>
      <c r="Y24" s="277"/>
      <c r="Z24" s="277"/>
      <c r="AA24" s="389"/>
      <c r="AB24" s="273"/>
      <c r="AC24" s="277"/>
      <c r="AD24" s="277"/>
      <c r="AE24" s="277"/>
      <c r="AF24" s="289"/>
      <c r="AG24" s="273"/>
      <c r="AH24" s="277"/>
      <c r="AI24" s="277"/>
    </row>
    <row r="25" spans="2:35" ht="9">
      <c r="B25" s="274" t="s">
        <v>933</v>
      </c>
      <c r="D25" s="282"/>
      <c r="E25" s="379"/>
      <c r="F25" s="282" t="s">
        <v>864</v>
      </c>
      <c r="L25" s="387"/>
      <c r="O25" s="274" t="s">
        <v>764</v>
      </c>
      <c r="P25" s="282" t="s">
        <v>689</v>
      </c>
      <c r="Q25" s="379">
        <v>999</v>
      </c>
      <c r="R25" s="914">
        <v>517</v>
      </c>
      <c r="S25" s="914"/>
      <c r="V25" s="277"/>
      <c r="W25" s="388"/>
      <c r="X25" s="273"/>
      <c r="Y25" s="277"/>
      <c r="Z25" s="277"/>
      <c r="AA25" s="389"/>
      <c r="AB25" s="273"/>
      <c r="AC25" s="277"/>
      <c r="AD25" s="277"/>
      <c r="AE25" s="277"/>
      <c r="AF25" s="389"/>
      <c r="AG25" s="389"/>
      <c r="AH25" s="277"/>
      <c r="AI25" s="277"/>
    </row>
    <row r="26" spans="3:35" ht="9" customHeight="1">
      <c r="C26" s="379" t="s">
        <v>285</v>
      </c>
      <c r="D26" s="282"/>
      <c r="E26" s="379"/>
      <c r="F26" s="390" t="s">
        <v>285</v>
      </c>
      <c r="J26" s="379">
        <v>217</v>
      </c>
      <c r="K26" s="387">
        <v>88</v>
      </c>
      <c r="L26" s="387"/>
      <c r="O26" s="379" t="s">
        <v>515</v>
      </c>
      <c r="P26" s="282" t="s">
        <v>284</v>
      </c>
      <c r="Q26" s="379"/>
      <c r="R26" s="379"/>
      <c r="S26" s="379"/>
      <c r="V26" s="281"/>
      <c r="W26" s="391"/>
      <c r="X26" s="383"/>
      <c r="Y26" s="281"/>
      <c r="Z26" s="281"/>
      <c r="AA26" s="392"/>
      <c r="AB26" s="383"/>
      <c r="AC26" s="277"/>
      <c r="AD26" s="277"/>
      <c r="AE26" s="277"/>
      <c r="AF26" s="277"/>
      <c r="AG26" s="277"/>
      <c r="AH26" s="277"/>
      <c r="AI26" s="277"/>
    </row>
    <row r="27" spans="3:35" ht="8.25" customHeight="1">
      <c r="C27" s="379" t="s">
        <v>286</v>
      </c>
      <c r="D27" s="390"/>
      <c r="E27" s="379"/>
      <c r="F27" s="390" t="s">
        <v>286</v>
      </c>
      <c r="J27" s="379">
        <v>344</v>
      </c>
      <c r="K27" s="387">
        <v>169</v>
      </c>
      <c r="L27" s="387"/>
      <c r="O27" s="379" t="s">
        <v>285</v>
      </c>
      <c r="P27" s="390" t="s">
        <v>285</v>
      </c>
      <c r="Q27" s="379">
        <v>373</v>
      </c>
      <c r="R27" s="914">
        <v>219</v>
      </c>
      <c r="S27" s="914"/>
      <c r="V27" s="281"/>
      <c r="W27" s="281"/>
      <c r="X27" s="383"/>
      <c r="Y27" s="281"/>
      <c r="Z27" s="281"/>
      <c r="AA27" s="281"/>
      <c r="AB27" s="281"/>
      <c r="AC27" s="277"/>
      <c r="AD27" s="277"/>
      <c r="AE27" s="277"/>
      <c r="AF27" s="277"/>
      <c r="AG27" s="277"/>
      <c r="AH27" s="277"/>
      <c r="AI27" s="277"/>
    </row>
    <row r="28" spans="3:35" ht="8.25" customHeight="1">
      <c r="C28" s="379" t="s">
        <v>287</v>
      </c>
      <c r="D28" s="390"/>
      <c r="E28" s="379"/>
      <c r="F28" s="390" t="s">
        <v>287</v>
      </c>
      <c r="J28" s="379">
        <v>339</v>
      </c>
      <c r="K28" s="387">
        <v>161</v>
      </c>
      <c r="L28" s="387"/>
      <c r="O28" s="379" t="s">
        <v>286</v>
      </c>
      <c r="P28" s="390" t="s">
        <v>286</v>
      </c>
      <c r="Q28" s="379">
        <v>479</v>
      </c>
      <c r="R28" s="914">
        <v>256</v>
      </c>
      <c r="S28" s="914"/>
      <c r="V28" s="277"/>
      <c r="W28" s="277"/>
      <c r="X28" s="273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</row>
    <row r="29" spans="2:35" ht="9" customHeight="1">
      <c r="B29" s="276"/>
      <c r="C29" s="375" t="s">
        <v>288</v>
      </c>
      <c r="D29" s="393"/>
      <c r="E29" s="375"/>
      <c r="F29" s="393" t="s">
        <v>288</v>
      </c>
      <c r="G29" s="276"/>
      <c r="H29" s="276"/>
      <c r="I29" s="276"/>
      <c r="J29" s="375">
        <v>254</v>
      </c>
      <c r="K29" s="394">
        <v>106</v>
      </c>
      <c r="L29" s="394"/>
      <c r="O29" s="379" t="s">
        <v>287</v>
      </c>
      <c r="P29" s="390" t="s">
        <v>287</v>
      </c>
      <c r="Q29" s="379">
        <v>459</v>
      </c>
      <c r="R29" s="914">
        <v>232</v>
      </c>
      <c r="S29" s="914"/>
      <c r="V29" s="277"/>
      <c r="W29" s="277"/>
      <c r="X29" s="273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</row>
    <row r="30" spans="2:35" ht="9" customHeight="1">
      <c r="B30" s="277"/>
      <c r="C30" s="273"/>
      <c r="D30" s="378"/>
      <c r="E30" s="273"/>
      <c r="F30" s="378"/>
      <c r="G30" s="277"/>
      <c r="H30" s="277"/>
      <c r="I30" s="277"/>
      <c r="J30" s="273"/>
      <c r="K30" s="395"/>
      <c r="L30" s="395"/>
      <c r="O30" s="379"/>
      <c r="P30" s="390"/>
      <c r="Q30" s="379"/>
      <c r="R30" s="379"/>
      <c r="S30" s="379"/>
      <c r="V30" s="277"/>
      <c r="W30" s="277"/>
      <c r="X30" s="273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</row>
    <row r="31" spans="2:35" ht="11.25">
      <c r="B31" s="285" t="s">
        <v>934</v>
      </c>
      <c r="D31" s="396"/>
      <c r="F31" s="356" t="s">
        <v>867</v>
      </c>
      <c r="J31" s="353" t="s">
        <v>958</v>
      </c>
      <c r="V31" s="277"/>
      <c r="W31" s="277"/>
      <c r="X31" s="273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</row>
    <row r="32" spans="8:35" ht="3" customHeight="1" hidden="1">
      <c r="H32" s="274" t="s">
        <v>185</v>
      </c>
      <c r="V32" s="277"/>
      <c r="W32" s="277"/>
      <c r="X32" s="273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</row>
    <row r="33" spans="1:35" ht="10.5">
      <c r="A33" s="277"/>
      <c r="B33" s="918" t="s">
        <v>937</v>
      </c>
      <c r="C33" s="918" t="s">
        <v>905</v>
      </c>
      <c r="D33" s="915" t="s">
        <v>1028</v>
      </c>
      <c r="E33" s="921" t="s">
        <v>1029</v>
      </c>
      <c r="F33" s="922"/>
      <c r="G33" s="915" t="s">
        <v>900</v>
      </c>
      <c r="H33" s="376" t="s">
        <v>936</v>
      </c>
      <c r="I33" s="277"/>
      <c r="J33" s="356" t="s">
        <v>868</v>
      </c>
      <c r="N33" s="277"/>
      <c r="V33" s="277"/>
      <c r="W33" s="277"/>
      <c r="X33" s="273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</row>
    <row r="34" spans="1:35" ht="6.75" customHeight="1">
      <c r="A34" s="277"/>
      <c r="B34" s="919"/>
      <c r="C34" s="919"/>
      <c r="D34" s="916"/>
      <c r="E34" s="923"/>
      <c r="F34" s="924"/>
      <c r="G34" s="916"/>
      <c r="H34" s="398" t="s">
        <v>205</v>
      </c>
      <c r="I34" s="277"/>
      <c r="N34" s="277"/>
      <c r="V34" s="277"/>
      <c r="W34" s="277"/>
      <c r="X34" s="273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</row>
    <row r="35" spans="1:35" ht="9">
      <c r="A35" s="277"/>
      <c r="B35" s="919"/>
      <c r="C35" s="919"/>
      <c r="D35" s="916"/>
      <c r="E35" s="398" t="s">
        <v>914</v>
      </c>
      <c r="F35" s="376" t="s">
        <v>935</v>
      </c>
      <c r="G35" s="916"/>
      <c r="H35" s="399" t="s">
        <v>718</v>
      </c>
      <c r="I35" s="277"/>
      <c r="J35" s="365"/>
      <c r="K35" s="397" t="s">
        <v>1028</v>
      </c>
      <c r="L35" s="397" t="s">
        <v>1030</v>
      </c>
      <c r="M35" s="400" t="s">
        <v>959</v>
      </c>
      <c r="V35" s="277"/>
      <c r="W35" s="277"/>
      <c r="X35" s="273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</row>
    <row r="36" spans="1:13" ht="9">
      <c r="A36" s="277"/>
      <c r="B36" s="920"/>
      <c r="C36" s="920"/>
      <c r="D36" s="917"/>
      <c r="E36" s="382" t="s">
        <v>606</v>
      </c>
      <c r="F36" s="382" t="s">
        <v>607</v>
      </c>
      <c r="G36" s="917"/>
      <c r="H36" s="382" t="s">
        <v>736</v>
      </c>
      <c r="I36" s="277"/>
      <c r="J36" s="276"/>
      <c r="K36" s="401"/>
      <c r="L36" s="401"/>
      <c r="M36" s="402" t="s">
        <v>743</v>
      </c>
    </row>
    <row r="37" spans="2:13" ht="9">
      <c r="B37" s="274" t="s">
        <v>938</v>
      </c>
      <c r="C37" s="403" t="s">
        <v>545</v>
      </c>
      <c r="D37" s="77">
        <v>41</v>
      </c>
      <c r="E37" s="274">
        <v>107</v>
      </c>
      <c r="F37" s="274">
        <v>44</v>
      </c>
      <c r="G37" s="338">
        <f>E37/D37*100</f>
        <v>260.9756097560976</v>
      </c>
      <c r="H37" s="387">
        <f>E37-D37</f>
        <v>66</v>
      </c>
      <c r="J37" s="284" t="s">
        <v>960</v>
      </c>
      <c r="K37" s="386">
        <f>K43+K44+K45+K47+K48+K49+K50</f>
        <v>1533</v>
      </c>
      <c r="L37" s="386">
        <f>L43+L44+L45+L47+L48+L49+L50</f>
        <v>1739</v>
      </c>
      <c r="M37" s="385">
        <f>L37-K37</f>
        <v>206</v>
      </c>
    </row>
    <row r="38" spans="2:13" ht="9">
      <c r="B38" s="274" t="s">
        <v>939</v>
      </c>
      <c r="C38" s="403" t="s">
        <v>230</v>
      </c>
      <c r="D38" s="77">
        <v>71</v>
      </c>
      <c r="E38" s="274">
        <v>57</v>
      </c>
      <c r="F38" s="274">
        <v>21</v>
      </c>
      <c r="G38" s="338">
        <f>E38/D38*100</f>
        <v>80.28169014084507</v>
      </c>
      <c r="H38" s="387">
        <f aca="true" t="shared" si="0" ref="H38:H55">E38-D38</f>
        <v>-14</v>
      </c>
      <c r="J38" s="282" t="s">
        <v>765</v>
      </c>
      <c r="K38" s="145"/>
      <c r="L38" s="387"/>
      <c r="M38" s="379"/>
    </row>
    <row r="39" spans="2:13" ht="9.75" customHeight="1">
      <c r="B39" s="274" t="s">
        <v>940</v>
      </c>
      <c r="C39" s="403" t="s">
        <v>231</v>
      </c>
      <c r="D39" s="77">
        <v>12</v>
      </c>
      <c r="E39" s="274">
        <v>66</v>
      </c>
      <c r="F39" s="274">
        <v>25</v>
      </c>
      <c r="G39" s="338">
        <f>E39/D39*100</f>
        <v>550</v>
      </c>
      <c r="H39" s="387">
        <f t="shared" si="0"/>
        <v>54</v>
      </c>
      <c r="J39" s="274" t="s">
        <v>915</v>
      </c>
      <c r="K39" s="145">
        <v>774</v>
      </c>
      <c r="L39" s="387">
        <v>840</v>
      </c>
      <c r="M39" s="379">
        <f>L39-K39</f>
        <v>66</v>
      </c>
    </row>
    <row r="40" spans="2:13" ht="9">
      <c r="B40" s="274" t="s">
        <v>941</v>
      </c>
      <c r="C40" s="403" t="s">
        <v>232</v>
      </c>
      <c r="D40" s="77">
        <v>80</v>
      </c>
      <c r="E40" s="274">
        <v>102</v>
      </c>
      <c r="F40" s="274">
        <v>42</v>
      </c>
      <c r="G40" s="338">
        <f aca="true" t="shared" si="1" ref="G40:G55">E40/D40*100</f>
        <v>127.49999999999999</v>
      </c>
      <c r="H40" s="387">
        <f t="shared" si="0"/>
        <v>22</v>
      </c>
      <c r="J40" s="282" t="s">
        <v>766</v>
      </c>
      <c r="K40" s="145"/>
      <c r="L40" s="387"/>
      <c r="M40" s="379"/>
    </row>
    <row r="41" spans="2:13" ht="9">
      <c r="B41" s="274" t="s">
        <v>942</v>
      </c>
      <c r="C41" s="403" t="s">
        <v>233</v>
      </c>
      <c r="D41" s="77">
        <v>143</v>
      </c>
      <c r="E41" s="274">
        <v>38</v>
      </c>
      <c r="F41" s="274">
        <v>18</v>
      </c>
      <c r="G41" s="338">
        <f t="shared" si="1"/>
        <v>26.573426573426573</v>
      </c>
      <c r="H41" s="387">
        <f t="shared" si="0"/>
        <v>-105</v>
      </c>
      <c r="J41" s="274" t="s">
        <v>961</v>
      </c>
      <c r="K41" s="145"/>
      <c r="L41" s="387"/>
      <c r="M41" s="379"/>
    </row>
    <row r="42" spans="2:13" ht="9">
      <c r="B42" s="274" t="s">
        <v>943</v>
      </c>
      <c r="C42" s="403" t="s">
        <v>234</v>
      </c>
      <c r="D42" s="77">
        <v>89</v>
      </c>
      <c r="E42" s="274">
        <v>78</v>
      </c>
      <c r="F42" s="274">
        <v>36</v>
      </c>
      <c r="G42" s="338">
        <f t="shared" si="1"/>
        <v>87.64044943820225</v>
      </c>
      <c r="H42" s="387">
        <f t="shared" si="0"/>
        <v>-11</v>
      </c>
      <c r="J42" s="282" t="s">
        <v>767</v>
      </c>
      <c r="K42" s="145"/>
      <c r="L42" s="387"/>
      <c r="M42" s="379"/>
    </row>
    <row r="43" spans="2:13" ht="9">
      <c r="B43" s="274" t="s">
        <v>944</v>
      </c>
      <c r="C43" s="403" t="s">
        <v>235</v>
      </c>
      <c r="D43" s="77">
        <v>28</v>
      </c>
      <c r="E43" s="274">
        <v>63</v>
      </c>
      <c r="F43" s="274">
        <v>14</v>
      </c>
      <c r="G43" s="338">
        <f t="shared" si="1"/>
        <v>225</v>
      </c>
      <c r="H43" s="387">
        <f t="shared" si="0"/>
        <v>35</v>
      </c>
      <c r="J43" s="274" t="s">
        <v>962</v>
      </c>
      <c r="K43" s="145">
        <v>274</v>
      </c>
      <c r="L43" s="387">
        <v>192</v>
      </c>
      <c r="M43" s="379">
        <f>L43-K43</f>
        <v>-82</v>
      </c>
    </row>
    <row r="44" spans="2:13" ht="9">
      <c r="B44" s="274" t="s">
        <v>945</v>
      </c>
      <c r="C44" s="403" t="s">
        <v>236</v>
      </c>
      <c r="D44" s="77">
        <v>26</v>
      </c>
      <c r="E44" s="274">
        <v>53</v>
      </c>
      <c r="F44" s="274">
        <v>23</v>
      </c>
      <c r="G44" s="338">
        <f t="shared" si="1"/>
        <v>203.84615384615384</v>
      </c>
      <c r="H44" s="387">
        <f t="shared" si="0"/>
        <v>27</v>
      </c>
      <c r="J44" s="274" t="s">
        <v>963</v>
      </c>
      <c r="K44" s="145">
        <v>51</v>
      </c>
      <c r="L44" s="387">
        <v>43</v>
      </c>
      <c r="M44" s="379">
        <f>L44-K44</f>
        <v>-8</v>
      </c>
    </row>
    <row r="45" spans="2:13" ht="9">
      <c r="B45" s="274" t="s">
        <v>946</v>
      </c>
      <c r="C45" s="403" t="s">
        <v>237</v>
      </c>
      <c r="D45" s="77">
        <v>33</v>
      </c>
      <c r="E45" s="274">
        <v>57</v>
      </c>
      <c r="F45" s="274">
        <v>20</v>
      </c>
      <c r="G45" s="338">
        <f t="shared" si="1"/>
        <v>172.72727272727272</v>
      </c>
      <c r="H45" s="387">
        <f t="shared" si="0"/>
        <v>24</v>
      </c>
      <c r="J45" s="274" t="s">
        <v>964</v>
      </c>
      <c r="K45" s="145">
        <v>63</v>
      </c>
      <c r="L45" s="387">
        <v>47</v>
      </c>
      <c r="M45" s="379">
        <f>L45-K45</f>
        <v>-16</v>
      </c>
    </row>
    <row r="46" spans="2:13" ht="9">
      <c r="B46" s="274" t="s">
        <v>947</v>
      </c>
      <c r="C46" s="403" t="s">
        <v>238</v>
      </c>
      <c r="D46" s="77">
        <v>68</v>
      </c>
      <c r="E46" s="274">
        <v>95</v>
      </c>
      <c r="F46" s="274">
        <v>41</v>
      </c>
      <c r="G46" s="338">
        <f t="shared" si="1"/>
        <v>139.70588235294116</v>
      </c>
      <c r="H46" s="387">
        <f t="shared" si="0"/>
        <v>27</v>
      </c>
      <c r="J46" s="282" t="s">
        <v>640</v>
      </c>
      <c r="K46" s="145"/>
      <c r="L46" s="387"/>
      <c r="M46" s="379" t="s">
        <v>515</v>
      </c>
    </row>
    <row r="47" spans="2:13" ht="9">
      <c r="B47" s="274" t="s">
        <v>948</v>
      </c>
      <c r="C47" s="403" t="s">
        <v>239</v>
      </c>
      <c r="D47" s="77">
        <v>18</v>
      </c>
      <c r="E47" s="274">
        <v>35</v>
      </c>
      <c r="F47" s="274">
        <v>22</v>
      </c>
      <c r="G47" s="338">
        <f t="shared" si="1"/>
        <v>194.44444444444443</v>
      </c>
      <c r="H47" s="387">
        <f t="shared" si="0"/>
        <v>17</v>
      </c>
      <c r="J47" s="274" t="s">
        <v>965</v>
      </c>
      <c r="K47" s="145">
        <v>730</v>
      </c>
      <c r="L47" s="387">
        <v>1056</v>
      </c>
      <c r="M47" s="379">
        <f>L47-K47</f>
        <v>326</v>
      </c>
    </row>
    <row r="48" spans="2:13" ht="9">
      <c r="B48" s="274" t="s">
        <v>949</v>
      </c>
      <c r="C48" s="403" t="s">
        <v>240</v>
      </c>
      <c r="D48" s="77">
        <v>3</v>
      </c>
      <c r="E48" s="274">
        <v>57</v>
      </c>
      <c r="F48" s="274">
        <v>26</v>
      </c>
      <c r="G48" s="338">
        <f t="shared" si="1"/>
        <v>1900</v>
      </c>
      <c r="H48" s="387">
        <f t="shared" si="0"/>
        <v>54</v>
      </c>
      <c r="J48" s="274" t="s">
        <v>966</v>
      </c>
      <c r="K48" s="145">
        <v>211</v>
      </c>
      <c r="L48" s="387">
        <v>252</v>
      </c>
      <c r="M48" s="379">
        <f>L48-K48</f>
        <v>41</v>
      </c>
    </row>
    <row r="49" spans="2:13" ht="9">
      <c r="B49" s="274" t="s">
        <v>950</v>
      </c>
      <c r="C49" s="403" t="s">
        <v>241</v>
      </c>
      <c r="D49" s="77">
        <v>67</v>
      </c>
      <c r="E49" s="274">
        <v>106</v>
      </c>
      <c r="F49" s="274">
        <v>52</v>
      </c>
      <c r="G49" s="338">
        <f t="shared" si="1"/>
        <v>158.2089552238806</v>
      </c>
      <c r="H49" s="387">
        <f t="shared" si="0"/>
        <v>39</v>
      </c>
      <c r="J49" s="274" t="s">
        <v>967</v>
      </c>
      <c r="K49" s="145">
        <v>176</v>
      </c>
      <c r="L49" s="387">
        <v>117</v>
      </c>
      <c r="M49" s="379">
        <f>L49-K49</f>
        <v>-59</v>
      </c>
    </row>
    <row r="50" spans="2:13" ht="8.25" customHeight="1">
      <c r="B50" s="274" t="s">
        <v>951</v>
      </c>
      <c r="C50" s="403" t="s">
        <v>242</v>
      </c>
      <c r="D50" s="77">
        <v>77</v>
      </c>
      <c r="E50" s="274">
        <v>127</v>
      </c>
      <c r="F50" s="274">
        <v>51</v>
      </c>
      <c r="G50" s="338">
        <f t="shared" si="1"/>
        <v>164.93506493506493</v>
      </c>
      <c r="H50" s="387">
        <f t="shared" si="0"/>
        <v>50</v>
      </c>
      <c r="J50" s="276" t="s">
        <v>968</v>
      </c>
      <c r="K50" s="410">
        <v>28</v>
      </c>
      <c r="L50" s="394">
        <v>32</v>
      </c>
      <c r="M50" s="375">
        <f>L50-K50</f>
        <v>4</v>
      </c>
    </row>
    <row r="51" spans="2:13" ht="9">
      <c r="B51" s="274" t="s">
        <v>952</v>
      </c>
      <c r="C51" s="403" t="s">
        <v>243</v>
      </c>
      <c r="D51" s="77">
        <v>109</v>
      </c>
      <c r="E51" s="274">
        <v>130</v>
      </c>
      <c r="F51" s="274">
        <v>64</v>
      </c>
      <c r="G51" s="338">
        <f t="shared" si="1"/>
        <v>119.26605504587155</v>
      </c>
      <c r="H51" s="387">
        <f t="shared" si="0"/>
        <v>21</v>
      </c>
      <c r="J51" s="277"/>
      <c r="K51" s="277"/>
      <c r="L51" s="277"/>
      <c r="M51" s="273"/>
    </row>
    <row r="52" spans="2:13" ht="9">
      <c r="B52" s="274" t="s">
        <v>953</v>
      </c>
      <c r="C52" s="403" t="s">
        <v>244</v>
      </c>
      <c r="D52" s="77">
        <v>15</v>
      </c>
      <c r="E52" s="274">
        <v>28</v>
      </c>
      <c r="F52" s="274">
        <v>10</v>
      </c>
      <c r="G52" s="338">
        <f t="shared" si="1"/>
        <v>186.66666666666666</v>
      </c>
      <c r="H52" s="387">
        <f t="shared" si="0"/>
        <v>13</v>
      </c>
      <c r="J52" s="277"/>
      <c r="K52" s="277"/>
      <c r="L52" s="289"/>
      <c r="M52" s="273"/>
    </row>
    <row r="53" spans="2:13" ht="9">
      <c r="B53" s="274" t="s">
        <v>954</v>
      </c>
      <c r="C53" s="403" t="s">
        <v>245</v>
      </c>
      <c r="D53" s="77">
        <v>14</v>
      </c>
      <c r="E53" s="274">
        <v>56</v>
      </c>
      <c r="F53" s="274">
        <v>20</v>
      </c>
      <c r="G53" s="338">
        <f t="shared" si="1"/>
        <v>400</v>
      </c>
      <c r="H53" s="387">
        <f t="shared" si="0"/>
        <v>42</v>
      </c>
      <c r="I53" s="277"/>
      <c r="J53" s="277"/>
      <c r="K53" s="277"/>
      <c r="L53" s="389"/>
      <c r="M53" s="389"/>
    </row>
    <row r="54" spans="2:13" ht="9">
      <c r="B54" s="274" t="s">
        <v>955</v>
      </c>
      <c r="C54" s="403" t="s">
        <v>246</v>
      </c>
      <c r="D54" s="77">
        <v>633</v>
      </c>
      <c r="E54" s="274">
        <v>440</v>
      </c>
      <c r="F54" s="274">
        <v>295</v>
      </c>
      <c r="G54" s="338">
        <f t="shared" si="1"/>
        <v>69.51026856240127</v>
      </c>
      <c r="H54" s="387">
        <f t="shared" si="0"/>
        <v>-193</v>
      </c>
      <c r="I54" s="277"/>
      <c r="J54" s="277"/>
      <c r="K54" s="277"/>
      <c r="L54" s="389"/>
      <c r="M54" s="389"/>
    </row>
    <row r="55" spans="2:13" ht="9">
      <c r="B55" s="274" t="s">
        <v>956</v>
      </c>
      <c r="C55" s="403" t="s">
        <v>247</v>
      </c>
      <c r="D55" s="77">
        <v>6</v>
      </c>
      <c r="E55" s="274">
        <v>44</v>
      </c>
      <c r="F55" s="274">
        <v>16</v>
      </c>
      <c r="G55" s="338">
        <f t="shared" si="1"/>
        <v>733.3333333333333</v>
      </c>
      <c r="H55" s="387">
        <f t="shared" si="0"/>
        <v>38</v>
      </c>
      <c r="I55" s="277"/>
      <c r="J55" s="277"/>
      <c r="K55" s="277"/>
      <c r="L55" s="389"/>
      <c r="M55" s="389"/>
    </row>
    <row r="56" spans="7:13" ht="7.5" customHeight="1">
      <c r="G56" s="274" t="s">
        <v>515</v>
      </c>
      <c r="H56" s="387"/>
      <c r="I56" s="277"/>
      <c r="J56" s="277"/>
      <c r="K56" s="277"/>
      <c r="L56" s="277"/>
      <c r="M56" s="277"/>
    </row>
    <row r="57" spans="2:9" ht="9">
      <c r="B57" s="404" t="s">
        <v>957</v>
      </c>
      <c r="C57" s="405" t="s">
        <v>99</v>
      </c>
      <c r="D57" s="404">
        <f>SUM(D37:D56)</f>
        <v>1533</v>
      </c>
      <c r="E57" s="404">
        <f>SUM(E37:E56)</f>
        <v>1739</v>
      </c>
      <c r="F57" s="404">
        <f>SUM(F37:F56)</f>
        <v>840</v>
      </c>
      <c r="G57" s="406">
        <f>E57/D57*100</f>
        <v>113.43770384866276</v>
      </c>
      <c r="H57" s="407">
        <f>E57-D57</f>
        <v>206</v>
      </c>
      <c r="I57" s="277"/>
    </row>
    <row r="58" spans="2:8" ht="9">
      <c r="B58" s="284"/>
      <c r="C58" s="284"/>
      <c r="D58" s="284"/>
      <c r="E58" s="284"/>
      <c r="F58" s="284"/>
      <c r="G58" s="284"/>
      <c r="H58" s="284"/>
    </row>
    <row r="59" ht="9">
      <c r="E59" s="274" t="s">
        <v>974</v>
      </c>
    </row>
    <row r="61" ht="9">
      <c r="L61" s="274" t="s">
        <v>515</v>
      </c>
    </row>
  </sheetData>
  <sheetProtection/>
  <mergeCells count="33">
    <mergeCell ref="AE5:AE6"/>
    <mergeCell ref="R22:S22"/>
    <mergeCell ref="AF5:AF6"/>
    <mergeCell ref="W5:W8"/>
    <mergeCell ref="X5:X8"/>
    <mergeCell ref="Y5:Z6"/>
    <mergeCell ref="AA5:AA8"/>
    <mergeCell ref="R10:S10"/>
    <mergeCell ref="R12:S12"/>
    <mergeCell ref="R13:S13"/>
    <mergeCell ref="V5:V8"/>
    <mergeCell ref="R28:S28"/>
    <mergeCell ref="R8:S8"/>
    <mergeCell ref="R9:S9"/>
    <mergeCell ref="R16:S16"/>
    <mergeCell ref="R15:S15"/>
    <mergeCell ref="K5:L5"/>
    <mergeCell ref="K6:L6"/>
    <mergeCell ref="R11:S11"/>
    <mergeCell ref="R18:S18"/>
    <mergeCell ref="R23:S23"/>
    <mergeCell ref="R19:S19"/>
    <mergeCell ref="R21:S21"/>
    <mergeCell ref="B14:E14"/>
    <mergeCell ref="R29:S29"/>
    <mergeCell ref="R27:S27"/>
    <mergeCell ref="G33:G36"/>
    <mergeCell ref="B33:B36"/>
    <mergeCell ref="C33:C36"/>
    <mergeCell ref="D33:D36"/>
    <mergeCell ref="E33:F34"/>
    <mergeCell ref="R24:S24"/>
    <mergeCell ref="R25:S25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>&amp;R&amp;"Arial Mon,Regular"&amp;8&amp;UБүлэг 5. Ажилгүйдэл</oddHeader>
    <oddFooter>&amp;R&amp;18 18</oddFooter>
  </headerFooter>
  <legacyDrawing r:id="rId3"/>
  <oleObjects>
    <oleObject progId="Equation.3" shapeId="700912" r:id="rId1"/>
    <oleObject progId="Equation.3" shapeId="2334211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P32"/>
    </sheetView>
  </sheetViews>
  <sheetFormatPr defaultColWidth="9.00390625" defaultRowHeight="12.75"/>
  <cols>
    <col min="1" max="1" width="12.625" style="272" customWidth="1"/>
    <col min="2" max="2" width="4.75390625" style="272" customWidth="1"/>
    <col min="3" max="6" width="8.75390625" style="272" customWidth="1"/>
    <col min="7" max="7" width="8.00390625" style="272" customWidth="1"/>
    <col min="8" max="8" width="8.75390625" style="272" customWidth="1"/>
    <col min="9" max="9" width="7.00390625" style="272" customWidth="1"/>
    <col min="10" max="16" width="8.75390625" style="272" customWidth="1"/>
    <col min="17" max="16384" width="9.125" style="272" customWidth="1"/>
  </cols>
  <sheetData>
    <row r="1" spans="1:16" ht="12.75">
      <c r="A1" s="97" t="s">
        <v>897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.75">
      <c r="A3" s="97"/>
      <c r="B3" s="97"/>
      <c r="C3" s="97"/>
      <c r="D3" s="97"/>
      <c r="E3" s="97"/>
      <c r="F3" s="334" t="s">
        <v>829</v>
      </c>
      <c r="G3" s="97"/>
      <c r="H3" s="97"/>
      <c r="I3" s="334"/>
      <c r="J3" s="334"/>
      <c r="K3" s="334"/>
      <c r="L3" s="334"/>
      <c r="M3" s="334"/>
      <c r="N3" s="334"/>
      <c r="O3" s="334"/>
      <c r="P3" s="334"/>
    </row>
    <row r="4" spans="1:16" ht="15.75">
      <c r="A4" s="97"/>
      <c r="B4" s="97"/>
      <c r="C4" s="97"/>
      <c r="D4" s="97"/>
      <c r="E4" s="97"/>
      <c r="F4" s="97"/>
      <c r="G4" s="97"/>
      <c r="H4" s="334"/>
      <c r="I4" s="334"/>
      <c r="J4" s="334"/>
      <c r="K4" s="334"/>
      <c r="L4" s="334"/>
      <c r="M4" s="334"/>
      <c r="N4" s="334"/>
      <c r="O4" s="334"/>
      <c r="P4" s="334"/>
    </row>
    <row r="5" spans="1:16" ht="15.7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16" ht="12.75" customHeight="1">
      <c r="A6" s="931" t="s">
        <v>344</v>
      </c>
      <c r="B6" s="938" t="s">
        <v>97</v>
      </c>
      <c r="C6" s="934" t="s">
        <v>783</v>
      </c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</row>
    <row r="7" spans="1:16" ht="12.75" customHeight="1">
      <c r="A7" s="932"/>
      <c r="B7" s="938"/>
      <c r="C7" s="931" t="s">
        <v>771</v>
      </c>
      <c r="D7" s="931" t="s">
        <v>772</v>
      </c>
      <c r="E7" s="931" t="s">
        <v>773</v>
      </c>
      <c r="F7" s="931" t="s">
        <v>774</v>
      </c>
      <c r="G7" s="931" t="s">
        <v>775</v>
      </c>
      <c r="H7" s="931" t="s">
        <v>776</v>
      </c>
      <c r="I7" s="931" t="s">
        <v>228</v>
      </c>
      <c r="J7" s="931" t="s">
        <v>777</v>
      </c>
      <c r="K7" s="931" t="s">
        <v>778</v>
      </c>
      <c r="L7" s="931" t="s">
        <v>779</v>
      </c>
      <c r="M7" s="931" t="s">
        <v>780</v>
      </c>
      <c r="N7" s="931" t="s">
        <v>229</v>
      </c>
      <c r="O7" s="931" t="s">
        <v>781</v>
      </c>
      <c r="P7" s="935" t="s">
        <v>782</v>
      </c>
    </row>
    <row r="8" spans="1:16" ht="12.75">
      <c r="A8" s="932"/>
      <c r="B8" s="938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6"/>
    </row>
    <row r="9" spans="1:16" ht="74.25" customHeight="1">
      <c r="A9" s="933"/>
      <c r="B9" s="939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7"/>
    </row>
    <row r="10" spans="1:16" ht="12.75">
      <c r="A10" s="412" t="s">
        <v>1001</v>
      </c>
      <c r="B10" s="336">
        <f>SUM(C10:P10)</f>
        <v>9</v>
      </c>
      <c r="C10" s="89">
        <v>4</v>
      </c>
      <c r="D10" s="89"/>
      <c r="E10" s="89">
        <v>3</v>
      </c>
      <c r="F10" s="89"/>
      <c r="G10" s="89"/>
      <c r="H10" s="89"/>
      <c r="I10" s="89">
        <v>1</v>
      </c>
      <c r="J10" s="89">
        <v>1</v>
      </c>
      <c r="K10" s="89"/>
      <c r="L10" s="89"/>
      <c r="M10" s="89"/>
      <c r="N10" s="89"/>
      <c r="O10" s="89"/>
      <c r="P10" s="89"/>
    </row>
    <row r="11" spans="1:16" ht="12.75">
      <c r="A11" s="413" t="s">
        <v>1002</v>
      </c>
      <c r="B11" s="190">
        <f>SUM(C11:P11)</f>
        <v>25</v>
      </c>
      <c r="C11" s="89">
        <v>5</v>
      </c>
      <c r="D11" s="89"/>
      <c r="E11" s="89">
        <v>20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413" t="s">
        <v>1003</v>
      </c>
      <c r="B12" s="190">
        <f>SUM(C12:P12)</f>
        <v>56</v>
      </c>
      <c r="C12" s="89">
        <v>12</v>
      </c>
      <c r="D12" s="89"/>
      <c r="E12" s="89">
        <v>17</v>
      </c>
      <c r="F12" s="89"/>
      <c r="G12" s="89">
        <v>21</v>
      </c>
      <c r="H12" s="89">
        <v>5</v>
      </c>
      <c r="I12" s="89"/>
      <c r="J12" s="89"/>
      <c r="K12" s="89"/>
      <c r="L12" s="89"/>
      <c r="M12" s="89"/>
      <c r="N12" s="89"/>
      <c r="O12" s="89"/>
      <c r="P12" s="89">
        <v>1</v>
      </c>
    </row>
    <row r="13" spans="1:16" ht="12.75">
      <c r="A13" s="414" t="s">
        <v>1004</v>
      </c>
      <c r="B13" s="190">
        <f>SUM(C13:P13)</f>
        <v>53</v>
      </c>
      <c r="C13" s="89">
        <v>5</v>
      </c>
      <c r="D13" s="89"/>
      <c r="E13" s="89">
        <v>13</v>
      </c>
      <c r="F13" s="89"/>
      <c r="G13" s="89">
        <v>27</v>
      </c>
      <c r="H13" s="89"/>
      <c r="I13" s="89">
        <v>5</v>
      </c>
      <c r="J13" s="89"/>
      <c r="K13" s="89"/>
      <c r="L13" s="89"/>
      <c r="M13" s="89"/>
      <c r="N13" s="89"/>
      <c r="O13" s="89"/>
      <c r="P13" s="89">
        <v>3</v>
      </c>
    </row>
    <row r="14" spans="1:16" ht="12.75">
      <c r="A14" s="413" t="s">
        <v>1005</v>
      </c>
      <c r="B14" s="190">
        <f>SUM(C14:P14)</f>
        <v>8</v>
      </c>
      <c r="C14" s="89"/>
      <c r="D14" s="89"/>
      <c r="E14" s="89"/>
      <c r="F14" s="89"/>
      <c r="G14" s="89">
        <v>5</v>
      </c>
      <c r="H14" s="89">
        <v>2</v>
      </c>
      <c r="I14" s="89"/>
      <c r="J14" s="89">
        <v>1</v>
      </c>
      <c r="K14" s="89"/>
      <c r="L14" s="89"/>
      <c r="M14" s="89"/>
      <c r="N14" s="89"/>
      <c r="O14" s="89"/>
      <c r="P14" s="89"/>
    </row>
    <row r="15" spans="1:16" ht="12.75">
      <c r="A15" s="413" t="s">
        <v>1006</v>
      </c>
      <c r="B15" s="190">
        <f aca="true" t="shared" si="0" ref="B15:B28">SUM(C15:P15)</f>
        <v>29</v>
      </c>
      <c r="C15" s="89">
        <v>6</v>
      </c>
      <c r="D15" s="89"/>
      <c r="E15" s="89">
        <v>6</v>
      </c>
      <c r="F15" s="89"/>
      <c r="G15" s="89">
        <v>7</v>
      </c>
      <c r="H15" s="89"/>
      <c r="I15" s="89">
        <v>3</v>
      </c>
      <c r="J15" s="89">
        <v>4</v>
      </c>
      <c r="K15" s="89"/>
      <c r="L15" s="89"/>
      <c r="M15" s="89"/>
      <c r="N15" s="89"/>
      <c r="O15" s="89">
        <v>3</v>
      </c>
      <c r="P15" s="89"/>
    </row>
    <row r="16" spans="1:16" ht="12.75">
      <c r="A16" s="413" t="s">
        <v>1007</v>
      </c>
      <c r="B16" s="190">
        <f t="shared" si="0"/>
        <v>51</v>
      </c>
      <c r="C16" s="89">
        <v>17</v>
      </c>
      <c r="D16" s="89"/>
      <c r="E16" s="89">
        <v>22</v>
      </c>
      <c r="F16" s="89"/>
      <c r="G16" s="89">
        <v>4</v>
      </c>
      <c r="H16" s="89">
        <v>3</v>
      </c>
      <c r="I16" s="89">
        <v>2</v>
      </c>
      <c r="J16" s="89">
        <v>2</v>
      </c>
      <c r="K16" s="89"/>
      <c r="L16" s="89"/>
      <c r="M16" s="89"/>
      <c r="N16" s="89"/>
      <c r="O16" s="89"/>
      <c r="P16" s="89">
        <v>1</v>
      </c>
    </row>
    <row r="17" spans="1:16" ht="12.75">
      <c r="A17" s="413" t="s">
        <v>1008</v>
      </c>
      <c r="B17" s="190">
        <f t="shared" si="0"/>
        <v>16</v>
      </c>
      <c r="C17" s="89"/>
      <c r="D17" s="89"/>
      <c r="E17" s="89">
        <v>7</v>
      </c>
      <c r="F17" s="89"/>
      <c r="G17" s="89"/>
      <c r="H17" s="89">
        <v>7</v>
      </c>
      <c r="I17" s="89"/>
      <c r="J17" s="89">
        <v>2</v>
      </c>
      <c r="K17" s="89"/>
      <c r="L17" s="89"/>
      <c r="M17" s="89"/>
      <c r="N17" s="89"/>
      <c r="O17" s="89"/>
      <c r="P17" s="89"/>
    </row>
    <row r="18" spans="1:16" ht="12.75">
      <c r="A18" s="413" t="s">
        <v>1009</v>
      </c>
      <c r="B18" s="190">
        <f t="shared" si="0"/>
        <v>92</v>
      </c>
      <c r="C18" s="89">
        <v>55</v>
      </c>
      <c r="D18" s="89"/>
      <c r="E18" s="89">
        <v>25</v>
      </c>
      <c r="F18" s="89"/>
      <c r="G18" s="89"/>
      <c r="H18" s="89">
        <v>5</v>
      </c>
      <c r="I18" s="89"/>
      <c r="J18" s="89">
        <v>3</v>
      </c>
      <c r="K18" s="89"/>
      <c r="L18" s="89"/>
      <c r="M18" s="89"/>
      <c r="N18" s="89"/>
      <c r="O18" s="89"/>
      <c r="P18" s="89">
        <v>4</v>
      </c>
    </row>
    <row r="19" spans="1:16" ht="12.75">
      <c r="A19" s="413" t="s">
        <v>1010</v>
      </c>
      <c r="B19" s="190">
        <f t="shared" si="0"/>
        <v>34</v>
      </c>
      <c r="C19" s="89">
        <v>5</v>
      </c>
      <c r="D19" s="89"/>
      <c r="E19" s="89">
        <v>17</v>
      </c>
      <c r="F19" s="89"/>
      <c r="G19" s="89">
        <v>9</v>
      </c>
      <c r="H19" s="89"/>
      <c r="I19" s="89">
        <v>2</v>
      </c>
      <c r="J19" s="89">
        <v>1</v>
      </c>
      <c r="K19" s="89"/>
      <c r="L19" s="89"/>
      <c r="M19" s="89"/>
      <c r="N19" s="89"/>
      <c r="O19" s="89"/>
      <c r="P19" s="89"/>
    </row>
    <row r="20" spans="1:16" ht="12.75">
      <c r="A20" s="413" t="s">
        <v>1011</v>
      </c>
      <c r="B20" s="190">
        <f t="shared" si="0"/>
        <v>18</v>
      </c>
      <c r="C20" s="89">
        <v>8</v>
      </c>
      <c r="D20" s="89"/>
      <c r="E20" s="89">
        <v>9</v>
      </c>
      <c r="F20" s="89">
        <v>1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413" t="s">
        <v>1012</v>
      </c>
      <c r="B21" s="190">
        <f t="shared" si="0"/>
        <v>14</v>
      </c>
      <c r="C21" s="89">
        <v>4</v>
      </c>
      <c r="D21" s="89"/>
      <c r="E21" s="89">
        <v>7</v>
      </c>
      <c r="F21" s="89"/>
      <c r="G21" s="89"/>
      <c r="H21" s="89"/>
      <c r="I21" s="89">
        <v>3</v>
      </c>
      <c r="J21" s="89"/>
      <c r="K21" s="89"/>
      <c r="L21" s="89"/>
      <c r="M21" s="89"/>
      <c r="N21" s="89"/>
      <c r="O21" s="89"/>
      <c r="P21" s="89"/>
    </row>
    <row r="22" spans="1:16" ht="12.75">
      <c r="A22" s="413" t="s">
        <v>1013</v>
      </c>
      <c r="B22" s="190">
        <f>SUM(C22:P22)</f>
        <v>5</v>
      </c>
      <c r="C22" s="89">
        <v>2</v>
      </c>
      <c r="D22" s="89"/>
      <c r="E22" s="89"/>
      <c r="F22" s="89"/>
      <c r="G22" s="89"/>
      <c r="H22" s="89"/>
      <c r="I22" s="89"/>
      <c r="J22" s="89"/>
      <c r="K22" s="89">
        <v>1</v>
      </c>
      <c r="L22" s="89"/>
      <c r="M22" s="89"/>
      <c r="N22" s="89"/>
      <c r="O22" s="89"/>
      <c r="P22" s="89">
        <v>2</v>
      </c>
    </row>
    <row r="23" spans="1:16" ht="12.75">
      <c r="A23" s="413" t="s">
        <v>1014</v>
      </c>
      <c r="B23" s="190">
        <f t="shared" si="0"/>
        <v>36</v>
      </c>
      <c r="C23" s="89">
        <v>13</v>
      </c>
      <c r="D23" s="89"/>
      <c r="E23" s="89">
        <v>10</v>
      </c>
      <c r="F23" s="89"/>
      <c r="G23" s="89">
        <v>6</v>
      </c>
      <c r="H23" s="89">
        <v>7</v>
      </c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413" t="s">
        <v>1015</v>
      </c>
      <c r="B24" s="190">
        <f t="shared" si="0"/>
        <v>101</v>
      </c>
      <c r="C24" s="89">
        <v>50</v>
      </c>
      <c r="D24" s="89"/>
      <c r="E24" s="89">
        <v>42</v>
      </c>
      <c r="F24" s="89"/>
      <c r="G24" s="89">
        <v>8</v>
      </c>
      <c r="H24" s="89">
        <v>1</v>
      </c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413" t="s">
        <v>1016</v>
      </c>
      <c r="B25" s="190">
        <f t="shared" si="0"/>
        <v>52</v>
      </c>
      <c r="C25" s="89">
        <v>3</v>
      </c>
      <c r="D25" s="89"/>
      <c r="E25" s="89">
        <v>12</v>
      </c>
      <c r="F25" s="89">
        <v>3</v>
      </c>
      <c r="G25" s="89">
        <v>30</v>
      </c>
      <c r="H25" s="89">
        <v>2</v>
      </c>
      <c r="I25" s="89"/>
      <c r="J25" s="89">
        <v>1</v>
      </c>
      <c r="K25" s="89"/>
      <c r="L25" s="89"/>
      <c r="M25" s="89"/>
      <c r="N25" s="89"/>
      <c r="O25" s="89"/>
      <c r="P25" s="89">
        <v>1</v>
      </c>
    </row>
    <row r="26" spans="1:16" ht="12.75">
      <c r="A26" s="413" t="s">
        <v>1017</v>
      </c>
      <c r="B26" s="190">
        <f t="shared" si="0"/>
        <v>18</v>
      </c>
      <c r="C26" s="89">
        <v>3</v>
      </c>
      <c r="D26" s="89"/>
      <c r="E26" s="89">
        <v>9</v>
      </c>
      <c r="F26" s="89"/>
      <c r="G26" s="89"/>
      <c r="H26" s="89">
        <v>4</v>
      </c>
      <c r="I26" s="89"/>
      <c r="J26" s="89">
        <v>1</v>
      </c>
      <c r="K26" s="89"/>
      <c r="L26" s="89"/>
      <c r="M26" s="89"/>
      <c r="N26" s="89"/>
      <c r="O26" s="89"/>
      <c r="P26" s="89">
        <v>1</v>
      </c>
    </row>
    <row r="27" spans="1:16" ht="12.75">
      <c r="A27" s="413" t="s">
        <v>1018</v>
      </c>
      <c r="B27" s="190">
        <f t="shared" si="0"/>
        <v>322</v>
      </c>
      <c r="C27" s="89">
        <v>55</v>
      </c>
      <c r="D27" s="89"/>
      <c r="E27" s="89">
        <v>90</v>
      </c>
      <c r="F27" s="89"/>
      <c r="G27" s="89">
        <v>138</v>
      </c>
      <c r="H27" s="89">
        <v>14</v>
      </c>
      <c r="I27" s="89">
        <v>6</v>
      </c>
      <c r="J27" s="89">
        <v>6</v>
      </c>
      <c r="K27" s="89"/>
      <c r="L27" s="89"/>
      <c r="M27" s="89"/>
      <c r="N27" s="89">
        <v>9</v>
      </c>
      <c r="O27" s="89"/>
      <c r="P27" s="89">
        <v>4</v>
      </c>
    </row>
    <row r="28" spans="1:16" ht="12.75">
      <c r="A28" s="415" t="s">
        <v>1019</v>
      </c>
      <c r="B28" s="137">
        <f t="shared" si="0"/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00"/>
    </row>
    <row r="29" spans="1:16" ht="12.75">
      <c r="A29" s="337" t="s">
        <v>111</v>
      </c>
      <c r="B29" s="333">
        <f>SUM(C29:P29)</f>
        <v>939</v>
      </c>
      <c r="C29" s="332">
        <f aca="true" t="shared" si="1" ref="C29:P29">SUM(C10:C28)</f>
        <v>247</v>
      </c>
      <c r="D29" s="332">
        <f t="shared" si="1"/>
        <v>0</v>
      </c>
      <c r="E29" s="332">
        <f t="shared" si="1"/>
        <v>309</v>
      </c>
      <c r="F29" s="332">
        <f t="shared" si="1"/>
        <v>4</v>
      </c>
      <c r="G29" s="332">
        <f t="shared" si="1"/>
        <v>255</v>
      </c>
      <c r="H29" s="332">
        <f t="shared" si="1"/>
        <v>50</v>
      </c>
      <c r="I29" s="332">
        <f t="shared" si="1"/>
        <v>22</v>
      </c>
      <c r="J29" s="332">
        <f t="shared" si="1"/>
        <v>22</v>
      </c>
      <c r="K29" s="332">
        <f t="shared" si="1"/>
        <v>1</v>
      </c>
      <c r="L29" s="332">
        <f t="shared" si="1"/>
        <v>0</v>
      </c>
      <c r="M29" s="332">
        <f t="shared" si="1"/>
        <v>0</v>
      </c>
      <c r="N29" s="332">
        <f t="shared" si="1"/>
        <v>9</v>
      </c>
      <c r="O29" s="332">
        <f t="shared" si="1"/>
        <v>3</v>
      </c>
      <c r="P29" s="333">
        <f t="shared" si="1"/>
        <v>17</v>
      </c>
    </row>
    <row r="30" spans="1:16" ht="12.75">
      <c r="A30" s="323" t="s">
        <v>789</v>
      </c>
      <c r="B30" s="333">
        <v>749</v>
      </c>
      <c r="C30" s="332">
        <v>160</v>
      </c>
      <c r="D30" s="332">
        <v>0</v>
      </c>
      <c r="E30" s="332">
        <v>156</v>
      </c>
      <c r="F30" s="332">
        <v>55</v>
      </c>
      <c r="G30" s="332">
        <v>139</v>
      </c>
      <c r="H30" s="332">
        <v>56</v>
      </c>
      <c r="I30" s="332">
        <v>2</v>
      </c>
      <c r="J30" s="332">
        <v>3</v>
      </c>
      <c r="K30" s="332">
        <v>2</v>
      </c>
      <c r="L30" s="332">
        <v>0</v>
      </c>
      <c r="M30" s="332">
        <v>34</v>
      </c>
      <c r="N30" s="332">
        <v>12</v>
      </c>
      <c r="O30" s="332">
        <v>16</v>
      </c>
      <c r="P30" s="333">
        <v>114</v>
      </c>
    </row>
    <row r="31" spans="1:16" ht="12.75">
      <c r="A31" s="193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5.75">
      <c r="A32" s="335"/>
      <c r="B32" s="335"/>
      <c r="C32" s="335"/>
      <c r="D32" s="77" t="s">
        <v>975</v>
      </c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</row>
    <row r="33" spans="1:16" ht="15">
      <c r="A33" s="271"/>
      <c r="B33" s="271"/>
      <c r="C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16" ht="15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</row>
    <row r="35" spans="1:16" ht="15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</row>
    <row r="36" spans="1:16" ht="15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16" ht="1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</row>
    <row r="38" spans="1:16" ht="15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</row>
    <row r="39" spans="1:16" ht="15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</row>
    <row r="40" spans="1:16" ht="15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</sheetData>
  <sheetProtection/>
  <mergeCells count="17">
    <mergeCell ref="H7:H9"/>
    <mergeCell ref="C6:P6"/>
    <mergeCell ref="P7:P9"/>
    <mergeCell ref="B6:B9"/>
    <mergeCell ref="C7:C9"/>
    <mergeCell ref="D7:D9"/>
    <mergeCell ref="E7:E9"/>
    <mergeCell ref="A6:A9"/>
    <mergeCell ref="M7:M9"/>
    <mergeCell ref="N7:N9"/>
    <mergeCell ref="O7:O9"/>
    <mergeCell ref="I7:I9"/>
    <mergeCell ref="J7:J9"/>
    <mergeCell ref="K7:K9"/>
    <mergeCell ref="L7:L9"/>
    <mergeCell ref="F7:F9"/>
    <mergeCell ref="G7:G9"/>
  </mergeCells>
  <printOptions/>
  <pageMargins left="0.1" right="0" top="1" bottom="1" header="0.5" footer="0.5"/>
  <pageSetup horizontalDpi="600" verticalDpi="600" orientation="landscape" r:id="rId1"/>
  <headerFooter alignWithMargins="0">
    <oddHeader>&amp;R&amp;"Arial Mon,Regular"&amp;8&amp;UБүлэг 5. Ажилгүйдэл</oddHeader>
    <oddFooter xml:space="preserve">&amp;L&amp;18 19&amp;R&amp;18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12.875" style="424" customWidth="1"/>
    <col min="2" max="2" width="6.00390625" style="424" customWidth="1"/>
    <col min="3" max="4" width="6.625" style="424" customWidth="1"/>
    <col min="5" max="5" width="6.875" style="424" customWidth="1"/>
    <col min="6" max="6" width="6.25390625" style="424" customWidth="1"/>
    <col min="7" max="7" width="6.00390625" style="424" customWidth="1"/>
    <col min="8" max="8" width="6.125" style="424" customWidth="1"/>
    <col min="9" max="9" width="6.375" style="424" customWidth="1"/>
    <col min="10" max="10" width="6.125" style="424" customWidth="1"/>
    <col min="11" max="11" width="5.75390625" style="424" customWidth="1"/>
    <col min="12" max="12" width="6.00390625" style="424" customWidth="1"/>
    <col min="13" max="13" width="5.875" style="424" customWidth="1"/>
    <col min="14" max="14" width="5.625" style="424" customWidth="1"/>
    <col min="15" max="15" width="6.875" style="424" customWidth="1"/>
    <col min="16" max="16" width="6.00390625" style="424" customWidth="1"/>
    <col min="17" max="18" width="6.125" style="424" customWidth="1"/>
    <col min="19" max="19" width="6.25390625" style="424" customWidth="1"/>
    <col min="20" max="20" width="7.00390625" style="424" customWidth="1"/>
    <col min="21" max="21" width="6.25390625" style="424" customWidth="1"/>
    <col min="22" max="16384" width="9.125" style="424" customWidth="1"/>
  </cols>
  <sheetData>
    <row r="1" spans="1:21" ht="12.75">
      <c r="A1" s="420"/>
      <c r="B1" s="420"/>
      <c r="C1" s="421" t="s">
        <v>1035</v>
      </c>
      <c r="D1" s="420"/>
      <c r="E1" s="420"/>
      <c r="F1" s="420"/>
      <c r="G1" s="420"/>
      <c r="H1" s="420"/>
      <c r="I1" s="422"/>
      <c r="J1" s="422"/>
      <c r="K1" s="422"/>
      <c r="L1" s="422"/>
      <c r="M1" s="422"/>
      <c r="N1" s="420"/>
      <c r="O1" s="420"/>
      <c r="P1" s="420"/>
      <c r="Q1" s="420"/>
      <c r="R1" s="420"/>
      <c r="S1" s="420"/>
      <c r="T1" s="420"/>
      <c r="U1" s="423"/>
    </row>
    <row r="2" spans="1:21" ht="29.25" customHeight="1">
      <c r="A2" s="425" t="s">
        <v>1036</v>
      </c>
      <c r="B2" s="426" t="s">
        <v>1037</v>
      </c>
      <c r="C2" s="427" t="s">
        <v>564</v>
      </c>
      <c r="D2" s="427" t="s">
        <v>565</v>
      </c>
      <c r="E2" s="427" t="s">
        <v>566</v>
      </c>
      <c r="F2" s="427" t="s">
        <v>567</v>
      </c>
      <c r="G2" s="427" t="s">
        <v>568</v>
      </c>
      <c r="H2" s="427" t="s">
        <v>569</v>
      </c>
      <c r="I2" s="427" t="s">
        <v>570</v>
      </c>
      <c r="J2" s="427" t="s">
        <v>1038</v>
      </c>
      <c r="K2" s="427" t="s">
        <v>571</v>
      </c>
      <c r="L2" s="427" t="s">
        <v>572</v>
      </c>
      <c r="M2" s="427" t="s">
        <v>573</v>
      </c>
      <c r="N2" s="427" t="s">
        <v>683</v>
      </c>
      <c r="O2" s="427" t="s">
        <v>684</v>
      </c>
      <c r="P2" s="427" t="s">
        <v>603</v>
      </c>
      <c r="Q2" s="427" t="s">
        <v>685</v>
      </c>
      <c r="R2" s="427" t="s">
        <v>686</v>
      </c>
      <c r="S2" s="427" t="s">
        <v>1039</v>
      </c>
      <c r="T2" s="427" t="s">
        <v>1040</v>
      </c>
      <c r="U2" s="428" t="s">
        <v>1041</v>
      </c>
    </row>
    <row r="3" spans="1:21" ht="12.75">
      <c r="A3" s="429" t="s">
        <v>1042</v>
      </c>
      <c r="B3" s="429" t="s">
        <v>1043</v>
      </c>
      <c r="C3" s="430"/>
      <c r="D3" s="430"/>
      <c r="E3" s="430"/>
      <c r="F3" s="430"/>
      <c r="G3" s="430"/>
      <c r="H3" s="430"/>
      <c r="I3" s="430"/>
      <c r="J3" s="430"/>
      <c r="K3" s="430"/>
      <c r="L3" s="430">
        <v>1200000</v>
      </c>
      <c r="M3" s="430">
        <v>1200000</v>
      </c>
      <c r="N3" s="430">
        <v>900000</v>
      </c>
      <c r="O3" s="430">
        <v>1300000</v>
      </c>
      <c r="P3" s="430"/>
      <c r="Q3" s="430"/>
      <c r="R3" s="430"/>
      <c r="S3" s="430"/>
      <c r="T3" s="430"/>
      <c r="U3" s="430"/>
    </row>
    <row r="4" spans="1:21" ht="12.75">
      <c r="A4" s="431" t="s">
        <v>1044</v>
      </c>
      <c r="B4" s="431" t="s">
        <v>1043</v>
      </c>
      <c r="C4" s="430"/>
      <c r="D4" s="430"/>
      <c r="E4" s="430"/>
      <c r="F4" s="430"/>
      <c r="G4" s="430"/>
      <c r="H4" s="430"/>
      <c r="I4" s="430"/>
      <c r="J4" s="430"/>
      <c r="K4" s="430"/>
      <c r="L4" s="430">
        <v>1100000</v>
      </c>
      <c r="M4" s="430">
        <v>1200000</v>
      </c>
      <c r="N4" s="430">
        <v>800000</v>
      </c>
      <c r="O4" s="430">
        <v>1500000</v>
      </c>
      <c r="P4" s="430"/>
      <c r="Q4" s="430"/>
      <c r="R4" s="430"/>
      <c r="S4" s="430"/>
      <c r="T4" s="430"/>
      <c r="U4" s="430"/>
    </row>
    <row r="5" spans="1:21" ht="12.75">
      <c r="A5" s="431" t="s">
        <v>1045</v>
      </c>
      <c r="B5" s="431" t="s">
        <v>1043</v>
      </c>
      <c r="C5" s="430"/>
      <c r="D5" s="430"/>
      <c r="E5" s="430"/>
      <c r="F5" s="430"/>
      <c r="G5" s="430"/>
      <c r="H5" s="430"/>
      <c r="I5" s="430"/>
      <c r="J5" s="430"/>
      <c r="K5" s="430"/>
      <c r="L5" s="430">
        <v>930000</v>
      </c>
      <c r="M5" s="430">
        <v>700000</v>
      </c>
      <c r="N5" s="430">
        <v>800000</v>
      </c>
      <c r="O5" s="430">
        <v>1000000</v>
      </c>
      <c r="P5" s="430"/>
      <c r="Q5" s="430"/>
      <c r="R5" s="430"/>
      <c r="S5" s="430"/>
      <c r="T5" s="430"/>
      <c r="U5" s="430"/>
    </row>
    <row r="6" spans="1:21" ht="12.75">
      <c r="A6" s="431" t="s">
        <v>1046</v>
      </c>
      <c r="B6" s="431" t="s">
        <v>1043</v>
      </c>
      <c r="C6" s="430"/>
      <c r="D6" s="430"/>
      <c r="E6" s="430"/>
      <c r="F6" s="430"/>
      <c r="G6" s="430"/>
      <c r="H6" s="430"/>
      <c r="I6" s="430"/>
      <c r="J6" s="430"/>
      <c r="K6" s="430"/>
      <c r="L6" s="430">
        <v>730000</v>
      </c>
      <c r="M6" s="430">
        <v>400000</v>
      </c>
      <c r="N6" s="430">
        <v>500000</v>
      </c>
      <c r="O6" s="430">
        <v>800000</v>
      </c>
      <c r="P6" s="430"/>
      <c r="Q6" s="430"/>
      <c r="R6" s="430"/>
      <c r="S6" s="430"/>
      <c r="T6" s="430"/>
      <c r="U6" s="430"/>
    </row>
    <row r="7" spans="1:21" ht="12.75">
      <c r="A7" s="431" t="s">
        <v>1047</v>
      </c>
      <c r="B7" s="431" t="s">
        <v>1043</v>
      </c>
      <c r="C7" s="430"/>
      <c r="D7" s="430"/>
      <c r="E7" s="430"/>
      <c r="F7" s="430"/>
      <c r="G7" s="430"/>
      <c r="H7" s="430"/>
      <c r="I7" s="430"/>
      <c r="J7" s="430"/>
      <c r="K7" s="430"/>
      <c r="L7" s="430">
        <v>630000</v>
      </c>
      <c r="M7" s="430">
        <v>400000</v>
      </c>
      <c r="N7" s="430">
        <v>500000</v>
      </c>
      <c r="O7" s="430">
        <v>800000</v>
      </c>
      <c r="P7" s="430"/>
      <c r="Q7" s="430"/>
      <c r="R7" s="430"/>
      <c r="S7" s="430"/>
      <c r="T7" s="430"/>
      <c r="U7" s="430"/>
    </row>
    <row r="8" spans="1:21" ht="12.75">
      <c r="A8" s="431" t="s">
        <v>1048</v>
      </c>
      <c r="B8" s="431" t="s">
        <v>1043</v>
      </c>
      <c r="C8" s="430">
        <v>780000</v>
      </c>
      <c r="D8" s="430">
        <v>800000</v>
      </c>
      <c r="E8" s="430">
        <v>1000000</v>
      </c>
      <c r="F8" s="430">
        <v>900000</v>
      </c>
      <c r="G8" s="430">
        <v>750000</v>
      </c>
      <c r="H8" s="430">
        <v>900000</v>
      </c>
      <c r="I8" s="430">
        <v>700000</v>
      </c>
      <c r="J8" s="430">
        <v>1050000</v>
      </c>
      <c r="K8" s="430">
        <v>600000</v>
      </c>
      <c r="L8" s="430">
        <v>1020000</v>
      </c>
      <c r="M8" s="430">
        <v>970000</v>
      </c>
      <c r="N8" s="430">
        <v>800000</v>
      </c>
      <c r="O8" s="430">
        <v>1000000</v>
      </c>
      <c r="P8" s="430">
        <v>1000000</v>
      </c>
      <c r="Q8" s="430">
        <v>800000</v>
      </c>
      <c r="R8" s="430">
        <v>960000</v>
      </c>
      <c r="S8" s="430">
        <v>1000000</v>
      </c>
      <c r="T8" s="430">
        <v>900000</v>
      </c>
      <c r="U8" s="430">
        <v>1000000</v>
      </c>
    </row>
    <row r="9" spans="1:21" ht="12.75">
      <c r="A9" s="431" t="s">
        <v>1049</v>
      </c>
      <c r="B9" s="431" t="s">
        <v>1043</v>
      </c>
      <c r="C9" s="430">
        <v>780000</v>
      </c>
      <c r="D9" s="430">
        <v>750000</v>
      </c>
      <c r="E9" s="430">
        <v>750000</v>
      </c>
      <c r="F9" s="430">
        <v>750000</v>
      </c>
      <c r="G9" s="430">
        <v>750000</v>
      </c>
      <c r="H9" s="430">
        <v>658000</v>
      </c>
      <c r="I9" s="430">
        <v>650000</v>
      </c>
      <c r="J9" s="430">
        <v>1000000</v>
      </c>
      <c r="K9" s="430">
        <v>750000</v>
      </c>
      <c r="L9" s="430">
        <v>920000</v>
      </c>
      <c r="M9" s="430">
        <v>820000</v>
      </c>
      <c r="N9" s="430">
        <v>800000</v>
      </c>
      <c r="O9" s="430">
        <v>900000</v>
      </c>
      <c r="P9" s="430">
        <v>900000</v>
      </c>
      <c r="Q9" s="430">
        <v>700000</v>
      </c>
      <c r="R9" s="430">
        <v>825000</v>
      </c>
      <c r="S9" s="430">
        <v>800000</v>
      </c>
      <c r="T9" s="430">
        <v>700000</v>
      </c>
      <c r="U9" s="430">
        <v>700000</v>
      </c>
    </row>
    <row r="10" spans="1:21" ht="12.75">
      <c r="A10" s="431" t="s">
        <v>1050</v>
      </c>
      <c r="B10" s="431" t="s">
        <v>1043</v>
      </c>
      <c r="C10" s="430">
        <v>700000</v>
      </c>
      <c r="D10" s="430">
        <v>700000</v>
      </c>
      <c r="E10" s="430">
        <v>700000</v>
      </c>
      <c r="F10" s="430">
        <v>700000</v>
      </c>
      <c r="G10" s="430">
        <v>700000</v>
      </c>
      <c r="H10" s="430">
        <v>800000</v>
      </c>
      <c r="I10" s="430">
        <v>600000</v>
      </c>
      <c r="J10" s="430">
        <v>950000</v>
      </c>
      <c r="K10" s="430">
        <v>700000</v>
      </c>
      <c r="L10" s="430">
        <v>800000</v>
      </c>
      <c r="M10" s="430">
        <v>800000</v>
      </c>
      <c r="N10" s="430">
        <v>700000</v>
      </c>
      <c r="O10" s="430">
        <v>900000</v>
      </c>
      <c r="P10" s="430">
        <v>900000</v>
      </c>
      <c r="Q10" s="430">
        <v>700000</v>
      </c>
      <c r="R10" s="430">
        <v>800000</v>
      </c>
      <c r="S10" s="430">
        <v>800000</v>
      </c>
      <c r="T10" s="430">
        <v>700000</v>
      </c>
      <c r="U10" s="430">
        <v>650000</v>
      </c>
    </row>
    <row r="11" spans="1:21" ht="12.75">
      <c r="A11" s="431" t="s">
        <v>1051</v>
      </c>
      <c r="B11" s="431" t="s">
        <v>1043</v>
      </c>
      <c r="C11" s="430">
        <v>320000</v>
      </c>
      <c r="D11" s="430">
        <v>500000</v>
      </c>
      <c r="E11" s="430">
        <v>550000</v>
      </c>
      <c r="F11" s="430">
        <v>600000</v>
      </c>
      <c r="G11" s="430">
        <v>400000</v>
      </c>
      <c r="H11" s="430">
        <v>400000</v>
      </c>
      <c r="I11" s="430">
        <v>450000</v>
      </c>
      <c r="J11" s="430">
        <v>600000</v>
      </c>
      <c r="K11" s="430">
        <v>530000</v>
      </c>
      <c r="L11" s="430">
        <v>635000</v>
      </c>
      <c r="M11" s="430">
        <v>480000</v>
      </c>
      <c r="N11" s="430">
        <v>480000</v>
      </c>
      <c r="O11" s="430">
        <v>500000</v>
      </c>
      <c r="P11" s="430">
        <v>600000</v>
      </c>
      <c r="Q11" s="430">
        <v>400000</v>
      </c>
      <c r="R11" s="430">
        <v>675000</v>
      </c>
      <c r="S11" s="430">
        <v>650000</v>
      </c>
      <c r="T11" s="430">
        <v>450000</v>
      </c>
      <c r="U11" s="430">
        <v>400000</v>
      </c>
    </row>
    <row r="12" spans="1:21" ht="12.75">
      <c r="A12" s="431" t="s">
        <v>1052</v>
      </c>
      <c r="B12" s="431" t="s">
        <v>1043</v>
      </c>
      <c r="C12" s="430">
        <v>340000</v>
      </c>
      <c r="D12" s="430">
        <v>500000</v>
      </c>
      <c r="E12" s="430">
        <v>550000</v>
      </c>
      <c r="F12" s="430">
        <v>500000</v>
      </c>
      <c r="G12" s="430">
        <v>400000</v>
      </c>
      <c r="H12" s="430">
        <v>400000</v>
      </c>
      <c r="I12" s="430">
        <v>400000</v>
      </c>
      <c r="J12" s="430">
        <v>600000</v>
      </c>
      <c r="K12" s="430">
        <v>500000</v>
      </c>
      <c r="L12" s="430">
        <v>635000</v>
      </c>
      <c r="M12" s="430">
        <v>480000</v>
      </c>
      <c r="N12" s="430">
        <v>480000</v>
      </c>
      <c r="O12" s="430">
        <v>500000</v>
      </c>
      <c r="P12" s="430">
        <v>650000</v>
      </c>
      <c r="Q12" s="430">
        <v>400000</v>
      </c>
      <c r="R12" s="430">
        <v>630000</v>
      </c>
      <c r="S12" s="430">
        <v>650000</v>
      </c>
      <c r="T12" s="430">
        <v>450000</v>
      </c>
      <c r="U12" s="430">
        <v>450000</v>
      </c>
    </row>
    <row r="13" spans="1:21" ht="12.75">
      <c r="A13" s="431" t="s">
        <v>1053</v>
      </c>
      <c r="B13" s="431" t="s">
        <v>1043</v>
      </c>
      <c r="C13" s="430">
        <v>920000</v>
      </c>
      <c r="D13" s="430">
        <v>1000000</v>
      </c>
      <c r="E13" s="430">
        <v>1000000</v>
      </c>
      <c r="F13" s="430">
        <v>1000000</v>
      </c>
      <c r="G13" s="430">
        <v>1100000</v>
      </c>
      <c r="H13" s="430">
        <v>900000</v>
      </c>
      <c r="I13" s="430">
        <v>800000</v>
      </c>
      <c r="J13" s="430">
        <v>1000000</v>
      </c>
      <c r="K13" s="430">
        <v>800000</v>
      </c>
      <c r="L13" s="430">
        <v>1200000</v>
      </c>
      <c r="M13" s="430">
        <v>1000000</v>
      </c>
      <c r="N13" s="430">
        <v>750000</v>
      </c>
      <c r="O13" s="430">
        <v>1000000</v>
      </c>
      <c r="P13" s="430">
        <v>1300000</v>
      </c>
      <c r="Q13" s="430">
        <v>900000</v>
      </c>
      <c r="R13" s="430">
        <v>1000000</v>
      </c>
      <c r="S13" s="430">
        <v>1000000</v>
      </c>
      <c r="T13" s="430">
        <v>1100000</v>
      </c>
      <c r="U13" s="430">
        <v>1200000</v>
      </c>
    </row>
    <row r="14" spans="1:21" ht="12.75">
      <c r="A14" s="431" t="s">
        <v>1054</v>
      </c>
      <c r="B14" s="431" t="s">
        <v>1043</v>
      </c>
      <c r="C14" s="430">
        <v>830000</v>
      </c>
      <c r="D14" s="430">
        <v>1000000</v>
      </c>
      <c r="E14" s="430">
        <v>900000</v>
      </c>
      <c r="F14" s="430">
        <v>900000</v>
      </c>
      <c r="G14" s="430">
        <v>750000</v>
      </c>
      <c r="H14" s="430">
        <v>800000</v>
      </c>
      <c r="I14" s="430">
        <v>750000</v>
      </c>
      <c r="J14" s="430">
        <v>1150000</v>
      </c>
      <c r="K14" s="430">
        <v>900000</v>
      </c>
      <c r="L14" s="430">
        <v>1200000</v>
      </c>
      <c r="M14" s="430">
        <v>1000000</v>
      </c>
      <c r="N14" s="430">
        <v>850000</v>
      </c>
      <c r="O14" s="430">
        <v>900000</v>
      </c>
      <c r="P14" s="430">
        <v>1250000</v>
      </c>
      <c r="Q14" s="430">
        <v>800000</v>
      </c>
      <c r="R14" s="430">
        <v>1000000</v>
      </c>
      <c r="S14" s="430">
        <v>1000000</v>
      </c>
      <c r="T14" s="430">
        <v>850000</v>
      </c>
      <c r="U14" s="430">
        <v>850000</v>
      </c>
    </row>
    <row r="15" spans="1:21" ht="12.75">
      <c r="A15" s="431" t="s">
        <v>1055</v>
      </c>
      <c r="B15" s="431" t="s">
        <v>1043</v>
      </c>
      <c r="C15" s="430">
        <v>700000</v>
      </c>
      <c r="D15" s="430">
        <v>700000</v>
      </c>
      <c r="E15" s="430">
        <v>700000</v>
      </c>
      <c r="F15" s="430">
        <v>650000</v>
      </c>
      <c r="G15" s="430">
        <v>750000</v>
      </c>
      <c r="H15" s="430">
        <v>750000</v>
      </c>
      <c r="I15" s="430">
        <v>750000</v>
      </c>
      <c r="J15" s="430">
        <v>1000000</v>
      </c>
      <c r="K15" s="430">
        <v>780000</v>
      </c>
      <c r="L15" s="430">
        <v>900000</v>
      </c>
      <c r="M15" s="430">
        <v>1000000</v>
      </c>
      <c r="N15" s="430">
        <v>700000</v>
      </c>
      <c r="O15" s="430">
        <v>900000</v>
      </c>
      <c r="P15" s="430">
        <v>1000000</v>
      </c>
      <c r="Q15" s="430">
        <v>700000</v>
      </c>
      <c r="R15" s="430">
        <v>900000</v>
      </c>
      <c r="S15" s="430">
        <v>700000</v>
      </c>
      <c r="T15" s="430">
        <v>750000</v>
      </c>
      <c r="U15" s="430">
        <v>700000</v>
      </c>
    </row>
    <row r="16" spans="1:21" ht="12.75">
      <c r="A16" s="431" t="s">
        <v>1056</v>
      </c>
      <c r="B16" s="431" t="s">
        <v>1043</v>
      </c>
      <c r="C16" s="430">
        <v>400000</v>
      </c>
      <c r="D16" s="430">
        <v>400000</v>
      </c>
      <c r="E16" s="430">
        <v>350000</v>
      </c>
      <c r="F16" s="430">
        <v>600000</v>
      </c>
      <c r="G16" s="430">
        <v>400000</v>
      </c>
      <c r="H16" s="430">
        <v>650000</v>
      </c>
      <c r="I16" s="430">
        <v>600000</v>
      </c>
      <c r="J16" s="430">
        <v>700000</v>
      </c>
      <c r="K16" s="430">
        <v>580000</v>
      </c>
      <c r="L16" s="430">
        <v>800000</v>
      </c>
      <c r="M16" s="430">
        <v>800000</v>
      </c>
      <c r="N16" s="430">
        <v>600000</v>
      </c>
      <c r="O16" s="430">
        <v>700000</v>
      </c>
      <c r="P16" s="430">
        <v>820000</v>
      </c>
      <c r="Q16" s="430">
        <v>500000</v>
      </c>
      <c r="R16" s="430">
        <v>780000</v>
      </c>
      <c r="S16" s="430">
        <v>600000</v>
      </c>
      <c r="T16" s="430">
        <v>500000</v>
      </c>
      <c r="U16" s="430">
        <v>500000</v>
      </c>
    </row>
    <row r="17" spans="1:21" ht="12.75">
      <c r="A17" s="431" t="s">
        <v>1057</v>
      </c>
      <c r="B17" s="431" t="s">
        <v>1043</v>
      </c>
      <c r="C17" s="430">
        <v>400000</v>
      </c>
      <c r="D17" s="430">
        <v>400000</v>
      </c>
      <c r="E17" s="430">
        <v>400000</v>
      </c>
      <c r="F17" s="430">
        <v>550000</v>
      </c>
      <c r="G17" s="430">
        <v>400000</v>
      </c>
      <c r="H17" s="430">
        <v>700000</v>
      </c>
      <c r="I17" s="430">
        <v>550000</v>
      </c>
      <c r="J17" s="430">
        <v>700000</v>
      </c>
      <c r="K17" s="430">
        <v>550000</v>
      </c>
      <c r="L17" s="430">
        <v>700000</v>
      </c>
      <c r="M17" s="430">
        <v>700000</v>
      </c>
      <c r="N17" s="430">
        <v>600000</v>
      </c>
      <c r="O17" s="430">
        <v>700000</v>
      </c>
      <c r="P17" s="430">
        <v>770000</v>
      </c>
      <c r="Q17" s="430">
        <v>500000</v>
      </c>
      <c r="R17" s="430">
        <v>780000</v>
      </c>
      <c r="S17" s="430">
        <v>600000</v>
      </c>
      <c r="T17" s="430">
        <v>550000</v>
      </c>
      <c r="U17" s="430">
        <v>500000</v>
      </c>
    </row>
    <row r="18" spans="1:21" ht="12.75">
      <c r="A18" s="431" t="s">
        <v>1058</v>
      </c>
      <c r="B18" s="431" t="s">
        <v>1043</v>
      </c>
      <c r="C18" s="430">
        <v>150000</v>
      </c>
      <c r="D18" s="430">
        <v>240000</v>
      </c>
      <c r="E18" s="430">
        <v>230000</v>
      </c>
      <c r="F18" s="430">
        <v>200000</v>
      </c>
      <c r="G18" s="430">
        <v>150000</v>
      </c>
      <c r="H18" s="430">
        <v>85000</v>
      </c>
      <c r="I18" s="430">
        <v>200000</v>
      </c>
      <c r="J18" s="430">
        <v>150000</v>
      </c>
      <c r="K18" s="430">
        <v>200000</v>
      </c>
      <c r="L18" s="430">
        <v>150000</v>
      </c>
      <c r="M18" s="430">
        <v>200000</v>
      </c>
      <c r="N18" s="430">
        <v>150000</v>
      </c>
      <c r="O18" s="430">
        <v>150000</v>
      </c>
      <c r="P18" s="430">
        <v>250000</v>
      </c>
      <c r="Q18" s="430">
        <v>200000</v>
      </c>
      <c r="R18" s="430">
        <v>200000</v>
      </c>
      <c r="S18" s="430">
        <v>250000</v>
      </c>
      <c r="T18" s="430">
        <v>180000</v>
      </c>
      <c r="U18" s="430">
        <v>200000</v>
      </c>
    </row>
    <row r="19" spans="1:21" ht="12.75">
      <c r="A19" s="431" t="s">
        <v>1059</v>
      </c>
      <c r="B19" s="431" t="s">
        <v>1043</v>
      </c>
      <c r="C19" s="430">
        <v>150000</v>
      </c>
      <c r="D19" s="430">
        <v>180000</v>
      </c>
      <c r="E19" s="430">
        <v>180000</v>
      </c>
      <c r="F19" s="430">
        <v>150000</v>
      </c>
      <c r="G19" s="430">
        <v>150000</v>
      </c>
      <c r="H19" s="430">
        <v>150000</v>
      </c>
      <c r="I19" s="430">
        <v>150000</v>
      </c>
      <c r="J19" s="430">
        <v>150000</v>
      </c>
      <c r="K19" s="430">
        <v>160000</v>
      </c>
      <c r="L19" s="430">
        <v>180000</v>
      </c>
      <c r="M19" s="430">
        <v>180000</v>
      </c>
      <c r="N19" s="430">
        <v>160000</v>
      </c>
      <c r="O19" s="430">
        <v>170000</v>
      </c>
      <c r="P19" s="430">
        <v>200000</v>
      </c>
      <c r="Q19" s="430">
        <v>180000</v>
      </c>
      <c r="R19" s="430">
        <v>200000</v>
      </c>
      <c r="S19" s="430">
        <v>200000</v>
      </c>
      <c r="T19" s="430">
        <v>150000</v>
      </c>
      <c r="U19" s="430">
        <v>150000</v>
      </c>
    </row>
    <row r="20" spans="1:21" ht="12.75">
      <c r="A20" s="431" t="s">
        <v>1060</v>
      </c>
      <c r="B20" s="431" t="s">
        <v>1043</v>
      </c>
      <c r="C20" s="430">
        <v>120000</v>
      </c>
      <c r="D20" s="430">
        <v>150000</v>
      </c>
      <c r="E20" s="430">
        <v>150000</v>
      </c>
      <c r="F20" s="430">
        <v>120000</v>
      </c>
      <c r="G20" s="430">
        <v>110000</v>
      </c>
      <c r="H20" s="430">
        <v>100000</v>
      </c>
      <c r="I20" s="430">
        <v>150000</v>
      </c>
      <c r="J20" s="430">
        <v>120000</v>
      </c>
      <c r="K20" s="430">
        <v>150000</v>
      </c>
      <c r="L20" s="430">
        <v>150000</v>
      </c>
      <c r="M20" s="430">
        <v>140000</v>
      </c>
      <c r="N20" s="430">
        <v>100000</v>
      </c>
      <c r="O20" s="430">
        <v>120000</v>
      </c>
      <c r="P20" s="430">
        <v>150000</v>
      </c>
      <c r="Q20" s="430">
        <v>150000</v>
      </c>
      <c r="R20" s="430">
        <v>160000</v>
      </c>
      <c r="S20" s="430">
        <v>180000</v>
      </c>
      <c r="T20" s="430">
        <v>120000</v>
      </c>
      <c r="U20" s="430">
        <v>150000</v>
      </c>
    </row>
    <row r="21" spans="1:21" ht="12.75">
      <c r="A21" s="431" t="s">
        <v>1061</v>
      </c>
      <c r="B21" s="431" t="s">
        <v>1043</v>
      </c>
      <c r="C21" s="430">
        <v>80000</v>
      </c>
      <c r="D21" s="430">
        <v>120000</v>
      </c>
      <c r="E21" s="430">
        <v>80000</v>
      </c>
      <c r="F21" s="430">
        <v>100000</v>
      </c>
      <c r="G21" s="430">
        <v>60000</v>
      </c>
      <c r="H21" s="430">
        <v>80000</v>
      </c>
      <c r="I21" s="430">
        <v>90000</v>
      </c>
      <c r="J21" s="430">
        <v>80000</v>
      </c>
      <c r="K21" s="430">
        <v>70000</v>
      </c>
      <c r="L21" s="430">
        <v>90000</v>
      </c>
      <c r="M21" s="430">
        <v>70000</v>
      </c>
      <c r="N21" s="430">
        <v>80000</v>
      </c>
      <c r="O21" s="430">
        <v>90000</v>
      </c>
      <c r="P21" s="430">
        <v>100000</v>
      </c>
      <c r="Q21" s="430">
        <v>100000</v>
      </c>
      <c r="R21" s="430">
        <v>100000</v>
      </c>
      <c r="S21" s="430">
        <v>110000</v>
      </c>
      <c r="T21" s="430">
        <v>100000</v>
      </c>
      <c r="U21" s="430">
        <v>85000</v>
      </c>
    </row>
    <row r="22" spans="1:21" ht="12.75">
      <c r="A22" s="431" t="s">
        <v>1062</v>
      </c>
      <c r="B22" s="431" t="s">
        <v>1043</v>
      </c>
      <c r="C22" s="430">
        <v>80000</v>
      </c>
      <c r="D22" s="430">
        <v>120000</v>
      </c>
      <c r="E22" s="430">
        <v>80000</v>
      </c>
      <c r="F22" s="430">
        <v>100000</v>
      </c>
      <c r="G22" s="430">
        <v>60000</v>
      </c>
      <c r="H22" s="430">
        <v>80000</v>
      </c>
      <c r="I22" s="430">
        <v>90000</v>
      </c>
      <c r="J22" s="430">
        <v>80000</v>
      </c>
      <c r="K22" s="430">
        <v>70000</v>
      </c>
      <c r="L22" s="430">
        <v>90000</v>
      </c>
      <c r="M22" s="430">
        <v>70000</v>
      </c>
      <c r="N22" s="430">
        <v>80000</v>
      </c>
      <c r="O22" s="430">
        <v>90000</v>
      </c>
      <c r="P22" s="430">
        <v>100000</v>
      </c>
      <c r="Q22" s="430">
        <v>100000</v>
      </c>
      <c r="R22" s="430">
        <v>100000</v>
      </c>
      <c r="S22" s="430">
        <v>110000</v>
      </c>
      <c r="T22" s="430">
        <v>100000</v>
      </c>
      <c r="U22" s="430">
        <v>85000</v>
      </c>
    </row>
    <row r="23" spans="1:21" ht="12.75">
      <c r="A23" s="431" t="s">
        <v>1063</v>
      </c>
      <c r="B23" s="431" t="s">
        <v>1043</v>
      </c>
      <c r="C23" s="430">
        <v>100000</v>
      </c>
      <c r="D23" s="430">
        <v>200000</v>
      </c>
      <c r="E23" s="430">
        <v>180000</v>
      </c>
      <c r="F23" s="430">
        <v>100000</v>
      </c>
      <c r="G23" s="430">
        <v>100000</v>
      </c>
      <c r="H23" s="430">
        <v>65000</v>
      </c>
      <c r="I23" s="430">
        <v>150000</v>
      </c>
      <c r="J23" s="430">
        <v>100000</v>
      </c>
      <c r="K23" s="430">
        <v>120000</v>
      </c>
      <c r="L23" s="430">
        <v>140000</v>
      </c>
      <c r="M23" s="430">
        <v>150000</v>
      </c>
      <c r="N23" s="430">
        <v>90000</v>
      </c>
      <c r="O23" s="430">
        <v>120000</v>
      </c>
      <c r="P23" s="430">
        <v>200000</v>
      </c>
      <c r="Q23" s="430">
        <v>150000</v>
      </c>
      <c r="R23" s="430">
        <v>180000</v>
      </c>
      <c r="S23" s="430">
        <v>200000</v>
      </c>
      <c r="T23" s="430">
        <v>150000</v>
      </c>
      <c r="U23" s="430">
        <v>110000</v>
      </c>
    </row>
    <row r="24" spans="1:21" ht="12.75">
      <c r="A24" s="431" t="s">
        <v>1064</v>
      </c>
      <c r="B24" s="431" t="s">
        <v>1043</v>
      </c>
      <c r="C24" s="430">
        <v>100000</v>
      </c>
      <c r="D24" s="430">
        <v>180000</v>
      </c>
      <c r="E24" s="430">
        <v>120000</v>
      </c>
      <c r="F24" s="430">
        <v>80000</v>
      </c>
      <c r="G24" s="430">
        <v>100000</v>
      </c>
      <c r="H24" s="430">
        <v>60000</v>
      </c>
      <c r="I24" s="430">
        <v>100000</v>
      </c>
      <c r="J24" s="430">
        <v>100000</v>
      </c>
      <c r="K24" s="430">
        <v>90000</v>
      </c>
      <c r="L24" s="430">
        <v>100000</v>
      </c>
      <c r="M24" s="430">
        <v>120000</v>
      </c>
      <c r="N24" s="430">
        <v>85000</v>
      </c>
      <c r="O24" s="430">
        <v>120000</v>
      </c>
      <c r="P24" s="430">
        <v>120000</v>
      </c>
      <c r="Q24" s="430">
        <v>90000</v>
      </c>
      <c r="R24" s="430">
        <v>130000</v>
      </c>
      <c r="S24" s="430">
        <v>150000</v>
      </c>
      <c r="T24" s="430">
        <v>100000</v>
      </c>
      <c r="U24" s="430">
        <v>110000</v>
      </c>
    </row>
    <row r="25" spans="1:21" ht="12.75">
      <c r="A25" s="431" t="s">
        <v>1065</v>
      </c>
      <c r="B25" s="431" t="s">
        <v>1043</v>
      </c>
      <c r="C25" s="430">
        <v>60000</v>
      </c>
      <c r="D25" s="430">
        <v>150000</v>
      </c>
      <c r="E25" s="430">
        <v>90000</v>
      </c>
      <c r="F25" s="430">
        <v>70000</v>
      </c>
      <c r="G25" s="430">
        <v>90000</v>
      </c>
      <c r="H25" s="430">
        <v>55000</v>
      </c>
      <c r="I25" s="430">
        <v>80000</v>
      </c>
      <c r="J25" s="430">
        <v>80000</v>
      </c>
      <c r="K25" s="430">
        <v>80000</v>
      </c>
      <c r="L25" s="430">
        <v>80000</v>
      </c>
      <c r="M25" s="430">
        <v>90000</v>
      </c>
      <c r="N25" s="430">
        <v>80000</v>
      </c>
      <c r="O25" s="430">
        <v>100000</v>
      </c>
      <c r="P25" s="430">
        <v>100000</v>
      </c>
      <c r="Q25" s="430">
        <v>70000</v>
      </c>
      <c r="R25" s="430">
        <v>100000</v>
      </c>
      <c r="S25" s="430">
        <v>120000</v>
      </c>
      <c r="T25" s="430">
        <v>100000</v>
      </c>
      <c r="U25" s="430">
        <v>80000</v>
      </c>
    </row>
    <row r="26" spans="1:21" ht="12.75">
      <c r="A26" s="431" t="s">
        <v>1066</v>
      </c>
      <c r="B26" s="431" t="s">
        <v>1043</v>
      </c>
      <c r="C26" s="430">
        <v>30000</v>
      </c>
      <c r="D26" s="430">
        <v>100000</v>
      </c>
      <c r="E26" s="430">
        <v>60000</v>
      </c>
      <c r="F26" s="430">
        <v>50000</v>
      </c>
      <c r="G26" s="430">
        <v>50000</v>
      </c>
      <c r="H26" s="430">
        <v>35000</v>
      </c>
      <c r="I26" s="430">
        <v>55000</v>
      </c>
      <c r="J26" s="430">
        <v>50000</v>
      </c>
      <c r="K26" s="430">
        <v>40000</v>
      </c>
      <c r="L26" s="430">
        <v>60000</v>
      </c>
      <c r="M26" s="430">
        <v>40000</v>
      </c>
      <c r="N26" s="430">
        <v>50000</v>
      </c>
      <c r="O26" s="430">
        <v>50000</v>
      </c>
      <c r="P26" s="430">
        <v>70000</v>
      </c>
      <c r="Q26" s="430">
        <v>40000</v>
      </c>
      <c r="R26" s="430">
        <v>60000</v>
      </c>
      <c r="S26" s="430">
        <v>70000</v>
      </c>
      <c r="T26" s="430">
        <v>70000</v>
      </c>
      <c r="U26" s="430">
        <v>50000</v>
      </c>
    </row>
    <row r="27" spans="1:21" ht="12.75">
      <c r="A27" s="431" t="s">
        <v>1067</v>
      </c>
      <c r="B27" s="431" t="s">
        <v>1043</v>
      </c>
      <c r="C27" s="430">
        <v>30000</v>
      </c>
      <c r="D27" s="430">
        <v>100000</v>
      </c>
      <c r="E27" s="430">
        <v>60000</v>
      </c>
      <c r="F27" s="430">
        <v>50000</v>
      </c>
      <c r="G27" s="430">
        <v>50000</v>
      </c>
      <c r="H27" s="430">
        <v>35000</v>
      </c>
      <c r="I27" s="430">
        <v>55000</v>
      </c>
      <c r="J27" s="430">
        <v>50000</v>
      </c>
      <c r="K27" s="430">
        <v>40000</v>
      </c>
      <c r="L27" s="430">
        <v>60000</v>
      </c>
      <c r="M27" s="430">
        <v>40000</v>
      </c>
      <c r="N27" s="430">
        <v>50000</v>
      </c>
      <c r="O27" s="430">
        <v>50000</v>
      </c>
      <c r="P27" s="430">
        <v>70000</v>
      </c>
      <c r="Q27" s="430">
        <v>40000</v>
      </c>
      <c r="R27" s="430">
        <v>60000</v>
      </c>
      <c r="S27" s="430">
        <v>70000</v>
      </c>
      <c r="T27" s="430">
        <v>70000</v>
      </c>
      <c r="U27" s="430">
        <v>50000</v>
      </c>
    </row>
    <row r="28" spans="1:21" ht="12.75">
      <c r="A28" s="431" t="s">
        <v>1068</v>
      </c>
      <c r="B28" s="431" t="s">
        <v>1043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>
        <v>400000</v>
      </c>
      <c r="T28" s="430">
        <v>400000</v>
      </c>
      <c r="U28" s="430"/>
    </row>
    <row r="29" spans="1:21" ht="12.75">
      <c r="A29" s="431" t="s">
        <v>1069</v>
      </c>
      <c r="B29" s="431" t="s">
        <v>1043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>
        <v>350000</v>
      </c>
      <c r="T29" s="430">
        <v>450000</v>
      </c>
      <c r="U29" s="430"/>
    </row>
    <row r="30" spans="1:21" ht="12.75">
      <c r="A30" s="431" t="s">
        <v>1070</v>
      </c>
      <c r="B30" s="431" t="s">
        <v>1043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>
        <v>80000</v>
      </c>
      <c r="T30" s="430">
        <v>80000</v>
      </c>
      <c r="U30" s="430"/>
    </row>
    <row r="31" spans="1:21" ht="12.75">
      <c r="A31" s="431" t="s">
        <v>1071</v>
      </c>
      <c r="B31" s="431" t="s">
        <v>1043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>
        <v>40000</v>
      </c>
      <c r="U31" s="430"/>
    </row>
    <row r="32" spans="1:21" ht="12.75">
      <c r="A32" s="431" t="s">
        <v>1072</v>
      </c>
      <c r="B32" s="431" t="s">
        <v>219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</row>
    <row r="33" spans="1:21" ht="12.75">
      <c r="A33" s="431" t="s">
        <v>1073</v>
      </c>
      <c r="B33" s="431" t="s">
        <v>219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>
        <v>500000</v>
      </c>
      <c r="S33" s="430"/>
      <c r="T33" s="430"/>
      <c r="U33" s="430"/>
    </row>
    <row r="34" spans="1:21" ht="12.75">
      <c r="A34" s="431" t="s">
        <v>1074</v>
      </c>
      <c r="B34" s="431" t="s">
        <v>1075</v>
      </c>
      <c r="C34" s="430"/>
      <c r="D34" s="430"/>
      <c r="E34" s="430"/>
      <c r="F34" s="430"/>
      <c r="G34" s="430"/>
      <c r="H34" s="430">
        <v>6000</v>
      </c>
      <c r="I34" s="430"/>
      <c r="J34" s="430"/>
      <c r="K34" s="430"/>
      <c r="L34" s="430">
        <v>5000</v>
      </c>
      <c r="M34" s="430"/>
      <c r="N34" s="430"/>
      <c r="O34" s="430"/>
      <c r="P34" s="430"/>
      <c r="Q34" s="430"/>
      <c r="R34" s="430">
        <v>4300</v>
      </c>
      <c r="S34" s="430"/>
      <c r="T34" s="430">
        <v>6000</v>
      </c>
      <c r="U34" s="430">
        <v>8000</v>
      </c>
    </row>
    <row r="35" spans="1:21" ht="12.75">
      <c r="A35" s="432" t="s">
        <v>1076</v>
      </c>
      <c r="B35" s="432" t="s">
        <v>1077</v>
      </c>
      <c r="C35" s="433">
        <v>18000</v>
      </c>
      <c r="D35" s="433">
        <v>10000</v>
      </c>
      <c r="E35" s="433">
        <v>20000</v>
      </c>
      <c r="F35" s="433">
        <v>40000</v>
      </c>
      <c r="G35" s="433">
        <v>15000</v>
      </c>
      <c r="H35" s="433">
        <v>15000</v>
      </c>
      <c r="I35" s="433">
        <v>15000</v>
      </c>
      <c r="J35" s="433">
        <v>21200</v>
      </c>
      <c r="K35" s="433">
        <v>18700</v>
      </c>
      <c r="L35" s="433">
        <v>22500</v>
      </c>
      <c r="M35" s="433">
        <v>37500</v>
      </c>
      <c r="N35" s="433">
        <v>56250</v>
      </c>
      <c r="O35" s="433">
        <v>52000</v>
      </c>
      <c r="P35" s="433">
        <v>25000</v>
      </c>
      <c r="Q35" s="433">
        <v>31250</v>
      </c>
      <c r="R35" s="433">
        <v>14000</v>
      </c>
      <c r="S35" s="433">
        <v>15000</v>
      </c>
      <c r="T35" s="433">
        <v>45000</v>
      </c>
      <c r="U35" s="433">
        <v>25000</v>
      </c>
    </row>
    <row r="36" spans="1:21" ht="20.25" customHeight="1">
      <c r="A36" s="423"/>
      <c r="B36" s="423"/>
      <c r="C36" s="434" t="s">
        <v>1078</v>
      </c>
      <c r="D36" s="434" t="s">
        <v>1079</v>
      </c>
      <c r="E36" s="434" t="s">
        <v>1078</v>
      </c>
      <c r="F36" s="434" t="s">
        <v>1079</v>
      </c>
      <c r="G36" s="434" t="s">
        <v>1078</v>
      </c>
      <c r="H36" s="434" t="s">
        <v>1078</v>
      </c>
      <c r="I36" s="434" t="s">
        <v>1079</v>
      </c>
      <c r="J36" s="434" t="s">
        <v>1078</v>
      </c>
      <c r="K36" s="434" t="s">
        <v>1078</v>
      </c>
      <c r="L36" s="434" t="s">
        <v>1078</v>
      </c>
      <c r="M36" s="434" t="s">
        <v>1078</v>
      </c>
      <c r="N36" s="434" t="s">
        <v>1078</v>
      </c>
      <c r="O36" s="434" t="s">
        <v>1079</v>
      </c>
      <c r="P36" s="434" t="s">
        <v>1078</v>
      </c>
      <c r="Q36" s="434" t="s">
        <v>1079</v>
      </c>
      <c r="R36" s="434" t="s">
        <v>1078</v>
      </c>
      <c r="S36" s="434" t="s">
        <v>1078</v>
      </c>
      <c r="T36" s="434" t="s">
        <v>1078</v>
      </c>
      <c r="U36" s="434" t="s">
        <v>1079</v>
      </c>
    </row>
    <row r="44" spans="3:21" ht="12.75">
      <c r="C44" s="435" t="s">
        <v>1080</v>
      </c>
      <c r="D44" s="435" t="s">
        <v>1080</v>
      </c>
      <c r="E44" s="436" t="s">
        <v>1080</v>
      </c>
      <c r="F44" s="436" t="s">
        <v>1081</v>
      </c>
      <c r="G44" s="423" t="s">
        <v>1082</v>
      </c>
      <c r="H44" s="435" t="s">
        <v>1080</v>
      </c>
      <c r="I44" s="423" t="s">
        <v>1081</v>
      </c>
      <c r="J44" s="435" t="s">
        <v>1080</v>
      </c>
      <c r="K44" s="435" t="s">
        <v>1080</v>
      </c>
      <c r="L44" s="435" t="s">
        <v>1080</v>
      </c>
      <c r="M44" s="423" t="e">
        <f>+t</f>
        <v>#NAME?</v>
      </c>
      <c r="N44" s="435" t="s">
        <v>1080</v>
      </c>
      <c r="O44" s="423" t="e">
        <f>+h</f>
        <v>#NAME?</v>
      </c>
      <c r="P44" s="423" t="e">
        <f>+h</f>
        <v>#NAME?</v>
      </c>
      <c r="Q44" s="435" t="s">
        <v>1080</v>
      </c>
      <c r="R44" s="435" t="s">
        <v>1080</v>
      </c>
      <c r="S44" s="423" t="s">
        <v>1081</v>
      </c>
      <c r="T44" s="435" t="s">
        <v>1080</v>
      </c>
      <c r="U44" s="423" t="e">
        <f>+h</f>
        <v>#NAME?</v>
      </c>
    </row>
  </sheetData>
  <sheetProtection/>
  <printOptions/>
  <pageMargins left="0.2" right="0.2" top="0.35" bottom="0.33" header="0.3" footer="0.3"/>
  <pageSetup horizontalDpi="600" verticalDpi="600" orientation="landscape" r:id="rId1"/>
  <headerFooter>
    <oddHeader>&amp;L&amp;8&amp;USection 9. Agriculture</oddHeader>
    <oddFooter>&amp;L&amp;18 19&amp;R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641"/>
  <sheetViews>
    <sheetView zoomScale="80" zoomScaleNormal="80" zoomScalePageLayoutView="0" workbookViewId="0" topLeftCell="B1">
      <selection activeCell="P16" sqref="P16"/>
    </sheetView>
  </sheetViews>
  <sheetFormatPr defaultColWidth="8.00390625" defaultRowHeight="12.75"/>
  <cols>
    <col min="1" max="1" width="4.375" style="437" hidden="1" customWidth="1"/>
    <col min="2" max="2" width="6.875" style="437" customWidth="1"/>
    <col min="3" max="3" width="5.75390625" style="437" customWidth="1"/>
    <col min="4" max="4" width="15.00390625" style="437" customWidth="1"/>
    <col min="5" max="5" width="10.375" style="437" customWidth="1"/>
    <col min="6" max="6" width="10.25390625" style="437" customWidth="1"/>
    <col min="7" max="7" width="14.25390625" style="437" customWidth="1"/>
    <col min="8" max="8" width="9.75390625" style="437" customWidth="1"/>
    <col min="9" max="9" width="15.00390625" style="437" customWidth="1"/>
    <col min="10" max="10" width="10.75390625" style="437" customWidth="1"/>
    <col min="11" max="11" width="18.625" style="437" customWidth="1"/>
    <col min="12" max="12" width="17.875" style="437" customWidth="1"/>
    <col min="13" max="13" width="11.75390625" style="437" customWidth="1"/>
    <col min="14" max="14" width="7.375" style="437" customWidth="1"/>
    <col min="15" max="15" width="8.00390625" style="437" customWidth="1"/>
    <col min="16" max="16" width="28.75390625" style="437" customWidth="1"/>
    <col min="17" max="16384" width="8.00390625" style="437" customWidth="1"/>
  </cols>
  <sheetData>
    <row r="1" spans="1:10" ht="12.75">
      <c r="A1" s="437" t="s">
        <v>1083</v>
      </c>
      <c r="B1" s="438"/>
      <c r="C1" s="438"/>
      <c r="D1" s="438" t="s">
        <v>515</v>
      </c>
      <c r="E1" s="438"/>
      <c r="F1" s="439" t="s">
        <v>1084</v>
      </c>
      <c r="G1" s="440" t="s">
        <v>1085</v>
      </c>
      <c r="I1" s="438"/>
      <c r="J1" s="438"/>
    </row>
    <row r="2" spans="2:12" ht="12.75">
      <c r="B2" s="438"/>
      <c r="C2" s="438"/>
      <c r="D2" s="438"/>
      <c r="E2" s="438"/>
      <c r="F2" s="438"/>
      <c r="G2" s="440" t="s">
        <v>1086</v>
      </c>
      <c r="I2" s="438"/>
      <c r="J2" s="441"/>
      <c r="K2" s="438" t="s">
        <v>515</v>
      </c>
      <c r="L2" s="442"/>
    </row>
    <row r="3" spans="2:12" ht="9.75" customHeight="1">
      <c r="B3" s="438"/>
      <c r="C3" s="438"/>
      <c r="D3" s="438"/>
      <c r="E3" s="438"/>
      <c r="F3" s="438"/>
      <c r="G3" s="438"/>
      <c r="H3" s="440"/>
      <c r="I3" s="438"/>
      <c r="J3" s="441"/>
      <c r="K3" s="438"/>
      <c r="L3" s="442"/>
    </row>
    <row r="4" spans="1:17" ht="14.25" customHeight="1">
      <c r="A4" s="438"/>
      <c r="B4" s="443"/>
      <c r="C4" s="444"/>
      <c r="D4" s="445" t="s">
        <v>1087</v>
      </c>
      <c r="E4" s="446"/>
      <c r="F4" s="447"/>
      <c r="G4" s="448"/>
      <c r="H4" s="448" t="s">
        <v>1088</v>
      </c>
      <c r="I4" s="448"/>
      <c r="J4" s="448"/>
      <c r="K4" s="449" t="s">
        <v>1089</v>
      </c>
      <c r="L4" s="446" t="s">
        <v>1090</v>
      </c>
      <c r="M4" s="445" t="s">
        <v>1091</v>
      </c>
      <c r="N4" s="450"/>
      <c r="O4" s="450"/>
      <c r="P4" s="450"/>
      <c r="Q4" s="438"/>
    </row>
    <row r="5" spans="1:17" ht="15.75" customHeight="1">
      <c r="A5" s="438"/>
      <c r="B5" s="438"/>
      <c r="C5" s="451"/>
      <c r="D5" s="452" t="s">
        <v>1092</v>
      </c>
      <c r="E5" s="453"/>
      <c r="F5" s="454"/>
      <c r="G5" s="445" t="s">
        <v>1093</v>
      </c>
      <c r="H5" s="447"/>
      <c r="I5" s="940" t="s">
        <v>1094</v>
      </c>
      <c r="J5" s="941"/>
      <c r="K5" s="455" t="s">
        <v>1095</v>
      </c>
      <c r="L5" s="450" t="s">
        <v>1096</v>
      </c>
      <c r="M5" s="456" t="s">
        <v>599</v>
      </c>
      <c r="N5" s="450"/>
      <c r="O5" s="450"/>
      <c r="P5" s="457"/>
      <c r="Q5" s="438"/>
    </row>
    <row r="6" spans="1:17" ht="15">
      <c r="A6" s="438"/>
      <c r="B6" s="458" t="s">
        <v>347</v>
      </c>
      <c r="C6" s="456" t="s">
        <v>1097</v>
      </c>
      <c r="D6" s="449" t="s">
        <v>1098</v>
      </c>
      <c r="E6" s="459" t="s">
        <v>1099</v>
      </c>
      <c r="F6" s="460" t="s">
        <v>1100</v>
      </c>
      <c r="G6" s="942" t="s">
        <v>1101</v>
      </c>
      <c r="H6" s="943"/>
      <c r="I6" s="944" t="s">
        <v>1102</v>
      </c>
      <c r="J6" s="945"/>
      <c r="K6" s="455" t="s">
        <v>1103</v>
      </c>
      <c r="L6" s="461" t="s">
        <v>1104</v>
      </c>
      <c r="M6" s="452" t="s">
        <v>1105</v>
      </c>
      <c r="N6" s="450"/>
      <c r="O6" s="450"/>
      <c r="P6" s="457"/>
      <c r="Q6" s="438"/>
    </row>
    <row r="7" spans="1:17" ht="12.75">
      <c r="A7" s="438"/>
      <c r="B7" s="450"/>
      <c r="C7" s="462"/>
      <c r="D7" s="463" t="s">
        <v>1106</v>
      </c>
      <c r="E7" s="946" t="s">
        <v>1107</v>
      </c>
      <c r="F7" s="946" t="s">
        <v>1030</v>
      </c>
      <c r="G7" s="449" t="s">
        <v>1098</v>
      </c>
      <c r="H7" s="450" t="s">
        <v>1099</v>
      </c>
      <c r="I7" s="449" t="s">
        <v>1098</v>
      </c>
      <c r="J7" s="450" t="s">
        <v>1099</v>
      </c>
      <c r="K7" s="455" t="s">
        <v>1108</v>
      </c>
      <c r="L7" s="453" t="s">
        <v>1109</v>
      </c>
      <c r="M7" s="452" t="s">
        <v>1110</v>
      </c>
      <c r="N7" s="450"/>
      <c r="O7" s="450"/>
      <c r="P7" s="438"/>
      <c r="Q7" s="438"/>
    </row>
    <row r="8" spans="1:17" ht="18.75" customHeight="1">
      <c r="A8" s="438"/>
      <c r="B8" s="464"/>
      <c r="C8" s="465"/>
      <c r="D8" s="466"/>
      <c r="E8" s="947"/>
      <c r="F8" s="947"/>
      <c r="G8" s="467" t="s">
        <v>1106</v>
      </c>
      <c r="H8" s="468" t="s">
        <v>1100</v>
      </c>
      <c r="I8" s="467" t="s">
        <v>1106</v>
      </c>
      <c r="J8" s="468" t="s">
        <v>1100</v>
      </c>
      <c r="K8" s="466" t="s">
        <v>515</v>
      </c>
      <c r="L8" s="464"/>
      <c r="M8" s="465"/>
      <c r="N8" s="450"/>
      <c r="O8" s="450"/>
      <c r="P8" s="438"/>
      <c r="Q8" s="438"/>
    </row>
    <row r="9" spans="1:15" ht="13.5" customHeight="1">
      <c r="A9" s="438"/>
      <c r="B9" s="423" t="s">
        <v>621</v>
      </c>
      <c r="C9" s="469" t="s">
        <v>545</v>
      </c>
      <c r="D9" s="470">
        <f aca="true" t="shared" si="0" ref="D9:D17">G9+I9</f>
        <v>9600</v>
      </c>
      <c r="E9" s="470">
        <v>3780</v>
      </c>
      <c r="F9" s="470">
        <f>H9+J9</f>
        <v>3035</v>
      </c>
      <c r="G9" s="470">
        <v>1600</v>
      </c>
      <c r="H9" s="470"/>
      <c r="I9" s="470">
        <v>8000</v>
      </c>
      <c r="J9" s="471">
        <v>3035</v>
      </c>
      <c r="K9" s="470">
        <v>7214.2</v>
      </c>
      <c r="L9" s="470"/>
      <c r="M9" s="470"/>
      <c r="N9" s="472" t="s">
        <v>1111</v>
      </c>
      <c r="O9" s="450">
        <v>1</v>
      </c>
    </row>
    <row r="10" spans="1:15" ht="13.5" customHeight="1">
      <c r="A10" s="438"/>
      <c r="B10" s="423" t="s">
        <v>622</v>
      </c>
      <c r="C10" s="469" t="s">
        <v>230</v>
      </c>
      <c r="D10" s="470">
        <f t="shared" si="0"/>
        <v>6500</v>
      </c>
      <c r="E10" s="470">
        <v>4606.6</v>
      </c>
      <c r="F10" s="470">
        <f aca="true" t="shared" si="1" ref="F10:F31">H10+J10</f>
        <v>3465</v>
      </c>
      <c r="G10" s="470">
        <v>500</v>
      </c>
      <c r="H10" s="470">
        <v>195</v>
      </c>
      <c r="I10" s="470">
        <v>6000</v>
      </c>
      <c r="J10" s="471">
        <v>3270</v>
      </c>
      <c r="K10" s="470">
        <v>8543.4</v>
      </c>
      <c r="L10" s="470"/>
      <c r="M10" s="470"/>
      <c r="N10" s="472" t="s">
        <v>1112</v>
      </c>
      <c r="O10" s="450"/>
    </row>
    <row r="11" spans="1:15" ht="13.5" customHeight="1">
      <c r="A11" s="438"/>
      <c r="B11" s="423" t="s">
        <v>623</v>
      </c>
      <c r="C11" s="469" t="s">
        <v>231</v>
      </c>
      <c r="D11" s="470">
        <f t="shared" si="0"/>
        <v>4173</v>
      </c>
      <c r="E11" s="470">
        <v>2990.8</v>
      </c>
      <c r="F11" s="470">
        <f t="shared" si="1"/>
        <v>1410</v>
      </c>
      <c r="G11" s="470">
        <v>573</v>
      </c>
      <c r="H11" s="470">
        <v>462</v>
      </c>
      <c r="I11" s="470">
        <v>3600</v>
      </c>
      <c r="J11" s="471">
        <v>948</v>
      </c>
      <c r="K11" s="470">
        <v>7975.4</v>
      </c>
      <c r="L11" s="470"/>
      <c r="M11" s="470"/>
      <c r="N11" s="473" t="s">
        <v>1113</v>
      </c>
      <c r="O11" s="450"/>
    </row>
    <row r="12" spans="2:15" ht="13.5" customHeight="1">
      <c r="B12" s="423" t="s">
        <v>624</v>
      </c>
      <c r="C12" s="469" t="s">
        <v>232</v>
      </c>
      <c r="D12" s="470">
        <f t="shared" si="0"/>
        <v>7100</v>
      </c>
      <c r="E12" s="470">
        <v>4351.4</v>
      </c>
      <c r="F12" s="470">
        <f t="shared" si="1"/>
        <v>4499.1</v>
      </c>
      <c r="G12" s="470">
        <v>1300</v>
      </c>
      <c r="H12" s="470">
        <v>438.5</v>
      </c>
      <c r="I12" s="470">
        <v>5800</v>
      </c>
      <c r="J12" s="471">
        <v>4060.6</v>
      </c>
      <c r="K12" s="470">
        <v>14080</v>
      </c>
      <c r="L12" s="470">
        <v>540.9</v>
      </c>
      <c r="M12" s="470">
        <v>3840</v>
      </c>
      <c r="N12" s="473" t="s">
        <v>1111</v>
      </c>
      <c r="O12" s="474">
        <v>1</v>
      </c>
    </row>
    <row r="13" spans="2:15" ht="12" customHeight="1">
      <c r="B13" s="423"/>
      <c r="C13" s="469"/>
      <c r="D13" s="470"/>
      <c r="E13" s="470"/>
      <c r="F13" s="470"/>
      <c r="G13" s="471"/>
      <c r="H13" s="471"/>
      <c r="I13" s="471"/>
      <c r="J13" s="471"/>
      <c r="K13" s="474"/>
      <c r="L13" s="474"/>
      <c r="M13" s="471"/>
      <c r="N13" s="473"/>
      <c r="O13" s="474"/>
    </row>
    <row r="14" spans="2:15" ht="13.5" customHeight="1">
      <c r="B14" s="423" t="s">
        <v>625</v>
      </c>
      <c r="C14" s="469" t="s">
        <v>233</v>
      </c>
      <c r="D14" s="470">
        <f t="shared" si="0"/>
        <v>7800</v>
      </c>
      <c r="E14" s="470">
        <v>4673.4</v>
      </c>
      <c r="F14" s="470">
        <f t="shared" si="1"/>
        <v>6758.1</v>
      </c>
      <c r="G14" s="470">
        <v>600</v>
      </c>
      <c r="H14" s="470">
        <v>346</v>
      </c>
      <c r="I14" s="470">
        <v>7200</v>
      </c>
      <c r="J14" s="471">
        <v>6412.1</v>
      </c>
      <c r="K14" s="470">
        <v>13423.7</v>
      </c>
      <c r="L14" s="470">
        <v>1920</v>
      </c>
      <c r="M14" s="470">
        <v>546</v>
      </c>
      <c r="N14" s="472" t="s">
        <v>1114</v>
      </c>
      <c r="O14" s="474"/>
    </row>
    <row r="15" spans="2:15" ht="13.5" customHeight="1">
      <c r="B15" s="423" t="s">
        <v>626</v>
      </c>
      <c r="C15" s="469" t="s">
        <v>234</v>
      </c>
      <c r="D15" s="470">
        <f t="shared" si="0"/>
        <v>7738</v>
      </c>
      <c r="E15" s="470">
        <v>4146</v>
      </c>
      <c r="F15" s="470">
        <f t="shared" si="1"/>
        <v>4880.1</v>
      </c>
      <c r="G15" s="470">
        <v>700</v>
      </c>
      <c r="H15" s="470">
        <v>491.1</v>
      </c>
      <c r="I15" s="470">
        <v>7038</v>
      </c>
      <c r="J15" s="471">
        <v>4389</v>
      </c>
      <c r="K15" s="470">
        <v>15450.7</v>
      </c>
      <c r="L15" s="470">
        <v>1344</v>
      </c>
      <c r="M15" s="470"/>
      <c r="N15" s="472" t="s">
        <v>1114</v>
      </c>
      <c r="O15" s="474"/>
    </row>
    <row r="16" spans="2:15" ht="13.5" customHeight="1">
      <c r="B16" s="423" t="s">
        <v>333</v>
      </c>
      <c r="C16" s="469" t="s">
        <v>235</v>
      </c>
      <c r="D16" s="470">
        <f t="shared" si="0"/>
        <v>9650</v>
      </c>
      <c r="E16" s="470">
        <v>5090.9</v>
      </c>
      <c r="F16" s="470">
        <f t="shared" si="1"/>
        <v>5930</v>
      </c>
      <c r="G16" s="470">
        <v>800</v>
      </c>
      <c r="H16" s="470">
        <v>950</v>
      </c>
      <c r="I16" s="470">
        <v>8850</v>
      </c>
      <c r="J16" s="471">
        <v>4980</v>
      </c>
      <c r="K16" s="470">
        <v>24431.9</v>
      </c>
      <c r="L16" s="470">
        <v>1152</v>
      </c>
      <c r="M16" s="470"/>
      <c r="N16" s="472" t="s">
        <v>1114</v>
      </c>
      <c r="O16" s="474">
        <v>1</v>
      </c>
    </row>
    <row r="17" spans="2:15" ht="13.5" customHeight="1">
      <c r="B17" s="423" t="s">
        <v>334</v>
      </c>
      <c r="C17" s="469" t="s">
        <v>236</v>
      </c>
      <c r="D17" s="470">
        <f t="shared" si="0"/>
        <v>6750</v>
      </c>
      <c r="E17" s="470">
        <v>3564</v>
      </c>
      <c r="F17" s="470">
        <f t="shared" si="1"/>
        <v>3572.7</v>
      </c>
      <c r="G17" s="470">
        <v>750</v>
      </c>
      <c r="H17" s="470">
        <v>366.7</v>
      </c>
      <c r="I17" s="470">
        <v>6000</v>
      </c>
      <c r="J17" s="471">
        <v>3206</v>
      </c>
      <c r="K17" s="470">
        <v>9927.6</v>
      </c>
      <c r="L17" s="470">
        <v>960</v>
      </c>
      <c r="M17" s="470"/>
      <c r="N17" s="472" t="s">
        <v>1114</v>
      </c>
      <c r="O17" s="474">
        <v>1</v>
      </c>
    </row>
    <row r="18" spans="2:15" ht="12" customHeight="1">
      <c r="B18" s="423"/>
      <c r="C18" s="469"/>
      <c r="D18" s="470"/>
      <c r="E18" s="470"/>
      <c r="F18" s="470"/>
      <c r="G18" s="471"/>
      <c r="H18" s="471"/>
      <c r="I18" s="471"/>
      <c r="J18" s="471"/>
      <c r="K18" s="474"/>
      <c r="L18" s="474"/>
      <c r="M18" s="471"/>
      <c r="N18" s="473"/>
      <c r="O18" s="474"/>
    </row>
    <row r="19" spans="2:15" ht="13.5" customHeight="1">
      <c r="B19" s="423" t="s">
        <v>326</v>
      </c>
      <c r="C19" s="469" t="s">
        <v>237</v>
      </c>
      <c r="D19" s="470">
        <f>G19+I19</f>
        <v>4000</v>
      </c>
      <c r="E19" s="470">
        <v>450</v>
      </c>
      <c r="F19" s="470">
        <f t="shared" si="1"/>
        <v>300</v>
      </c>
      <c r="G19" s="470">
        <v>500</v>
      </c>
      <c r="H19" s="470">
        <v>60</v>
      </c>
      <c r="I19" s="470">
        <v>3500</v>
      </c>
      <c r="J19" s="471">
        <v>240</v>
      </c>
      <c r="K19" s="470">
        <v>4518.6</v>
      </c>
      <c r="L19" s="470">
        <v>960</v>
      </c>
      <c r="M19" s="470"/>
      <c r="N19" s="475" t="s">
        <v>1078</v>
      </c>
      <c r="O19" s="474">
        <v>1</v>
      </c>
    </row>
    <row r="20" spans="2:15" ht="13.5" customHeight="1">
      <c r="B20" s="423" t="s">
        <v>327</v>
      </c>
      <c r="C20" s="469" t="s">
        <v>238</v>
      </c>
      <c r="D20" s="470">
        <f>G20+I20</f>
        <v>3450</v>
      </c>
      <c r="E20" s="470">
        <v>1188</v>
      </c>
      <c r="F20" s="470">
        <f t="shared" si="1"/>
        <v>1348</v>
      </c>
      <c r="G20" s="470">
        <v>750</v>
      </c>
      <c r="H20" s="470">
        <v>300</v>
      </c>
      <c r="I20" s="470">
        <v>2700</v>
      </c>
      <c r="J20" s="471">
        <v>1048</v>
      </c>
      <c r="K20" s="470">
        <v>6245.5</v>
      </c>
      <c r="L20" s="470">
        <v>1344.4</v>
      </c>
      <c r="M20" s="470"/>
      <c r="N20" s="472" t="s">
        <v>1115</v>
      </c>
      <c r="O20" s="474">
        <v>1</v>
      </c>
    </row>
    <row r="21" spans="2:15" ht="13.5" customHeight="1">
      <c r="B21" s="423" t="s">
        <v>592</v>
      </c>
      <c r="C21" s="469" t="s">
        <v>239</v>
      </c>
      <c r="D21" s="470">
        <f>G21+I21</f>
        <v>2300</v>
      </c>
      <c r="E21" s="470">
        <v>841</v>
      </c>
      <c r="F21" s="470">
        <f t="shared" si="1"/>
        <v>520</v>
      </c>
      <c r="G21" s="470">
        <v>300</v>
      </c>
      <c r="H21" s="470">
        <v>20</v>
      </c>
      <c r="I21" s="470">
        <v>2000</v>
      </c>
      <c r="J21" s="471">
        <v>500</v>
      </c>
      <c r="K21" s="470">
        <v>1298.8</v>
      </c>
      <c r="L21" s="470">
        <v>384</v>
      </c>
      <c r="M21" s="470"/>
      <c r="N21" s="472" t="s">
        <v>1114</v>
      </c>
      <c r="O21" s="474"/>
    </row>
    <row r="22" spans="2:15" ht="13.5" customHeight="1">
      <c r="B22" s="423" t="s">
        <v>335</v>
      </c>
      <c r="C22" s="469" t="s">
        <v>240</v>
      </c>
      <c r="D22" s="470"/>
      <c r="E22" s="470"/>
      <c r="F22" s="470"/>
      <c r="G22" s="470"/>
      <c r="H22" s="470"/>
      <c r="I22" s="470"/>
      <c r="J22" s="471"/>
      <c r="K22" s="470"/>
      <c r="L22" s="470"/>
      <c r="M22" s="470"/>
      <c r="N22" s="473"/>
      <c r="O22" s="474"/>
    </row>
    <row r="23" spans="2:15" ht="12" customHeight="1">
      <c r="B23" s="423"/>
      <c r="C23" s="469"/>
      <c r="D23" s="470"/>
      <c r="E23" s="470"/>
      <c r="F23" s="470"/>
      <c r="G23" s="471"/>
      <c r="H23" s="471"/>
      <c r="I23" s="471"/>
      <c r="J23" s="471"/>
      <c r="K23" s="474"/>
      <c r="L23" s="474"/>
      <c r="M23" s="471"/>
      <c r="N23" s="473"/>
      <c r="O23" s="474"/>
    </row>
    <row r="24" spans="2:15" ht="13.5" customHeight="1">
      <c r="B24" s="423" t="s">
        <v>336</v>
      </c>
      <c r="C24" s="469" t="s">
        <v>241</v>
      </c>
      <c r="D24" s="470"/>
      <c r="E24" s="470"/>
      <c r="F24" s="470"/>
      <c r="G24" s="470"/>
      <c r="H24" s="470"/>
      <c r="I24" s="470"/>
      <c r="J24" s="471"/>
      <c r="K24" s="476"/>
      <c r="L24" s="476"/>
      <c r="M24" s="470"/>
      <c r="N24" s="473"/>
      <c r="O24" s="474"/>
    </row>
    <row r="25" spans="2:15" ht="13.5" customHeight="1">
      <c r="B25" s="423" t="s">
        <v>337</v>
      </c>
      <c r="C25" s="469" t="s">
        <v>242</v>
      </c>
      <c r="D25" s="470">
        <f>G25+I25</f>
        <v>5600</v>
      </c>
      <c r="E25" s="470">
        <v>1537</v>
      </c>
      <c r="F25" s="470">
        <f t="shared" si="1"/>
        <v>2071</v>
      </c>
      <c r="G25" s="470">
        <v>300</v>
      </c>
      <c r="H25" s="470">
        <v>162</v>
      </c>
      <c r="I25" s="470">
        <v>5300</v>
      </c>
      <c r="J25" s="471">
        <v>1909</v>
      </c>
      <c r="K25" s="470">
        <v>6217.3</v>
      </c>
      <c r="L25" s="470">
        <v>960</v>
      </c>
      <c r="M25" s="470">
        <v>63.5</v>
      </c>
      <c r="N25" s="472" t="s">
        <v>1080</v>
      </c>
      <c r="O25" s="474">
        <v>1</v>
      </c>
    </row>
    <row r="26" spans="2:15" ht="13.5" customHeight="1">
      <c r="B26" s="423" t="s">
        <v>338</v>
      </c>
      <c r="C26" s="469" t="s">
        <v>243</v>
      </c>
      <c r="D26" s="470">
        <f>G26+I26</f>
        <v>8900</v>
      </c>
      <c r="E26" s="470">
        <v>1340</v>
      </c>
      <c r="F26" s="470">
        <f t="shared" si="1"/>
        <v>1000</v>
      </c>
      <c r="G26" s="470">
        <v>900</v>
      </c>
      <c r="H26" s="470">
        <v>400</v>
      </c>
      <c r="I26" s="470">
        <v>8000</v>
      </c>
      <c r="J26" s="471">
        <v>600</v>
      </c>
      <c r="K26" s="470">
        <v>9100</v>
      </c>
      <c r="L26" s="470">
        <v>670</v>
      </c>
      <c r="M26" s="470"/>
      <c r="N26" s="472" t="s">
        <v>1112</v>
      </c>
      <c r="O26" s="474"/>
    </row>
    <row r="27" spans="2:15" ht="13.5" customHeight="1">
      <c r="B27" s="423" t="s">
        <v>339</v>
      </c>
      <c r="C27" s="469" t="s">
        <v>244</v>
      </c>
      <c r="D27" s="470">
        <f>G27+I27</f>
        <v>4200</v>
      </c>
      <c r="E27" s="470">
        <v>2028</v>
      </c>
      <c r="F27" s="470">
        <f t="shared" si="1"/>
        <v>1412</v>
      </c>
      <c r="G27" s="470">
        <v>1000</v>
      </c>
      <c r="H27" s="470">
        <v>400</v>
      </c>
      <c r="I27" s="470">
        <v>3200</v>
      </c>
      <c r="J27" s="471">
        <v>1012</v>
      </c>
      <c r="K27" s="470">
        <v>5748.2</v>
      </c>
      <c r="L27" s="470"/>
      <c r="M27" s="470">
        <v>1820.1</v>
      </c>
      <c r="N27" s="475" t="s">
        <v>1114</v>
      </c>
      <c r="O27" s="474">
        <v>1</v>
      </c>
    </row>
    <row r="28" spans="2:15" ht="11.25" customHeight="1">
      <c r="B28" s="423"/>
      <c r="C28" s="469"/>
      <c r="D28" s="470"/>
      <c r="E28" s="470"/>
      <c r="F28" s="470"/>
      <c r="G28" s="471"/>
      <c r="H28" s="471"/>
      <c r="I28" s="471"/>
      <c r="J28" s="471"/>
      <c r="K28" s="474"/>
      <c r="L28" s="474"/>
      <c r="M28" s="471"/>
      <c r="N28" s="473"/>
      <c r="O28" s="474"/>
    </row>
    <row r="29" spans="2:15" ht="13.5" customHeight="1">
      <c r="B29" s="423" t="s">
        <v>340</v>
      </c>
      <c r="C29" s="469" t="s">
        <v>245</v>
      </c>
      <c r="D29" s="470">
        <f>G29+I29</f>
        <v>9000</v>
      </c>
      <c r="E29" s="470">
        <v>7663</v>
      </c>
      <c r="F29" s="470">
        <f t="shared" si="1"/>
        <v>3851</v>
      </c>
      <c r="G29" s="470">
        <v>2000</v>
      </c>
      <c r="H29" s="470">
        <v>400</v>
      </c>
      <c r="I29" s="470">
        <v>7000</v>
      </c>
      <c r="J29" s="471">
        <v>3451</v>
      </c>
      <c r="K29" s="470">
        <v>11057.8</v>
      </c>
      <c r="L29" s="470">
        <v>1560</v>
      </c>
      <c r="M29" s="470"/>
      <c r="N29" s="472" t="s">
        <v>1114</v>
      </c>
      <c r="O29" s="474">
        <v>1</v>
      </c>
    </row>
    <row r="30" spans="2:15" ht="13.5" customHeight="1">
      <c r="B30" s="423" t="s">
        <v>341</v>
      </c>
      <c r="C30" s="469" t="s">
        <v>246</v>
      </c>
      <c r="D30" s="470">
        <f>G30+I30</f>
        <v>200</v>
      </c>
      <c r="E30" s="470">
        <v>0</v>
      </c>
      <c r="F30" s="470"/>
      <c r="G30" s="470">
        <v>200</v>
      </c>
      <c r="H30" s="470"/>
      <c r="I30" s="470"/>
      <c r="J30" s="471"/>
      <c r="K30" s="470"/>
      <c r="L30" s="470"/>
      <c r="M30" s="470"/>
      <c r="N30" s="473"/>
      <c r="O30" s="474"/>
    </row>
    <row r="31" spans="2:15" ht="13.5" customHeight="1">
      <c r="B31" s="423" t="s">
        <v>342</v>
      </c>
      <c r="C31" s="469" t="s">
        <v>247</v>
      </c>
      <c r="D31" s="470">
        <f>G31+I31</f>
        <v>2000</v>
      </c>
      <c r="E31" s="470">
        <v>700.4</v>
      </c>
      <c r="F31" s="470">
        <f t="shared" si="1"/>
        <v>914.7</v>
      </c>
      <c r="G31" s="470"/>
      <c r="H31" s="470">
        <v>147</v>
      </c>
      <c r="I31" s="470">
        <v>2000</v>
      </c>
      <c r="J31" s="471">
        <v>767.7</v>
      </c>
      <c r="K31" s="470">
        <v>2397.2</v>
      </c>
      <c r="L31" s="476"/>
      <c r="M31" s="470"/>
      <c r="N31" s="472" t="s">
        <v>1114</v>
      </c>
      <c r="O31" s="474"/>
    </row>
    <row r="32" spans="2:15" ht="12" customHeight="1">
      <c r="B32" s="477" t="s">
        <v>515</v>
      </c>
      <c r="C32" s="477"/>
      <c r="D32" s="470"/>
      <c r="E32" s="478"/>
      <c r="F32" s="478"/>
      <c r="G32" s="478"/>
      <c r="H32" s="478"/>
      <c r="I32" s="478"/>
      <c r="J32" s="478"/>
      <c r="K32" s="479"/>
      <c r="L32" s="479"/>
      <c r="M32" s="479"/>
      <c r="N32" s="450"/>
      <c r="O32" s="474"/>
    </row>
    <row r="33" spans="2:15" ht="30.75" customHeight="1">
      <c r="B33" s="480" t="s">
        <v>203</v>
      </c>
      <c r="C33" s="481" t="s">
        <v>99</v>
      </c>
      <c r="D33" s="482">
        <f>G33+I33</f>
        <v>98961</v>
      </c>
      <c r="E33" s="483">
        <f>SUM(E9:E32)</f>
        <v>48950.5</v>
      </c>
      <c r="F33" s="483">
        <f>SUM(F9:F32)</f>
        <v>44966.7</v>
      </c>
      <c r="G33" s="483">
        <f aca="true" t="shared" si="2" ref="G33:M33">SUM(G9:G32)</f>
        <v>12773</v>
      </c>
      <c r="H33" s="483">
        <f t="shared" si="2"/>
        <v>5138.299999999999</v>
      </c>
      <c r="I33" s="483">
        <f>SUM(I9:I32)</f>
        <v>86188</v>
      </c>
      <c r="J33" s="483">
        <f t="shared" si="2"/>
        <v>39828.399999999994</v>
      </c>
      <c r="K33" s="483">
        <f t="shared" si="2"/>
        <v>147630.30000000002</v>
      </c>
      <c r="L33" s="483">
        <f t="shared" si="2"/>
        <v>11795.3</v>
      </c>
      <c r="M33" s="484">
        <f t="shared" si="2"/>
        <v>6269.6</v>
      </c>
      <c r="N33" s="458"/>
      <c r="O33" s="485"/>
    </row>
    <row r="34" spans="2:15" ht="23.25" customHeight="1">
      <c r="B34" s="486" t="s">
        <v>789</v>
      </c>
      <c r="C34" s="487" t="s">
        <v>1116</v>
      </c>
      <c r="D34" s="488">
        <v>92475</v>
      </c>
      <c r="E34" s="488"/>
      <c r="F34" s="488"/>
      <c r="G34" s="488">
        <v>16770</v>
      </c>
      <c r="H34" s="488">
        <v>5728.9</v>
      </c>
      <c r="I34" s="488">
        <v>75705</v>
      </c>
      <c r="J34" s="488">
        <v>43221.6</v>
      </c>
      <c r="K34" s="488">
        <v>148251.4</v>
      </c>
      <c r="L34" s="488">
        <v>2803.3</v>
      </c>
      <c r="M34" s="488">
        <v>1404</v>
      </c>
      <c r="N34" s="450"/>
      <c r="O34" s="474"/>
    </row>
    <row r="35" ht="10.5">
      <c r="N35" s="438"/>
    </row>
    <row r="36" ht="10.5">
      <c r="N36" s="438"/>
    </row>
    <row r="37" ht="10.5">
      <c r="N37" s="438"/>
    </row>
    <row r="38" ht="10.5">
      <c r="N38" s="438"/>
    </row>
    <row r="39" ht="10.5">
      <c r="N39" s="438"/>
    </row>
    <row r="40" ht="10.5">
      <c r="N40" s="438"/>
    </row>
    <row r="41" ht="10.5">
      <c r="N41" s="438"/>
    </row>
    <row r="42" ht="10.5">
      <c r="N42" s="438"/>
    </row>
    <row r="43" ht="10.5">
      <c r="N43" s="438"/>
    </row>
    <row r="44" ht="10.5">
      <c r="N44" s="438"/>
    </row>
    <row r="45" ht="10.5">
      <c r="N45" s="438"/>
    </row>
    <row r="46" ht="10.5">
      <c r="N46" s="438"/>
    </row>
    <row r="47" ht="10.5">
      <c r="N47" s="438"/>
    </row>
    <row r="48" ht="10.5">
      <c r="N48" s="438"/>
    </row>
    <row r="49" ht="10.5">
      <c r="N49" s="438"/>
    </row>
    <row r="50" ht="10.5">
      <c r="N50" s="438"/>
    </row>
    <row r="51" ht="10.5">
      <c r="N51" s="438"/>
    </row>
    <row r="52" ht="10.5">
      <c r="N52" s="438"/>
    </row>
    <row r="53" ht="10.5">
      <c r="N53" s="438"/>
    </row>
    <row r="54" ht="10.5">
      <c r="N54" s="438"/>
    </row>
    <row r="55" ht="10.5">
      <c r="N55" s="438"/>
    </row>
    <row r="56" ht="10.5">
      <c r="N56" s="438"/>
    </row>
    <row r="57" ht="10.5">
      <c r="N57" s="438"/>
    </row>
    <row r="58" ht="10.5">
      <c r="N58" s="438"/>
    </row>
    <row r="59" ht="10.5">
      <c r="N59" s="438"/>
    </row>
    <row r="60" ht="10.5">
      <c r="N60" s="438"/>
    </row>
    <row r="61" ht="10.5">
      <c r="N61" s="438"/>
    </row>
    <row r="62" ht="10.5">
      <c r="N62" s="438"/>
    </row>
    <row r="63" ht="10.5">
      <c r="N63" s="438"/>
    </row>
    <row r="64" ht="10.5">
      <c r="N64" s="438"/>
    </row>
    <row r="65" ht="10.5">
      <c r="N65" s="438"/>
    </row>
    <row r="66" ht="10.5">
      <c r="N66" s="438"/>
    </row>
    <row r="67" ht="10.5">
      <c r="N67" s="438"/>
    </row>
    <row r="68" ht="10.5">
      <c r="N68" s="438"/>
    </row>
    <row r="69" ht="10.5">
      <c r="N69" s="438"/>
    </row>
    <row r="70" ht="10.5">
      <c r="N70" s="438"/>
    </row>
    <row r="71" ht="10.5">
      <c r="N71" s="438"/>
    </row>
    <row r="72" ht="10.5">
      <c r="N72" s="438"/>
    </row>
    <row r="73" ht="10.5">
      <c r="N73" s="438"/>
    </row>
    <row r="74" ht="10.5">
      <c r="N74" s="438"/>
    </row>
    <row r="75" ht="10.5">
      <c r="N75" s="438"/>
    </row>
    <row r="76" ht="10.5">
      <c r="N76" s="438"/>
    </row>
    <row r="77" ht="10.5">
      <c r="N77" s="438"/>
    </row>
    <row r="78" ht="10.5">
      <c r="N78" s="438"/>
    </row>
    <row r="79" ht="10.5">
      <c r="N79" s="438"/>
    </row>
    <row r="80" ht="10.5">
      <c r="N80" s="438"/>
    </row>
    <row r="81" ht="10.5">
      <c r="N81" s="438"/>
    </row>
    <row r="82" ht="10.5">
      <c r="N82" s="438"/>
    </row>
    <row r="83" ht="10.5">
      <c r="N83" s="438"/>
    </row>
    <row r="84" ht="10.5">
      <c r="N84" s="438"/>
    </row>
    <row r="85" ht="10.5">
      <c r="N85" s="438"/>
    </row>
    <row r="86" ht="10.5">
      <c r="N86" s="438"/>
    </row>
    <row r="87" ht="10.5">
      <c r="N87" s="438"/>
    </row>
    <row r="88" ht="10.5">
      <c r="N88" s="438"/>
    </row>
    <row r="89" ht="10.5">
      <c r="N89" s="438"/>
    </row>
    <row r="90" ht="10.5">
      <c r="N90" s="438"/>
    </row>
    <row r="91" ht="10.5">
      <c r="N91" s="438"/>
    </row>
    <row r="92" ht="10.5">
      <c r="N92" s="438"/>
    </row>
    <row r="93" ht="10.5">
      <c r="N93" s="438"/>
    </row>
    <row r="94" ht="10.5">
      <c r="N94" s="438"/>
    </row>
    <row r="95" ht="10.5">
      <c r="N95" s="438"/>
    </row>
    <row r="96" ht="10.5">
      <c r="N96" s="438"/>
    </row>
    <row r="97" ht="10.5">
      <c r="N97" s="438"/>
    </row>
    <row r="98" ht="10.5">
      <c r="N98" s="438"/>
    </row>
    <row r="99" ht="10.5">
      <c r="N99" s="438"/>
    </row>
    <row r="100" ht="10.5">
      <c r="N100" s="438"/>
    </row>
    <row r="101" ht="10.5">
      <c r="N101" s="438"/>
    </row>
    <row r="102" ht="10.5">
      <c r="N102" s="438"/>
    </row>
    <row r="103" ht="10.5">
      <c r="N103" s="438"/>
    </row>
    <row r="104" ht="10.5">
      <c r="N104" s="438"/>
    </row>
    <row r="105" ht="10.5">
      <c r="N105" s="438"/>
    </row>
    <row r="106" ht="10.5">
      <c r="N106" s="438"/>
    </row>
    <row r="107" ht="10.5">
      <c r="N107" s="438"/>
    </row>
    <row r="108" ht="10.5">
      <c r="N108" s="438"/>
    </row>
    <row r="109" ht="10.5">
      <c r="N109" s="438"/>
    </row>
    <row r="110" ht="10.5">
      <c r="N110" s="438"/>
    </row>
    <row r="111" ht="10.5">
      <c r="N111" s="438"/>
    </row>
    <row r="112" ht="10.5">
      <c r="N112" s="438"/>
    </row>
    <row r="113" ht="10.5">
      <c r="N113" s="438"/>
    </row>
    <row r="114" ht="10.5">
      <c r="N114" s="438"/>
    </row>
    <row r="115" ht="10.5">
      <c r="N115" s="438"/>
    </row>
    <row r="116" ht="10.5">
      <c r="N116" s="438"/>
    </row>
    <row r="117" ht="10.5">
      <c r="N117" s="438"/>
    </row>
    <row r="118" ht="10.5">
      <c r="N118" s="438"/>
    </row>
    <row r="119" ht="10.5">
      <c r="N119" s="438"/>
    </row>
    <row r="120" ht="10.5">
      <c r="N120" s="438"/>
    </row>
    <row r="121" ht="10.5">
      <c r="N121" s="438"/>
    </row>
    <row r="122" ht="10.5">
      <c r="N122" s="438"/>
    </row>
    <row r="123" ht="10.5">
      <c r="N123" s="438"/>
    </row>
    <row r="124" ht="10.5">
      <c r="N124" s="438"/>
    </row>
    <row r="125" ht="10.5">
      <c r="N125" s="438"/>
    </row>
    <row r="126" ht="10.5">
      <c r="N126" s="438"/>
    </row>
    <row r="127" ht="10.5">
      <c r="N127" s="438"/>
    </row>
    <row r="128" ht="10.5">
      <c r="N128" s="438"/>
    </row>
    <row r="129" ht="10.5">
      <c r="N129" s="438"/>
    </row>
    <row r="130" ht="10.5">
      <c r="N130" s="438"/>
    </row>
    <row r="131" ht="10.5">
      <c r="N131" s="438"/>
    </row>
    <row r="132" ht="10.5">
      <c r="N132" s="438"/>
    </row>
    <row r="133" ht="10.5">
      <c r="N133" s="438"/>
    </row>
    <row r="134" ht="10.5">
      <c r="N134" s="438"/>
    </row>
    <row r="135" ht="10.5">
      <c r="N135" s="438"/>
    </row>
    <row r="136" ht="10.5">
      <c r="N136" s="438"/>
    </row>
    <row r="137" ht="10.5">
      <c r="N137" s="438"/>
    </row>
    <row r="138" ht="10.5">
      <c r="N138" s="438"/>
    </row>
    <row r="139" ht="10.5">
      <c r="N139" s="438"/>
    </row>
    <row r="140" ht="10.5">
      <c r="N140" s="438"/>
    </row>
    <row r="141" ht="10.5">
      <c r="N141" s="438"/>
    </row>
    <row r="142" ht="10.5">
      <c r="N142" s="438"/>
    </row>
    <row r="143" ht="10.5">
      <c r="N143" s="438"/>
    </row>
    <row r="144" ht="10.5">
      <c r="N144" s="438"/>
    </row>
    <row r="145" ht="10.5">
      <c r="N145" s="438"/>
    </row>
    <row r="146" ht="10.5">
      <c r="N146" s="438"/>
    </row>
    <row r="147" ht="10.5">
      <c r="N147" s="438"/>
    </row>
    <row r="148" ht="10.5">
      <c r="N148" s="438"/>
    </row>
    <row r="149" ht="10.5">
      <c r="N149" s="438"/>
    </row>
    <row r="150" ht="10.5">
      <c r="N150" s="438"/>
    </row>
    <row r="151" ht="10.5">
      <c r="N151" s="438"/>
    </row>
    <row r="152" ht="10.5">
      <c r="N152" s="438"/>
    </row>
    <row r="153" ht="10.5">
      <c r="N153" s="438"/>
    </row>
    <row r="154" ht="10.5">
      <c r="N154" s="438"/>
    </row>
    <row r="155" ht="10.5">
      <c r="N155" s="438"/>
    </row>
    <row r="156" ht="10.5">
      <c r="N156" s="438"/>
    </row>
    <row r="157" ht="10.5">
      <c r="N157" s="438"/>
    </row>
    <row r="158" ht="10.5">
      <c r="N158" s="438"/>
    </row>
    <row r="159" ht="10.5">
      <c r="N159" s="438"/>
    </row>
    <row r="160" ht="10.5">
      <c r="N160" s="438"/>
    </row>
    <row r="161" ht="10.5">
      <c r="N161" s="438"/>
    </row>
    <row r="162" ht="10.5">
      <c r="N162" s="438"/>
    </row>
    <row r="163" ht="10.5">
      <c r="N163" s="438"/>
    </row>
    <row r="164" ht="10.5">
      <c r="N164" s="438"/>
    </row>
    <row r="165" ht="10.5">
      <c r="N165" s="438"/>
    </row>
    <row r="166" ht="10.5">
      <c r="N166" s="438"/>
    </row>
    <row r="167" ht="10.5">
      <c r="N167" s="438"/>
    </row>
    <row r="168" ht="10.5">
      <c r="N168" s="438"/>
    </row>
    <row r="169" ht="10.5">
      <c r="N169" s="438"/>
    </row>
    <row r="170" ht="10.5">
      <c r="N170" s="438"/>
    </row>
    <row r="171" ht="10.5">
      <c r="N171" s="438"/>
    </row>
    <row r="172" ht="10.5">
      <c r="N172" s="438"/>
    </row>
    <row r="173" ht="10.5">
      <c r="N173" s="438"/>
    </row>
    <row r="174" ht="10.5">
      <c r="N174" s="438"/>
    </row>
    <row r="175" ht="10.5">
      <c r="N175" s="438"/>
    </row>
    <row r="176" ht="10.5">
      <c r="N176" s="438"/>
    </row>
    <row r="177" ht="10.5">
      <c r="N177" s="438"/>
    </row>
    <row r="178" ht="10.5">
      <c r="N178" s="438"/>
    </row>
    <row r="179" ht="10.5">
      <c r="N179" s="438"/>
    </row>
    <row r="180" ht="10.5">
      <c r="N180" s="438"/>
    </row>
    <row r="181" ht="10.5">
      <c r="N181" s="438"/>
    </row>
    <row r="182" ht="10.5">
      <c r="N182" s="438"/>
    </row>
    <row r="183" ht="10.5">
      <c r="N183" s="438"/>
    </row>
    <row r="184" ht="10.5">
      <c r="N184" s="438"/>
    </row>
    <row r="185" ht="10.5">
      <c r="N185" s="438"/>
    </row>
    <row r="186" ht="10.5">
      <c r="N186" s="438"/>
    </row>
    <row r="187" ht="10.5">
      <c r="N187" s="438"/>
    </row>
    <row r="188" ht="10.5">
      <c r="N188" s="438"/>
    </row>
    <row r="189" ht="10.5">
      <c r="N189" s="438"/>
    </row>
    <row r="190" ht="10.5">
      <c r="N190" s="438"/>
    </row>
    <row r="191" ht="10.5">
      <c r="N191" s="438"/>
    </row>
    <row r="192" ht="10.5">
      <c r="N192" s="438"/>
    </row>
    <row r="193" ht="10.5">
      <c r="N193" s="438"/>
    </row>
    <row r="194" ht="10.5">
      <c r="N194" s="438"/>
    </row>
    <row r="195" ht="10.5">
      <c r="N195" s="438"/>
    </row>
    <row r="196" ht="10.5">
      <c r="N196" s="438"/>
    </row>
    <row r="197" ht="10.5">
      <c r="N197" s="438"/>
    </row>
    <row r="198" ht="10.5">
      <c r="N198" s="438"/>
    </row>
    <row r="199" ht="10.5">
      <c r="N199" s="438"/>
    </row>
    <row r="200" ht="10.5">
      <c r="N200" s="438"/>
    </row>
    <row r="201" ht="10.5">
      <c r="N201" s="438"/>
    </row>
    <row r="202" ht="10.5">
      <c r="N202" s="438"/>
    </row>
    <row r="203" ht="10.5">
      <c r="N203" s="438"/>
    </row>
    <row r="204" ht="10.5">
      <c r="N204" s="438"/>
    </row>
    <row r="205" ht="10.5">
      <c r="N205" s="438"/>
    </row>
    <row r="206" ht="10.5">
      <c r="N206" s="438"/>
    </row>
    <row r="207" ht="10.5">
      <c r="N207" s="438"/>
    </row>
    <row r="208" ht="10.5">
      <c r="N208" s="438"/>
    </row>
    <row r="209" ht="10.5">
      <c r="N209" s="438"/>
    </row>
    <row r="210" ht="10.5">
      <c r="N210" s="438"/>
    </row>
    <row r="211" ht="10.5">
      <c r="N211" s="438"/>
    </row>
    <row r="212" ht="10.5">
      <c r="N212" s="438"/>
    </row>
    <row r="213" ht="10.5">
      <c r="N213" s="438"/>
    </row>
    <row r="214" ht="10.5">
      <c r="N214" s="438"/>
    </row>
    <row r="215" ht="10.5">
      <c r="N215" s="438"/>
    </row>
    <row r="216" ht="10.5">
      <c r="N216" s="438"/>
    </row>
    <row r="217" ht="10.5">
      <c r="N217" s="438"/>
    </row>
    <row r="218" ht="10.5">
      <c r="N218" s="438"/>
    </row>
    <row r="219" ht="10.5">
      <c r="N219" s="438"/>
    </row>
    <row r="220" ht="10.5">
      <c r="N220" s="438"/>
    </row>
    <row r="221" ht="10.5">
      <c r="N221" s="438"/>
    </row>
    <row r="222" ht="10.5">
      <c r="N222" s="438"/>
    </row>
    <row r="223" ht="10.5">
      <c r="N223" s="438"/>
    </row>
    <row r="224" ht="10.5">
      <c r="N224" s="438"/>
    </row>
    <row r="225" ht="10.5">
      <c r="N225" s="438"/>
    </row>
    <row r="226" ht="10.5">
      <c r="N226" s="438"/>
    </row>
    <row r="227" ht="10.5">
      <c r="N227" s="438"/>
    </row>
    <row r="228" ht="10.5">
      <c r="N228" s="438"/>
    </row>
    <row r="229" ht="10.5">
      <c r="N229" s="438"/>
    </row>
    <row r="230" ht="10.5">
      <c r="N230" s="438"/>
    </row>
    <row r="231" ht="10.5">
      <c r="N231" s="438"/>
    </row>
    <row r="232" ht="10.5">
      <c r="N232" s="438"/>
    </row>
    <row r="233" ht="10.5">
      <c r="N233" s="438"/>
    </row>
    <row r="234" ht="10.5">
      <c r="N234" s="438"/>
    </row>
    <row r="235" ht="10.5">
      <c r="N235" s="438"/>
    </row>
    <row r="236" ht="10.5">
      <c r="N236" s="438"/>
    </row>
    <row r="237" ht="10.5">
      <c r="N237" s="438"/>
    </row>
    <row r="238" ht="10.5">
      <c r="N238" s="438"/>
    </row>
    <row r="239" ht="10.5">
      <c r="N239" s="438"/>
    </row>
    <row r="240" ht="10.5">
      <c r="N240" s="438"/>
    </row>
    <row r="241" ht="10.5">
      <c r="N241" s="438"/>
    </row>
    <row r="242" ht="10.5">
      <c r="N242" s="438"/>
    </row>
    <row r="243" ht="10.5">
      <c r="N243" s="438"/>
    </row>
    <row r="244" ht="10.5">
      <c r="N244" s="438"/>
    </row>
    <row r="245" ht="10.5">
      <c r="N245" s="438"/>
    </row>
    <row r="246" ht="10.5">
      <c r="N246" s="438"/>
    </row>
    <row r="247" ht="10.5">
      <c r="N247" s="438"/>
    </row>
    <row r="248" ht="10.5">
      <c r="N248" s="438"/>
    </row>
    <row r="249" ht="10.5">
      <c r="N249" s="438"/>
    </row>
    <row r="250" ht="10.5">
      <c r="N250" s="438"/>
    </row>
    <row r="251" ht="10.5">
      <c r="N251" s="438"/>
    </row>
    <row r="252" ht="10.5">
      <c r="N252" s="438"/>
    </row>
    <row r="253" ht="10.5">
      <c r="N253" s="438"/>
    </row>
    <row r="254" ht="10.5">
      <c r="N254" s="438"/>
    </row>
    <row r="255" ht="10.5">
      <c r="N255" s="438"/>
    </row>
    <row r="256" ht="10.5">
      <c r="N256" s="438"/>
    </row>
    <row r="257" ht="10.5">
      <c r="N257" s="438"/>
    </row>
    <row r="258" ht="10.5">
      <c r="N258" s="438"/>
    </row>
    <row r="259" ht="10.5">
      <c r="N259" s="438"/>
    </row>
    <row r="260" ht="10.5">
      <c r="N260" s="438"/>
    </row>
    <row r="261" ht="10.5">
      <c r="N261" s="438"/>
    </row>
    <row r="262" ht="10.5">
      <c r="N262" s="438"/>
    </row>
    <row r="263" ht="10.5">
      <c r="N263" s="438"/>
    </row>
    <row r="264" ht="10.5">
      <c r="N264" s="438"/>
    </row>
    <row r="265" ht="10.5">
      <c r="N265" s="438"/>
    </row>
    <row r="266" ht="10.5">
      <c r="N266" s="438"/>
    </row>
    <row r="267" ht="10.5">
      <c r="N267" s="438"/>
    </row>
    <row r="268" ht="10.5">
      <c r="N268" s="438"/>
    </row>
    <row r="269" ht="10.5">
      <c r="N269" s="438"/>
    </row>
    <row r="270" ht="10.5">
      <c r="N270" s="438"/>
    </row>
    <row r="271" ht="10.5">
      <c r="N271" s="438"/>
    </row>
    <row r="272" ht="10.5">
      <c r="N272" s="438"/>
    </row>
    <row r="273" ht="10.5">
      <c r="N273" s="438"/>
    </row>
    <row r="274" ht="10.5">
      <c r="N274" s="438"/>
    </row>
    <row r="275" ht="10.5">
      <c r="N275" s="438"/>
    </row>
    <row r="276" ht="10.5">
      <c r="N276" s="438"/>
    </row>
    <row r="277" ht="10.5">
      <c r="N277" s="438"/>
    </row>
    <row r="278" ht="10.5">
      <c r="N278" s="438"/>
    </row>
    <row r="279" ht="10.5">
      <c r="N279" s="438"/>
    </row>
    <row r="280" ht="10.5">
      <c r="N280" s="438"/>
    </row>
    <row r="281" ht="10.5">
      <c r="N281" s="438"/>
    </row>
    <row r="282" ht="10.5">
      <c r="N282" s="438"/>
    </row>
    <row r="283" ht="10.5">
      <c r="N283" s="438"/>
    </row>
    <row r="284" ht="10.5">
      <c r="N284" s="438"/>
    </row>
    <row r="285" ht="10.5">
      <c r="N285" s="438"/>
    </row>
    <row r="286" ht="10.5">
      <c r="N286" s="438"/>
    </row>
    <row r="287" ht="10.5">
      <c r="N287" s="438"/>
    </row>
    <row r="288" ht="10.5">
      <c r="N288" s="438"/>
    </row>
    <row r="289" ht="10.5">
      <c r="N289" s="438"/>
    </row>
    <row r="290" ht="10.5">
      <c r="N290" s="438"/>
    </row>
    <row r="291" ht="10.5">
      <c r="N291" s="438"/>
    </row>
    <row r="292" ht="10.5">
      <c r="N292" s="438"/>
    </row>
    <row r="293" ht="10.5">
      <c r="N293" s="438"/>
    </row>
    <row r="294" ht="10.5">
      <c r="N294" s="438"/>
    </row>
    <row r="295" ht="10.5">
      <c r="N295" s="438"/>
    </row>
    <row r="296" ht="10.5">
      <c r="N296" s="438"/>
    </row>
    <row r="297" ht="10.5">
      <c r="N297" s="438"/>
    </row>
    <row r="298" ht="10.5">
      <c r="N298" s="438"/>
    </row>
    <row r="299" ht="10.5">
      <c r="N299" s="438"/>
    </row>
    <row r="300" ht="10.5">
      <c r="N300" s="438"/>
    </row>
    <row r="301" ht="10.5">
      <c r="N301" s="438"/>
    </row>
    <row r="302" ht="10.5">
      <c r="N302" s="438"/>
    </row>
    <row r="303" ht="10.5">
      <c r="N303" s="438"/>
    </row>
    <row r="304" ht="10.5">
      <c r="N304" s="438"/>
    </row>
    <row r="305" ht="10.5">
      <c r="N305" s="438"/>
    </row>
    <row r="306" ht="10.5">
      <c r="N306" s="438"/>
    </row>
    <row r="307" ht="10.5">
      <c r="N307" s="438"/>
    </row>
    <row r="308" ht="10.5">
      <c r="N308" s="438"/>
    </row>
    <row r="309" ht="10.5">
      <c r="N309" s="438"/>
    </row>
    <row r="310" ht="10.5">
      <c r="N310" s="438"/>
    </row>
    <row r="311" ht="10.5">
      <c r="N311" s="438"/>
    </row>
    <row r="312" ht="10.5">
      <c r="N312" s="438"/>
    </row>
    <row r="313" ht="10.5">
      <c r="N313" s="438"/>
    </row>
    <row r="314" ht="10.5">
      <c r="N314" s="438"/>
    </row>
    <row r="315" ht="10.5">
      <c r="N315" s="438"/>
    </row>
    <row r="316" ht="10.5">
      <c r="N316" s="438"/>
    </row>
    <row r="317" ht="10.5">
      <c r="N317" s="438"/>
    </row>
    <row r="318" ht="10.5">
      <c r="N318" s="438"/>
    </row>
    <row r="319" ht="10.5">
      <c r="N319" s="438"/>
    </row>
    <row r="320" ht="10.5">
      <c r="N320" s="438"/>
    </row>
    <row r="321" ht="10.5">
      <c r="N321" s="438"/>
    </row>
    <row r="322" ht="10.5">
      <c r="N322" s="438"/>
    </row>
    <row r="323" ht="10.5">
      <c r="N323" s="438"/>
    </row>
    <row r="324" ht="10.5">
      <c r="N324" s="438"/>
    </row>
    <row r="325" ht="10.5">
      <c r="N325" s="438"/>
    </row>
    <row r="326" ht="10.5">
      <c r="N326" s="438"/>
    </row>
    <row r="327" ht="10.5">
      <c r="N327" s="438"/>
    </row>
    <row r="328" ht="10.5">
      <c r="N328" s="438"/>
    </row>
    <row r="329" ht="10.5">
      <c r="N329" s="438"/>
    </row>
    <row r="330" ht="10.5">
      <c r="N330" s="438"/>
    </row>
    <row r="331" ht="10.5">
      <c r="N331" s="438"/>
    </row>
    <row r="332" ht="10.5">
      <c r="N332" s="438"/>
    </row>
    <row r="333" ht="10.5">
      <c r="N333" s="438"/>
    </row>
    <row r="334" ht="10.5">
      <c r="N334" s="438"/>
    </row>
    <row r="335" ht="10.5">
      <c r="N335" s="438"/>
    </row>
    <row r="336" ht="10.5">
      <c r="N336" s="438"/>
    </row>
    <row r="337" ht="10.5">
      <c r="N337" s="438"/>
    </row>
    <row r="338" ht="10.5">
      <c r="N338" s="438"/>
    </row>
    <row r="339" ht="10.5">
      <c r="N339" s="438"/>
    </row>
    <row r="340" ht="10.5">
      <c r="N340" s="438"/>
    </row>
    <row r="341" ht="10.5">
      <c r="N341" s="438"/>
    </row>
    <row r="342" ht="10.5">
      <c r="N342" s="438"/>
    </row>
    <row r="343" ht="10.5">
      <c r="N343" s="438"/>
    </row>
    <row r="344" ht="10.5">
      <c r="N344" s="438"/>
    </row>
    <row r="345" ht="10.5">
      <c r="N345" s="438"/>
    </row>
    <row r="346" ht="10.5">
      <c r="N346" s="438"/>
    </row>
    <row r="347" ht="10.5">
      <c r="N347" s="438"/>
    </row>
    <row r="348" ht="10.5">
      <c r="N348" s="438"/>
    </row>
    <row r="349" ht="10.5">
      <c r="N349" s="438"/>
    </row>
    <row r="350" ht="10.5">
      <c r="N350" s="438"/>
    </row>
    <row r="351" ht="10.5">
      <c r="N351" s="438"/>
    </row>
    <row r="352" ht="10.5">
      <c r="N352" s="438"/>
    </row>
    <row r="353" ht="10.5">
      <c r="N353" s="438"/>
    </row>
    <row r="354" ht="10.5">
      <c r="N354" s="438"/>
    </row>
    <row r="355" ht="10.5">
      <c r="N355" s="438"/>
    </row>
    <row r="356" ht="10.5">
      <c r="N356" s="438"/>
    </row>
    <row r="357" ht="10.5">
      <c r="N357" s="438"/>
    </row>
    <row r="358" ht="10.5">
      <c r="N358" s="438"/>
    </row>
    <row r="359" ht="10.5">
      <c r="N359" s="438"/>
    </row>
    <row r="360" ht="10.5">
      <c r="N360" s="438"/>
    </row>
    <row r="361" ht="10.5">
      <c r="N361" s="438"/>
    </row>
    <row r="362" ht="10.5">
      <c r="N362" s="438"/>
    </row>
    <row r="363" ht="10.5">
      <c r="N363" s="438"/>
    </row>
    <row r="364" ht="10.5">
      <c r="N364" s="438"/>
    </row>
    <row r="365" ht="10.5">
      <c r="N365" s="438"/>
    </row>
    <row r="366" ht="10.5">
      <c r="N366" s="438"/>
    </row>
    <row r="367" ht="10.5">
      <c r="N367" s="438"/>
    </row>
    <row r="368" ht="10.5">
      <c r="N368" s="438"/>
    </row>
    <row r="369" ht="10.5">
      <c r="N369" s="438"/>
    </row>
    <row r="370" ht="10.5">
      <c r="N370" s="438"/>
    </row>
    <row r="371" ht="10.5">
      <c r="N371" s="438"/>
    </row>
    <row r="372" ht="10.5">
      <c r="N372" s="438"/>
    </row>
    <row r="373" ht="10.5">
      <c r="N373" s="438"/>
    </row>
    <row r="374" ht="10.5">
      <c r="N374" s="438"/>
    </row>
    <row r="375" ht="10.5">
      <c r="N375" s="438"/>
    </row>
    <row r="376" ht="10.5">
      <c r="N376" s="438"/>
    </row>
    <row r="377" ht="10.5">
      <c r="N377" s="438"/>
    </row>
    <row r="378" ht="10.5">
      <c r="N378" s="438"/>
    </row>
    <row r="379" ht="10.5">
      <c r="N379" s="438"/>
    </row>
    <row r="380" ht="10.5">
      <c r="N380" s="438"/>
    </row>
    <row r="381" ht="10.5">
      <c r="N381" s="438"/>
    </row>
    <row r="382" ht="10.5">
      <c r="N382" s="438"/>
    </row>
    <row r="383" ht="10.5">
      <c r="N383" s="438"/>
    </row>
    <row r="384" ht="10.5">
      <c r="N384" s="438"/>
    </row>
    <row r="385" ht="10.5">
      <c r="N385" s="438"/>
    </row>
    <row r="386" ht="10.5">
      <c r="N386" s="438"/>
    </row>
    <row r="387" ht="10.5">
      <c r="N387" s="438"/>
    </row>
    <row r="388" ht="10.5">
      <c r="N388" s="438"/>
    </row>
    <row r="389" ht="10.5">
      <c r="N389" s="438"/>
    </row>
    <row r="390" ht="10.5">
      <c r="N390" s="438"/>
    </row>
    <row r="391" ht="10.5">
      <c r="N391" s="438"/>
    </row>
    <row r="392" ht="10.5">
      <c r="N392" s="438"/>
    </row>
    <row r="393" ht="10.5">
      <c r="N393" s="438"/>
    </row>
    <row r="394" ht="10.5">
      <c r="N394" s="438"/>
    </row>
    <row r="395" ht="10.5">
      <c r="N395" s="438"/>
    </row>
    <row r="396" ht="10.5">
      <c r="N396" s="438"/>
    </row>
    <row r="397" ht="10.5">
      <c r="N397" s="438"/>
    </row>
    <row r="398" ht="10.5">
      <c r="N398" s="438"/>
    </row>
    <row r="399" ht="10.5">
      <c r="N399" s="438"/>
    </row>
    <row r="400" ht="10.5">
      <c r="N400" s="438"/>
    </row>
    <row r="401" ht="10.5">
      <c r="N401" s="438"/>
    </row>
    <row r="402" ht="10.5">
      <c r="N402" s="438"/>
    </row>
    <row r="403" ht="10.5">
      <c r="N403" s="438"/>
    </row>
    <row r="404" ht="10.5">
      <c r="N404" s="438"/>
    </row>
    <row r="405" ht="10.5">
      <c r="N405" s="438"/>
    </row>
    <row r="406" ht="10.5">
      <c r="N406" s="438"/>
    </row>
    <row r="407" ht="10.5">
      <c r="N407" s="438"/>
    </row>
    <row r="408" ht="10.5">
      <c r="N408" s="438"/>
    </row>
    <row r="409" ht="10.5">
      <c r="N409" s="438"/>
    </row>
    <row r="410" ht="10.5">
      <c r="N410" s="438"/>
    </row>
    <row r="411" ht="10.5">
      <c r="N411" s="438"/>
    </row>
    <row r="412" ht="10.5">
      <c r="N412" s="438"/>
    </row>
    <row r="413" ht="10.5">
      <c r="N413" s="438"/>
    </row>
    <row r="414" ht="10.5">
      <c r="N414" s="438"/>
    </row>
    <row r="415" ht="10.5">
      <c r="N415" s="438"/>
    </row>
    <row r="416" ht="10.5">
      <c r="N416" s="438"/>
    </row>
    <row r="417" ht="10.5">
      <c r="N417" s="438"/>
    </row>
    <row r="418" ht="10.5">
      <c r="N418" s="438"/>
    </row>
    <row r="419" ht="10.5">
      <c r="N419" s="438"/>
    </row>
    <row r="420" ht="10.5">
      <c r="N420" s="438"/>
    </row>
    <row r="421" ht="10.5">
      <c r="N421" s="438"/>
    </row>
    <row r="422" ht="10.5">
      <c r="N422" s="438"/>
    </row>
    <row r="423" ht="10.5">
      <c r="N423" s="438"/>
    </row>
    <row r="424" ht="10.5">
      <c r="N424" s="438"/>
    </row>
    <row r="425" ht="10.5">
      <c r="N425" s="438"/>
    </row>
    <row r="426" ht="10.5">
      <c r="N426" s="438"/>
    </row>
    <row r="427" ht="10.5">
      <c r="N427" s="438"/>
    </row>
    <row r="428" ht="10.5">
      <c r="N428" s="438"/>
    </row>
    <row r="429" ht="10.5">
      <c r="N429" s="438"/>
    </row>
    <row r="430" ht="10.5">
      <c r="N430" s="438"/>
    </row>
    <row r="431" ht="10.5">
      <c r="N431" s="438"/>
    </row>
    <row r="432" ht="10.5">
      <c r="N432" s="438"/>
    </row>
    <row r="433" ht="10.5">
      <c r="N433" s="438"/>
    </row>
    <row r="434" ht="10.5">
      <c r="N434" s="438"/>
    </row>
    <row r="435" ht="10.5">
      <c r="N435" s="438"/>
    </row>
    <row r="436" ht="10.5">
      <c r="N436" s="438"/>
    </row>
    <row r="437" ht="10.5">
      <c r="N437" s="438"/>
    </row>
    <row r="438" ht="10.5">
      <c r="N438" s="438"/>
    </row>
    <row r="439" ht="10.5">
      <c r="N439" s="438"/>
    </row>
    <row r="440" ht="10.5">
      <c r="N440" s="438"/>
    </row>
    <row r="441" ht="10.5">
      <c r="N441" s="438"/>
    </row>
    <row r="442" ht="10.5">
      <c r="N442" s="438"/>
    </row>
    <row r="443" ht="10.5">
      <c r="N443" s="438"/>
    </row>
    <row r="444" ht="10.5">
      <c r="N444" s="438"/>
    </row>
    <row r="445" ht="10.5">
      <c r="N445" s="438"/>
    </row>
    <row r="446" ht="10.5">
      <c r="N446" s="438"/>
    </row>
    <row r="447" ht="10.5">
      <c r="N447" s="438"/>
    </row>
    <row r="448" ht="10.5">
      <c r="N448" s="438"/>
    </row>
    <row r="449" ht="10.5">
      <c r="N449" s="438"/>
    </row>
    <row r="450" ht="10.5">
      <c r="N450" s="438"/>
    </row>
    <row r="451" ht="10.5">
      <c r="N451" s="438"/>
    </row>
    <row r="452" ht="10.5">
      <c r="N452" s="438"/>
    </row>
    <row r="453" ht="10.5">
      <c r="N453" s="438"/>
    </row>
    <row r="454" ht="10.5">
      <c r="N454" s="438"/>
    </row>
    <row r="455" ht="10.5">
      <c r="N455" s="438"/>
    </row>
    <row r="456" ht="10.5">
      <c r="N456" s="438"/>
    </row>
    <row r="457" ht="10.5">
      <c r="N457" s="438"/>
    </row>
    <row r="458" ht="10.5">
      <c r="N458" s="438"/>
    </row>
    <row r="459" ht="10.5">
      <c r="N459" s="438"/>
    </row>
    <row r="460" ht="10.5">
      <c r="N460" s="438"/>
    </row>
    <row r="461" ht="10.5">
      <c r="N461" s="438"/>
    </row>
    <row r="462" spans="2:14" ht="10.5">
      <c r="B462" s="437" t="s">
        <v>1117</v>
      </c>
      <c r="N462" s="438"/>
    </row>
    <row r="463" ht="10.5">
      <c r="N463" s="438"/>
    </row>
    <row r="464" ht="10.5">
      <c r="N464" s="438"/>
    </row>
    <row r="465" ht="10.5">
      <c r="N465" s="438"/>
    </row>
    <row r="466" ht="10.5">
      <c r="N466" s="438"/>
    </row>
    <row r="467" ht="10.5">
      <c r="N467" s="438"/>
    </row>
    <row r="468" ht="10.5">
      <c r="N468" s="438"/>
    </row>
    <row r="469" ht="10.5">
      <c r="N469" s="438"/>
    </row>
    <row r="470" ht="10.5">
      <c r="N470" s="438"/>
    </row>
    <row r="471" ht="10.5">
      <c r="N471" s="438"/>
    </row>
    <row r="472" ht="10.5">
      <c r="N472" s="438"/>
    </row>
    <row r="473" ht="10.5">
      <c r="N473" s="438"/>
    </row>
    <row r="474" ht="10.5">
      <c r="N474" s="438"/>
    </row>
    <row r="475" ht="10.5">
      <c r="N475" s="438"/>
    </row>
    <row r="476" ht="10.5">
      <c r="N476" s="438"/>
    </row>
    <row r="477" ht="10.5">
      <c r="N477" s="438"/>
    </row>
    <row r="478" ht="10.5">
      <c r="N478" s="438"/>
    </row>
    <row r="479" ht="10.5">
      <c r="N479" s="438"/>
    </row>
    <row r="480" ht="10.5">
      <c r="N480" s="438"/>
    </row>
    <row r="481" ht="10.5">
      <c r="N481" s="438"/>
    </row>
    <row r="482" ht="10.5">
      <c r="N482" s="438"/>
    </row>
    <row r="483" ht="10.5">
      <c r="N483" s="438"/>
    </row>
    <row r="484" ht="10.5">
      <c r="N484" s="438"/>
    </row>
    <row r="485" ht="10.5">
      <c r="N485" s="438"/>
    </row>
    <row r="486" ht="10.5">
      <c r="N486" s="438"/>
    </row>
    <row r="487" ht="10.5">
      <c r="N487" s="438"/>
    </row>
    <row r="488" ht="10.5">
      <c r="N488" s="438"/>
    </row>
    <row r="489" ht="10.5">
      <c r="N489" s="438"/>
    </row>
    <row r="490" ht="10.5">
      <c r="N490" s="438"/>
    </row>
    <row r="491" ht="10.5">
      <c r="N491" s="438"/>
    </row>
    <row r="492" ht="10.5">
      <c r="N492" s="438"/>
    </row>
    <row r="493" ht="10.5">
      <c r="N493" s="438"/>
    </row>
    <row r="494" ht="10.5">
      <c r="N494" s="438"/>
    </row>
    <row r="495" ht="10.5">
      <c r="N495" s="438"/>
    </row>
    <row r="496" ht="10.5">
      <c r="N496" s="438"/>
    </row>
    <row r="497" ht="10.5">
      <c r="N497" s="438"/>
    </row>
    <row r="498" ht="10.5">
      <c r="N498" s="438"/>
    </row>
    <row r="499" ht="10.5">
      <c r="N499" s="438"/>
    </row>
    <row r="500" ht="10.5">
      <c r="N500" s="438"/>
    </row>
    <row r="501" ht="10.5">
      <c r="N501" s="438"/>
    </row>
    <row r="502" ht="10.5">
      <c r="N502" s="438"/>
    </row>
    <row r="503" ht="10.5">
      <c r="N503" s="438"/>
    </row>
    <row r="504" ht="10.5">
      <c r="N504" s="438"/>
    </row>
    <row r="505" ht="10.5">
      <c r="N505" s="438"/>
    </row>
    <row r="506" ht="10.5">
      <c r="N506" s="438"/>
    </row>
    <row r="507" ht="10.5">
      <c r="N507" s="438"/>
    </row>
    <row r="508" ht="10.5">
      <c r="N508" s="438"/>
    </row>
    <row r="509" ht="10.5">
      <c r="N509" s="438"/>
    </row>
    <row r="510" ht="10.5">
      <c r="N510" s="438"/>
    </row>
    <row r="511" ht="10.5">
      <c r="N511" s="438"/>
    </row>
    <row r="512" ht="10.5">
      <c r="N512" s="438"/>
    </row>
    <row r="513" ht="10.5">
      <c r="N513" s="438"/>
    </row>
    <row r="514" ht="10.5">
      <c r="N514" s="438"/>
    </row>
    <row r="515" ht="10.5">
      <c r="N515" s="438"/>
    </row>
    <row r="516" ht="10.5">
      <c r="N516" s="438"/>
    </row>
    <row r="517" ht="10.5">
      <c r="N517" s="438"/>
    </row>
    <row r="518" ht="10.5">
      <c r="N518" s="438"/>
    </row>
    <row r="519" ht="10.5">
      <c r="N519" s="438"/>
    </row>
    <row r="520" ht="10.5">
      <c r="N520" s="438"/>
    </row>
    <row r="521" ht="10.5">
      <c r="N521" s="438"/>
    </row>
    <row r="522" ht="10.5">
      <c r="N522" s="438"/>
    </row>
    <row r="523" ht="10.5">
      <c r="N523" s="438"/>
    </row>
    <row r="524" ht="10.5">
      <c r="N524" s="438"/>
    </row>
    <row r="525" ht="10.5">
      <c r="N525" s="438"/>
    </row>
    <row r="526" ht="10.5">
      <c r="N526" s="438"/>
    </row>
    <row r="527" ht="10.5">
      <c r="N527" s="438"/>
    </row>
    <row r="528" ht="10.5">
      <c r="N528" s="438"/>
    </row>
    <row r="529" ht="10.5">
      <c r="N529" s="438"/>
    </row>
    <row r="530" ht="10.5">
      <c r="N530" s="438"/>
    </row>
    <row r="531" ht="10.5">
      <c r="N531" s="438"/>
    </row>
    <row r="532" ht="10.5">
      <c r="N532" s="438"/>
    </row>
    <row r="533" ht="10.5">
      <c r="N533" s="438"/>
    </row>
    <row r="534" ht="10.5">
      <c r="N534" s="438"/>
    </row>
    <row r="535" ht="10.5">
      <c r="N535" s="438"/>
    </row>
    <row r="536" ht="10.5">
      <c r="N536" s="438"/>
    </row>
    <row r="537" ht="10.5">
      <c r="N537" s="438"/>
    </row>
    <row r="538" ht="10.5">
      <c r="N538" s="438"/>
    </row>
    <row r="539" ht="10.5">
      <c r="N539" s="438"/>
    </row>
    <row r="540" ht="10.5">
      <c r="N540" s="438"/>
    </row>
    <row r="541" ht="10.5">
      <c r="N541" s="438"/>
    </row>
    <row r="542" ht="10.5">
      <c r="N542" s="438"/>
    </row>
    <row r="543" ht="10.5">
      <c r="N543" s="438"/>
    </row>
    <row r="544" ht="10.5">
      <c r="N544" s="438"/>
    </row>
    <row r="545" ht="10.5">
      <c r="N545" s="438"/>
    </row>
    <row r="546" ht="10.5">
      <c r="N546" s="438"/>
    </row>
    <row r="547" ht="10.5">
      <c r="N547" s="438"/>
    </row>
    <row r="548" ht="10.5">
      <c r="N548" s="438"/>
    </row>
    <row r="549" ht="10.5">
      <c r="N549" s="438"/>
    </row>
    <row r="550" ht="10.5">
      <c r="N550" s="438"/>
    </row>
    <row r="551" ht="10.5">
      <c r="N551" s="438"/>
    </row>
    <row r="552" ht="10.5">
      <c r="N552" s="438"/>
    </row>
    <row r="553" ht="10.5">
      <c r="N553" s="438"/>
    </row>
    <row r="554" ht="10.5">
      <c r="N554" s="438"/>
    </row>
    <row r="555" ht="10.5">
      <c r="N555" s="438"/>
    </row>
    <row r="556" ht="10.5">
      <c r="N556" s="438"/>
    </row>
    <row r="557" ht="10.5">
      <c r="N557" s="438"/>
    </row>
    <row r="558" ht="10.5">
      <c r="N558" s="438"/>
    </row>
    <row r="559" ht="10.5">
      <c r="N559" s="438"/>
    </row>
    <row r="560" ht="10.5">
      <c r="N560" s="438"/>
    </row>
    <row r="561" ht="10.5">
      <c r="N561" s="438"/>
    </row>
    <row r="562" ht="10.5">
      <c r="N562" s="438"/>
    </row>
    <row r="563" ht="10.5">
      <c r="N563" s="438"/>
    </row>
    <row r="564" ht="10.5">
      <c r="N564" s="438"/>
    </row>
    <row r="565" ht="10.5">
      <c r="N565" s="438"/>
    </row>
    <row r="566" ht="10.5">
      <c r="N566" s="438"/>
    </row>
    <row r="567" ht="10.5">
      <c r="N567" s="438"/>
    </row>
    <row r="568" ht="10.5">
      <c r="N568" s="438"/>
    </row>
    <row r="569" ht="10.5">
      <c r="N569" s="438"/>
    </row>
    <row r="570" ht="10.5">
      <c r="N570" s="438"/>
    </row>
    <row r="571" ht="10.5">
      <c r="N571" s="438"/>
    </row>
    <row r="572" ht="10.5">
      <c r="N572" s="438"/>
    </row>
    <row r="573" ht="10.5">
      <c r="N573" s="438"/>
    </row>
    <row r="574" ht="10.5">
      <c r="N574" s="438"/>
    </row>
    <row r="575" ht="10.5">
      <c r="N575" s="438"/>
    </row>
    <row r="576" ht="10.5">
      <c r="N576" s="438"/>
    </row>
    <row r="577" ht="10.5">
      <c r="N577" s="438"/>
    </row>
    <row r="578" ht="10.5">
      <c r="N578" s="438"/>
    </row>
    <row r="579" ht="10.5">
      <c r="N579" s="438"/>
    </row>
    <row r="580" ht="10.5">
      <c r="N580" s="438"/>
    </row>
    <row r="581" ht="10.5">
      <c r="N581" s="438"/>
    </row>
    <row r="582" ht="10.5">
      <c r="N582" s="438"/>
    </row>
    <row r="583" ht="10.5">
      <c r="N583" s="438"/>
    </row>
    <row r="584" ht="10.5">
      <c r="N584" s="438"/>
    </row>
    <row r="585" ht="10.5">
      <c r="N585" s="438"/>
    </row>
    <row r="586" ht="10.5">
      <c r="N586" s="438"/>
    </row>
    <row r="587" ht="10.5">
      <c r="N587" s="438"/>
    </row>
    <row r="588" ht="10.5">
      <c r="N588" s="438"/>
    </row>
    <row r="589" ht="10.5">
      <c r="N589" s="438"/>
    </row>
    <row r="590" ht="10.5">
      <c r="N590" s="438"/>
    </row>
    <row r="591" ht="10.5">
      <c r="N591" s="438"/>
    </row>
    <row r="592" ht="10.5">
      <c r="N592" s="438"/>
    </row>
    <row r="593" ht="10.5">
      <c r="N593" s="438"/>
    </row>
    <row r="594" ht="10.5">
      <c r="N594" s="438"/>
    </row>
    <row r="595" ht="10.5">
      <c r="N595" s="438"/>
    </row>
    <row r="596" ht="10.5">
      <c r="N596" s="438"/>
    </row>
    <row r="597" ht="10.5">
      <c r="N597" s="438"/>
    </row>
    <row r="598" ht="10.5">
      <c r="N598" s="438"/>
    </row>
    <row r="599" ht="10.5">
      <c r="N599" s="438"/>
    </row>
    <row r="600" ht="10.5">
      <c r="N600" s="438"/>
    </row>
    <row r="601" ht="10.5">
      <c r="N601" s="438"/>
    </row>
    <row r="602" ht="10.5">
      <c r="N602" s="438"/>
    </row>
    <row r="603" ht="10.5">
      <c r="N603" s="438"/>
    </row>
    <row r="604" ht="10.5">
      <c r="N604" s="438"/>
    </row>
    <row r="605" ht="10.5">
      <c r="N605" s="438"/>
    </row>
    <row r="606" ht="10.5">
      <c r="N606" s="438"/>
    </row>
    <row r="607" ht="10.5">
      <c r="N607" s="438"/>
    </row>
    <row r="608" ht="10.5">
      <c r="N608" s="438"/>
    </row>
    <row r="609" ht="10.5">
      <c r="N609" s="438"/>
    </row>
    <row r="610" ht="10.5">
      <c r="N610" s="438"/>
    </row>
    <row r="611" ht="10.5">
      <c r="N611" s="438"/>
    </row>
    <row r="612" ht="10.5">
      <c r="N612" s="438"/>
    </row>
    <row r="613" ht="10.5">
      <c r="N613" s="438"/>
    </row>
    <row r="614" ht="10.5">
      <c r="N614" s="438"/>
    </row>
    <row r="615" ht="10.5">
      <c r="N615" s="438"/>
    </row>
    <row r="616" ht="10.5">
      <c r="N616" s="438"/>
    </row>
    <row r="617" ht="10.5">
      <c r="N617" s="438"/>
    </row>
    <row r="618" ht="10.5">
      <c r="N618" s="438"/>
    </row>
    <row r="619" ht="10.5">
      <c r="N619" s="438"/>
    </row>
    <row r="620" ht="10.5">
      <c r="N620" s="438"/>
    </row>
    <row r="621" ht="10.5">
      <c r="N621" s="438"/>
    </row>
    <row r="622" ht="10.5">
      <c r="N622" s="438"/>
    </row>
    <row r="623" ht="10.5">
      <c r="N623" s="438"/>
    </row>
    <row r="624" ht="10.5">
      <c r="N624" s="438"/>
    </row>
    <row r="625" ht="10.5">
      <c r="N625" s="438"/>
    </row>
    <row r="626" ht="10.5">
      <c r="N626" s="438"/>
    </row>
    <row r="627" ht="10.5">
      <c r="N627" s="438"/>
    </row>
    <row r="628" ht="10.5">
      <c r="N628" s="438"/>
    </row>
    <row r="629" ht="10.5">
      <c r="N629" s="438"/>
    </row>
    <row r="630" ht="10.5">
      <c r="N630" s="438"/>
    </row>
    <row r="631" ht="10.5">
      <c r="N631" s="438"/>
    </row>
    <row r="632" ht="10.5">
      <c r="N632" s="438"/>
    </row>
    <row r="633" ht="10.5">
      <c r="N633" s="438"/>
    </row>
    <row r="634" ht="10.5">
      <c r="N634" s="438"/>
    </row>
    <row r="635" ht="10.5">
      <c r="N635" s="438"/>
    </row>
    <row r="636" ht="10.5">
      <c r="N636" s="438"/>
    </row>
    <row r="637" ht="10.5">
      <c r="N637" s="438"/>
    </row>
    <row r="638" ht="10.5">
      <c r="N638" s="438"/>
    </row>
    <row r="639" ht="10.5">
      <c r="N639" s="438"/>
    </row>
    <row r="640" ht="10.5">
      <c r="N640" s="438"/>
    </row>
    <row r="641" ht="10.5">
      <c r="N641" s="438"/>
    </row>
  </sheetData>
  <sheetProtection/>
  <mergeCells count="5">
    <mergeCell ref="I5:J5"/>
    <mergeCell ref="G6:H6"/>
    <mergeCell ref="I6:J6"/>
    <mergeCell ref="E7:E8"/>
    <mergeCell ref="F7:F8"/>
  </mergeCells>
  <printOptions horizontalCentered="1" verticalCentered="1"/>
  <pageMargins left="0.25" right="0.01" top="0.66" bottom="0.92" header="0.49" footer="0.37"/>
  <pageSetup horizontalDpi="600" verticalDpi="600" orientation="landscape" paperSize="9" r:id="rId1"/>
  <headerFooter alignWithMargins="0">
    <oddHeader>&amp;L&amp;"Arial Mon,Regular"&amp;8&amp;USection 9.Agriculture</oddHeader>
    <oddFooter>&amp;L&amp;"Arial Mon,Regular"&amp;18 41&amp;R&amp;"Arial Mon,Regular"&amp;18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J152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3.25390625" style="493" customWidth="1"/>
    <col min="2" max="2" width="25.125" style="493" customWidth="1"/>
    <col min="3" max="3" width="25.00390625" style="493" customWidth="1"/>
    <col min="4" max="4" width="10.25390625" style="493" customWidth="1"/>
    <col min="5" max="5" width="8.375" style="550" customWidth="1"/>
    <col min="6" max="6" width="9.875" style="550" customWidth="1"/>
    <col min="7" max="7" width="8.25390625" style="493" customWidth="1"/>
    <col min="8" max="8" width="9.375" style="493" customWidth="1"/>
    <col min="9" max="9" width="8.375" style="493" customWidth="1"/>
    <col min="10" max="10" width="9.25390625" style="493" customWidth="1"/>
    <col min="11" max="11" width="10.00390625" style="493" customWidth="1"/>
    <col min="12" max="20" width="9.125" style="493" customWidth="1"/>
    <col min="21" max="22" width="13.375" style="493" customWidth="1"/>
    <col min="23" max="23" width="11.875" style="493" customWidth="1"/>
    <col min="24" max="30" width="9.125" style="493" customWidth="1"/>
    <col min="31" max="31" width="11.625" style="493" customWidth="1"/>
    <col min="32" max="33" width="9.125" style="493" customWidth="1"/>
    <col min="34" max="34" width="9.25390625" style="493" customWidth="1"/>
    <col min="35" max="35" width="0" style="493" hidden="1" customWidth="1"/>
    <col min="36" max="40" width="9.125" style="493" customWidth="1"/>
    <col min="41" max="41" width="13.00390625" style="493" customWidth="1"/>
    <col min="42" max="43" width="9.125" style="493" customWidth="1"/>
    <col min="44" max="44" width="12.375" style="493" customWidth="1"/>
    <col min="45" max="50" width="9.125" style="493" customWidth="1"/>
    <col min="51" max="51" width="10.625" style="493" bestFit="1" customWidth="1"/>
    <col min="52" max="16384" width="9.125" style="493" customWidth="1"/>
  </cols>
  <sheetData>
    <row r="1" spans="1:62" ht="12.75" customHeight="1">
      <c r="A1" s="491"/>
      <c r="B1" s="491" t="s">
        <v>32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492"/>
    </row>
    <row r="2" spans="1:62" ht="12.75">
      <c r="A2" s="491"/>
      <c r="B2" s="491"/>
      <c r="C2" s="491"/>
      <c r="D2" s="491"/>
      <c r="E2" s="491" t="s">
        <v>515</v>
      </c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1:62" ht="12.75" customHeight="1">
      <c r="A3" s="250"/>
      <c r="B3" s="500"/>
      <c r="C3" s="501" t="s">
        <v>71</v>
      </c>
      <c r="D3" s="489"/>
      <c r="E3" s="489"/>
      <c r="F3" s="250"/>
      <c r="G3" s="250"/>
      <c r="H3" s="250"/>
      <c r="I3" s="250"/>
      <c r="J3" s="250"/>
      <c r="K3" s="250"/>
      <c r="L3" s="490"/>
      <c r="M3" s="250"/>
      <c r="N3" s="500"/>
      <c r="O3" s="250"/>
      <c r="P3" s="491"/>
      <c r="Q3" s="491"/>
      <c r="R3" s="491"/>
      <c r="S3" s="491"/>
      <c r="T3" s="491"/>
      <c r="U3" s="491"/>
      <c r="V3" s="491"/>
      <c r="W3" s="491"/>
      <c r="X3" s="491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1:62" ht="12.75">
      <c r="A4" s="250"/>
      <c r="B4" s="500"/>
      <c r="C4" s="506" t="s">
        <v>636</v>
      </c>
      <c r="D4" s="494"/>
      <c r="E4" s="494"/>
      <c r="F4" s="491"/>
      <c r="G4" s="250"/>
      <c r="H4" s="250"/>
      <c r="I4" s="250"/>
      <c r="J4" s="250"/>
      <c r="K4" s="500"/>
      <c r="L4" s="490"/>
      <c r="M4" s="250"/>
      <c r="N4" s="500"/>
      <c r="O4" s="250"/>
      <c r="P4" s="491"/>
      <c r="Q4" s="491"/>
      <c r="R4" s="491"/>
      <c r="S4" s="491"/>
      <c r="T4" s="491"/>
      <c r="U4" s="491"/>
      <c r="V4" s="491"/>
      <c r="W4" s="491"/>
      <c r="X4" s="491"/>
      <c r="Y4" s="490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492"/>
    </row>
    <row r="5" spans="1:62" ht="12.75" customHeight="1">
      <c r="A5" s="250"/>
      <c r="B5" s="250"/>
      <c r="C5" s="250"/>
      <c r="D5" s="250"/>
      <c r="E5" s="251"/>
      <c r="F5" s="250"/>
      <c r="G5" s="250"/>
      <c r="H5" s="250"/>
      <c r="I5" s="250"/>
      <c r="J5" s="250"/>
      <c r="K5" s="251"/>
      <c r="L5" s="490"/>
      <c r="M5" s="250"/>
      <c r="N5" s="500"/>
      <c r="O5" s="250"/>
      <c r="P5" s="491"/>
      <c r="Q5" s="491"/>
      <c r="R5" s="491"/>
      <c r="S5" s="491"/>
      <c r="T5" s="491"/>
      <c r="U5" s="491"/>
      <c r="V5" s="491"/>
      <c r="W5" s="491" t="s">
        <v>475</v>
      </c>
      <c r="X5" s="491"/>
      <c r="Y5" s="508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</row>
    <row r="6" spans="1:62" ht="12.75">
      <c r="A6" s="250"/>
      <c r="B6" s="496"/>
      <c r="C6" s="495"/>
      <c r="D6" s="510" t="s">
        <v>480</v>
      </c>
      <c r="E6" s="511" t="s">
        <v>188</v>
      </c>
      <c r="F6" s="955" t="s">
        <v>126</v>
      </c>
      <c r="G6" s="955"/>
      <c r="H6" s="955"/>
      <c r="I6" s="955"/>
      <c r="J6" s="955"/>
      <c r="K6" s="499" t="s">
        <v>548</v>
      </c>
      <c r="L6" s="495"/>
      <c r="M6" s="512"/>
      <c r="N6" s="500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508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</row>
    <row r="7" spans="1:62" ht="12.75" customHeight="1">
      <c r="A7" s="250"/>
      <c r="B7" s="250" t="s">
        <v>476</v>
      </c>
      <c r="C7" s="503" t="s">
        <v>477</v>
      </c>
      <c r="D7" s="504" t="s">
        <v>768</v>
      </c>
      <c r="E7" s="514" t="s">
        <v>619</v>
      </c>
      <c r="F7" s="497" t="s">
        <v>154</v>
      </c>
      <c r="G7" s="497"/>
      <c r="H7" s="497"/>
      <c r="I7" s="498"/>
      <c r="J7" s="515" t="s">
        <v>1118</v>
      </c>
      <c r="K7" s="504" t="s">
        <v>899</v>
      </c>
      <c r="L7" s="503" t="s">
        <v>896</v>
      </c>
      <c r="M7" s="250"/>
      <c r="N7" s="500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</row>
    <row r="8" spans="1:62" ht="12.75">
      <c r="A8" s="250"/>
      <c r="B8" s="516"/>
      <c r="C8" s="509"/>
      <c r="D8" s="517"/>
      <c r="E8" s="518"/>
      <c r="F8" s="519">
        <v>2011</v>
      </c>
      <c r="G8" s="519">
        <v>2012</v>
      </c>
      <c r="H8" s="519">
        <v>2013</v>
      </c>
      <c r="I8" s="519">
        <v>2014</v>
      </c>
      <c r="J8" s="519" t="s">
        <v>509</v>
      </c>
      <c r="K8" s="517"/>
      <c r="L8" s="519"/>
      <c r="M8" s="512"/>
      <c r="N8" s="500"/>
      <c r="O8" s="491"/>
      <c r="P8" s="491"/>
      <c r="Q8" s="491"/>
      <c r="R8" s="491"/>
      <c r="S8" s="491"/>
      <c r="T8" s="491"/>
      <c r="U8" s="491"/>
      <c r="V8" s="250"/>
      <c r="W8" s="250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</row>
    <row r="9" spans="1:62" ht="12.75" customHeight="1">
      <c r="A9" s="250"/>
      <c r="B9" s="250" t="s">
        <v>634</v>
      </c>
      <c r="C9" s="520" t="s">
        <v>635</v>
      </c>
      <c r="D9" s="507" t="s">
        <v>478</v>
      </c>
      <c r="E9" s="511" t="s">
        <v>470</v>
      </c>
      <c r="F9" s="491">
        <v>5994.900000000001</v>
      </c>
      <c r="G9" s="491">
        <v>7627.7</v>
      </c>
      <c r="H9" s="491">
        <v>7798.8</v>
      </c>
      <c r="I9" s="491">
        <v>10760</v>
      </c>
      <c r="J9" s="491">
        <v>2131.6</v>
      </c>
      <c r="K9" s="249">
        <f>I9/G9*100</f>
        <v>141.064803282772</v>
      </c>
      <c r="L9" s="249">
        <f>I9/H9*100</f>
        <v>137.96994409396316</v>
      </c>
      <c r="M9" s="512"/>
      <c r="N9" s="500"/>
      <c r="O9" s="491"/>
      <c r="P9" s="491"/>
      <c r="Q9" s="491"/>
      <c r="R9" s="491"/>
      <c r="S9" s="491"/>
      <c r="T9" s="491"/>
      <c r="U9" s="491"/>
      <c r="W9" s="250"/>
      <c r="X9" s="250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251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</row>
    <row r="10" spans="1:62" ht="12.75" customHeight="1">
      <c r="A10" s="250"/>
      <c r="B10" s="250" t="s">
        <v>127</v>
      </c>
      <c r="C10" s="520" t="s">
        <v>128</v>
      </c>
      <c r="D10" s="507" t="s">
        <v>348</v>
      </c>
      <c r="E10" s="514" t="s">
        <v>471</v>
      </c>
      <c r="F10" s="491">
        <v>13</v>
      </c>
      <c r="G10" s="491">
        <v>16.6</v>
      </c>
      <c r="H10" s="491">
        <v>16.900000000000002</v>
      </c>
      <c r="I10" s="491">
        <v>23.3</v>
      </c>
      <c r="J10" s="491">
        <v>4.628</v>
      </c>
      <c r="K10" s="249">
        <f>I10/G10*100</f>
        <v>140.36144578313252</v>
      </c>
      <c r="L10" s="249">
        <f aca="true" t="shared" si="0" ref="L10:L25">I10/H10*100</f>
        <v>137.8698224852071</v>
      </c>
      <c r="M10" s="512"/>
      <c r="N10" s="500"/>
      <c r="O10" s="491"/>
      <c r="P10" s="491"/>
      <c r="Q10" s="491"/>
      <c r="R10" s="491"/>
      <c r="S10" s="491"/>
      <c r="T10" s="491"/>
      <c r="U10" s="491"/>
      <c r="V10" s="956" t="s">
        <v>347</v>
      </c>
      <c r="W10" s="958" t="s">
        <v>373</v>
      </c>
      <c r="X10" s="960" t="s">
        <v>374</v>
      </c>
      <c r="Y10" s="522" t="s">
        <v>744</v>
      </c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958" t="s">
        <v>373</v>
      </c>
      <c r="AP10" s="951" t="s">
        <v>66</v>
      </c>
      <c r="AQ10" s="948" t="s">
        <v>375</v>
      </c>
      <c r="AR10" s="950" t="s">
        <v>65</v>
      </c>
      <c r="AS10" s="505" t="s">
        <v>758</v>
      </c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</row>
    <row r="11" spans="1:62" ht="12.75" customHeight="1">
      <c r="A11" s="250"/>
      <c r="B11" s="250" t="s">
        <v>213</v>
      </c>
      <c r="C11" s="520" t="s">
        <v>0</v>
      </c>
      <c r="D11" s="507" t="s">
        <v>595</v>
      </c>
      <c r="E11" s="514" t="s">
        <v>472</v>
      </c>
      <c r="F11" s="491">
        <v>3906.3</v>
      </c>
      <c r="G11" s="491">
        <v>2180.5</v>
      </c>
      <c r="H11" s="491">
        <v>2960.2</v>
      </c>
      <c r="I11" s="491">
        <v>2253.5</v>
      </c>
      <c r="J11" s="491">
        <v>293.8</v>
      </c>
      <c r="K11" s="249">
        <f aca="true" t="shared" si="1" ref="K11:K25">I11/G11*100</f>
        <v>103.34785599633112</v>
      </c>
      <c r="L11" s="249">
        <f t="shared" si="0"/>
        <v>76.12661306668468</v>
      </c>
      <c r="M11" s="512"/>
      <c r="N11" s="500"/>
      <c r="O11" s="491"/>
      <c r="P11" s="491"/>
      <c r="Q11" s="491"/>
      <c r="R11" s="491"/>
      <c r="S11" s="491"/>
      <c r="T11" s="491"/>
      <c r="U11" s="491"/>
      <c r="V11" s="957"/>
      <c r="W11" s="959"/>
      <c r="X11" s="961"/>
      <c r="Y11" s="523" t="s">
        <v>534</v>
      </c>
      <c r="Z11" s="523" t="s">
        <v>535</v>
      </c>
      <c r="AA11" s="523" t="s">
        <v>536</v>
      </c>
      <c r="AB11" s="523" t="s">
        <v>55</v>
      </c>
      <c r="AC11" s="523" t="s">
        <v>56</v>
      </c>
      <c r="AD11" s="523" t="s">
        <v>64</v>
      </c>
      <c r="AE11" s="523" t="s">
        <v>57</v>
      </c>
      <c r="AF11" s="523" t="s">
        <v>58</v>
      </c>
      <c r="AG11" s="523" t="s">
        <v>59</v>
      </c>
      <c r="AH11" s="523" t="s">
        <v>60</v>
      </c>
      <c r="AI11" s="523" t="s">
        <v>61</v>
      </c>
      <c r="AJ11" s="523" t="s">
        <v>62</v>
      </c>
      <c r="AK11" s="523" t="s">
        <v>806</v>
      </c>
      <c r="AL11" s="523" t="s">
        <v>807</v>
      </c>
      <c r="AM11" s="523" t="s">
        <v>63</v>
      </c>
      <c r="AN11" s="523" t="s">
        <v>757</v>
      </c>
      <c r="AO11" s="959"/>
      <c r="AP11" s="962"/>
      <c r="AQ11" s="949"/>
      <c r="AR11" s="951"/>
      <c r="AS11" s="505" t="s">
        <v>599</v>
      </c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</row>
    <row r="12" spans="1:62" ht="12.75">
      <c r="A12" s="250"/>
      <c r="B12" s="250" t="s">
        <v>129</v>
      </c>
      <c r="C12" s="520" t="s">
        <v>408</v>
      </c>
      <c r="D12" s="507" t="s">
        <v>596</v>
      </c>
      <c r="E12" s="514" t="s">
        <v>473</v>
      </c>
      <c r="F12" s="250">
        <v>14.399999999999999</v>
      </c>
      <c r="G12" s="250">
        <v>19.9</v>
      </c>
      <c r="H12" s="250">
        <v>9.299999999999999</v>
      </c>
      <c r="I12" s="250">
        <v>7.3</v>
      </c>
      <c r="J12" s="491">
        <v>2.495</v>
      </c>
      <c r="K12" s="249">
        <f>I12/G12*100</f>
        <v>36.68341708542714</v>
      </c>
      <c r="L12" s="249">
        <f>I12/H12*100</f>
        <v>78.49462365591398</v>
      </c>
      <c r="M12" s="512"/>
      <c r="N12" s="500"/>
      <c r="O12" s="491"/>
      <c r="P12" s="491"/>
      <c r="Q12" s="491"/>
      <c r="R12" s="491"/>
      <c r="S12" s="491"/>
      <c r="T12" s="491"/>
      <c r="U12" s="524"/>
      <c r="V12" s="521" t="s">
        <v>67</v>
      </c>
      <c r="W12" s="525">
        <v>26</v>
      </c>
      <c r="X12" s="525">
        <v>1</v>
      </c>
      <c r="Y12" s="526">
        <v>4</v>
      </c>
      <c r="Z12" s="526">
        <v>5</v>
      </c>
      <c r="AA12" s="526">
        <v>6</v>
      </c>
      <c r="AB12" s="526">
        <v>7</v>
      </c>
      <c r="AC12" s="526">
        <v>8</v>
      </c>
      <c r="AD12" s="526">
        <v>9</v>
      </c>
      <c r="AE12" s="526">
        <v>10</v>
      </c>
      <c r="AF12" s="526">
        <v>11</v>
      </c>
      <c r="AG12" s="526">
        <v>12</v>
      </c>
      <c r="AH12" s="526">
        <v>13</v>
      </c>
      <c r="AI12" s="526">
        <v>20</v>
      </c>
      <c r="AJ12" s="526">
        <v>14</v>
      </c>
      <c r="AK12" s="526">
        <v>21</v>
      </c>
      <c r="AL12" s="526">
        <v>22</v>
      </c>
      <c r="AM12" s="526">
        <v>24</v>
      </c>
      <c r="AN12" s="526">
        <v>25</v>
      </c>
      <c r="AO12" s="525">
        <v>26</v>
      </c>
      <c r="AP12" s="526">
        <v>29</v>
      </c>
      <c r="AQ12" s="526">
        <v>32</v>
      </c>
      <c r="AR12" s="526">
        <v>38</v>
      </c>
      <c r="AS12" s="526">
        <v>39</v>
      </c>
      <c r="AT12" s="526">
        <v>42</v>
      </c>
      <c r="AU12" s="526">
        <v>43</v>
      </c>
      <c r="AV12" s="526">
        <v>44</v>
      </c>
      <c r="AW12" s="526">
        <v>45</v>
      </c>
      <c r="AX12" s="526">
        <v>46</v>
      </c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</row>
    <row r="13" spans="1:62" ht="12.75" customHeight="1">
      <c r="A13" s="250"/>
      <c r="B13" s="250" t="s">
        <v>130</v>
      </c>
      <c r="C13" s="520" t="s">
        <v>10</v>
      </c>
      <c r="D13" s="507" t="s">
        <v>258</v>
      </c>
      <c r="E13" s="514" t="s">
        <v>192</v>
      </c>
      <c r="F13" s="250">
        <v>151193.8</v>
      </c>
      <c r="G13" s="250">
        <v>306247.6</v>
      </c>
      <c r="H13" s="250">
        <v>321793.8</v>
      </c>
      <c r="I13" s="250">
        <v>330058.7</v>
      </c>
      <c r="J13" s="491">
        <v>59432.5</v>
      </c>
      <c r="K13" s="249">
        <f t="shared" si="1"/>
        <v>107.77511399273007</v>
      </c>
      <c r="L13" s="249">
        <f t="shared" si="0"/>
        <v>102.56838385326257</v>
      </c>
      <c r="M13" s="512"/>
      <c r="N13" s="500"/>
      <c r="O13" s="491"/>
      <c r="P13" s="491"/>
      <c r="Q13" s="491"/>
      <c r="R13" s="491"/>
      <c r="S13" s="527"/>
      <c r="T13" s="491">
        <v>225</v>
      </c>
      <c r="U13" s="528">
        <f>AO13/X13*1000</f>
        <v>233.33333333333331</v>
      </c>
      <c r="V13" s="491" t="s">
        <v>564</v>
      </c>
      <c r="W13" s="527"/>
      <c r="X13" s="529">
        <f>Y13+AE13+AH13+AJ13+AK13+AM13+AN13</f>
        <v>96</v>
      </c>
      <c r="Y13" s="492">
        <f aca="true" t="shared" si="2" ref="Y13:Y32">Z13+AA13+AB13+AC13+AD13</f>
        <v>0</v>
      </c>
      <c r="Z13" s="492"/>
      <c r="AA13" s="492"/>
      <c r="AB13" s="492"/>
      <c r="AC13" s="492"/>
      <c r="AD13" s="492"/>
      <c r="AE13" s="492">
        <v>37</v>
      </c>
      <c r="AF13" s="492">
        <v>6</v>
      </c>
      <c r="AG13" s="492">
        <v>23</v>
      </c>
      <c r="AH13" s="492"/>
      <c r="AI13" s="492"/>
      <c r="AJ13" s="492">
        <v>10</v>
      </c>
      <c r="AK13" s="492">
        <v>28</v>
      </c>
      <c r="AL13" s="492"/>
      <c r="AM13" s="492">
        <v>8</v>
      </c>
      <c r="AN13" s="492">
        <v>13</v>
      </c>
      <c r="AO13" s="527">
        <v>22.4</v>
      </c>
      <c r="AP13" s="492">
        <v>430</v>
      </c>
      <c r="AQ13" s="492">
        <v>21.4</v>
      </c>
      <c r="AR13" s="492">
        <v>18</v>
      </c>
      <c r="AS13" s="492">
        <v>5120</v>
      </c>
      <c r="AT13" s="492">
        <v>4</v>
      </c>
      <c r="AU13" s="492">
        <v>3</v>
      </c>
      <c r="AV13" s="492"/>
      <c r="AW13" s="492">
        <v>8</v>
      </c>
      <c r="AX13" s="492">
        <v>4</v>
      </c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2"/>
    </row>
    <row r="14" spans="1:62" ht="12.75">
      <c r="A14" s="250"/>
      <c r="B14" s="530" t="s">
        <v>1119</v>
      </c>
      <c r="C14" s="520" t="s">
        <v>131</v>
      </c>
      <c r="D14" s="507"/>
      <c r="E14" s="514"/>
      <c r="F14" s="540"/>
      <c r="G14" s="540"/>
      <c r="H14" s="540"/>
      <c r="I14" s="540"/>
      <c r="J14" s="491"/>
      <c r="K14" s="249"/>
      <c r="L14" s="249"/>
      <c r="M14" s="512"/>
      <c r="N14" s="500"/>
      <c r="O14" s="491"/>
      <c r="P14" s="491"/>
      <c r="Q14" s="491"/>
      <c r="R14" s="491"/>
      <c r="S14" s="527"/>
      <c r="T14" s="491">
        <v>251.02880658436217</v>
      </c>
      <c r="U14" s="528">
        <f aca="true" t="shared" si="3" ref="U14:U34">AO14/X14*1000</f>
        <v>240</v>
      </c>
      <c r="V14" s="491" t="s">
        <v>565</v>
      </c>
      <c r="W14" s="491"/>
      <c r="X14" s="529">
        <v>85</v>
      </c>
      <c r="Y14" s="492">
        <f t="shared" si="2"/>
        <v>0</v>
      </c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>
        <v>85</v>
      </c>
      <c r="AO14" s="491">
        <v>20.4</v>
      </c>
      <c r="AP14" s="492">
        <v>160</v>
      </c>
      <c r="AQ14" s="492"/>
      <c r="AR14" s="492">
        <v>8</v>
      </c>
      <c r="AS14" s="492">
        <v>7118</v>
      </c>
      <c r="AT14" s="492"/>
      <c r="AU14" s="492">
        <v>4</v>
      </c>
      <c r="AV14" s="492"/>
      <c r="AW14" s="492">
        <v>1</v>
      </c>
      <c r="AX14" s="492">
        <v>2</v>
      </c>
      <c r="AY14" s="531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</row>
    <row r="15" spans="1:62" ht="12.75" customHeight="1">
      <c r="A15" s="250"/>
      <c r="B15" s="250" t="s">
        <v>1</v>
      </c>
      <c r="C15" s="520" t="s">
        <v>132</v>
      </c>
      <c r="D15" s="507" t="s">
        <v>595</v>
      </c>
      <c r="E15" s="514" t="s">
        <v>472</v>
      </c>
      <c r="F15" s="491">
        <v>2896.6</v>
      </c>
      <c r="G15" s="491">
        <v>1940</v>
      </c>
      <c r="H15" s="491">
        <v>2229.2</v>
      </c>
      <c r="I15" s="491">
        <v>2075.3</v>
      </c>
      <c r="J15" s="551">
        <v>257.8</v>
      </c>
      <c r="K15" s="249">
        <f t="shared" si="1"/>
        <v>106.97422680412372</v>
      </c>
      <c r="L15" s="249">
        <f t="shared" si="0"/>
        <v>93.09617800107664</v>
      </c>
      <c r="M15" s="512"/>
      <c r="N15" s="500"/>
      <c r="O15" s="491"/>
      <c r="P15" s="491"/>
      <c r="Q15" s="491"/>
      <c r="R15" s="491"/>
      <c r="S15" s="527"/>
      <c r="T15" s="491">
        <v>730</v>
      </c>
      <c r="U15" s="528">
        <f>AO15/X15*1000</f>
        <v>741.9672131147541</v>
      </c>
      <c r="V15" s="491" t="s">
        <v>566</v>
      </c>
      <c r="W15" s="491"/>
      <c r="X15" s="529">
        <f aca="true" t="shared" si="4" ref="X15:X33">Y15+AE15+AH15+AJ15+AK15+AM15+AN15</f>
        <v>305</v>
      </c>
      <c r="Y15" s="492">
        <f t="shared" si="2"/>
        <v>5</v>
      </c>
      <c r="Z15" s="492"/>
      <c r="AA15" s="492"/>
      <c r="AB15" s="492">
        <v>5</v>
      </c>
      <c r="AC15" s="492"/>
      <c r="AD15" s="492"/>
      <c r="AE15" s="492">
        <v>180</v>
      </c>
      <c r="AF15" s="492"/>
      <c r="AG15" s="492">
        <v>5</v>
      </c>
      <c r="AH15" s="492"/>
      <c r="AI15" s="492"/>
      <c r="AJ15" s="492"/>
      <c r="AK15" s="492"/>
      <c r="AL15" s="492"/>
      <c r="AM15" s="492">
        <v>120</v>
      </c>
      <c r="AN15" s="492"/>
      <c r="AO15" s="491">
        <v>226.3</v>
      </c>
      <c r="AP15" s="492"/>
      <c r="AQ15" s="492"/>
      <c r="AR15" s="492">
        <v>13</v>
      </c>
      <c r="AS15" s="492">
        <v>1800</v>
      </c>
      <c r="AT15" s="492"/>
      <c r="AU15" s="492">
        <v>6</v>
      </c>
      <c r="AV15" s="492"/>
      <c r="AW15" s="492">
        <v>3</v>
      </c>
      <c r="AX15" s="492">
        <v>4</v>
      </c>
      <c r="AY15" s="531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</row>
    <row r="16" spans="1:62" ht="12.75">
      <c r="A16" s="250"/>
      <c r="B16" s="250" t="s">
        <v>407</v>
      </c>
      <c r="C16" s="520" t="s">
        <v>408</v>
      </c>
      <c r="D16" s="507" t="s">
        <v>596</v>
      </c>
      <c r="E16" s="514" t="s">
        <v>473</v>
      </c>
      <c r="F16" s="491">
        <v>7.1</v>
      </c>
      <c r="G16" s="491">
        <v>5</v>
      </c>
      <c r="H16" s="491">
        <v>5.6</v>
      </c>
      <c r="I16" s="491">
        <v>4.7</v>
      </c>
      <c r="J16" s="491">
        <v>0.5</v>
      </c>
      <c r="K16" s="249">
        <f t="shared" si="1"/>
        <v>94</v>
      </c>
      <c r="L16" s="249">
        <f t="shared" si="0"/>
        <v>83.92857142857144</v>
      </c>
      <c r="M16" s="512"/>
      <c r="N16" s="500"/>
      <c r="O16" s="491"/>
      <c r="P16" s="491"/>
      <c r="Q16" s="491"/>
      <c r="R16" s="491"/>
      <c r="S16" s="527"/>
      <c r="T16" s="491">
        <v>550</v>
      </c>
      <c r="U16" s="532">
        <f t="shared" si="3"/>
        <v>499.1967871485944</v>
      </c>
      <c r="V16" s="491" t="s">
        <v>567</v>
      </c>
      <c r="W16" s="491"/>
      <c r="X16" s="529">
        <f t="shared" si="4"/>
        <v>498</v>
      </c>
      <c r="Y16" s="492">
        <f t="shared" si="2"/>
        <v>65</v>
      </c>
      <c r="Z16" s="492"/>
      <c r="AA16" s="492"/>
      <c r="AB16" s="492"/>
      <c r="AC16" s="492"/>
      <c r="AD16" s="492">
        <v>65</v>
      </c>
      <c r="AE16" s="492">
        <v>80</v>
      </c>
      <c r="AF16" s="492">
        <v>12</v>
      </c>
      <c r="AG16" s="492">
        <v>20</v>
      </c>
      <c r="AH16" s="492">
        <v>210</v>
      </c>
      <c r="AI16" s="492"/>
      <c r="AJ16" s="492">
        <v>90</v>
      </c>
      <c r="AK16" s="492">
        <v>35</v>
      </c>
      <c r="AL16" s="492">
        <v>60</v>
      </c>
      <c r="AM16" s="492">
        <v>18</v>
      </c>
      <c r="AN16" s="492"/>
      <c r="AO16" s="491">
        <v>248.6</v>
      </c>
      <c r="AP16" s="492"/>
      <c r="AQ16" s="492"/>
      <c r="AR16" s="492">
        <v>25</v>
      </c>
      <c r="AS16" s="492">
        <v>4800</v>
      </c>
      <c r="AT16" s="492"/>
      <c r="AU16" s="492"/>
      <c r="AV16" s="492"/>
      <c r="AW16" s="492"/>
      <c r="AX16" s="492"/>
      <c r="AY16" s="531"/>
      <c r="AZ16" s="492"/>
      <c r="BA16" s="492"/>
      <c r="BB16" s="492"/>
      <c r="BC16" s="492"/>
      <c r="BD16" s="492"/>
      <c r="BE16" s="492"/>
      <c r="BF16" s="492"/>
      <c r="BG16" s="492"/>
      <c r="BH16" s="492"/>
      <c r="BI16" s="492"/>
      <c r="BJ16" s="492"/>
    </row>
    <row r="17" spans="1:62" ht="12.75" customHeight="1">
      <c r="A17" s="250"/>
      <c r="B17" s="250" t="s">
        <v>409</v>
      </c>
      <c r="C17" s="520" t="s">
        <v>410</v>
      </c>
      <c r="D17" s="504" t="s">
        <v>258</v>
      </c>
      <c r="E17" s="514" t="s">
        <v>192</v>
      </c>
      <c r="F17" s="491">
        <v>138955.8</v>
      </c>
      <c r="G17" s="491">
        <v>293640.6</v>
      </c>
      <c r="H17" s="491">
        <v>315735.1</v>
      </c>
      <c r="I17" s="491">
        <v>323144.5</v>
      </c>
      <c r="J17" s="491">
        <v>57897</v>
      </c>
      <c r="K17" s="249">
        <f t="shared" si="1"/>
        <v>110.04762284234538</v>
      </c>
      <c r="L17" s="249">
        <f t="shared" si="0"/>
        <v>102.34671406505012</v>
      </c>
      <c r="M17" s="512"/>
      <c r="N17" s="500"/>
      <c r="O17" s="491"/>
      <c r="P17" s="491"/>
      <c r="Q17" s="491"/>
      <c r="R17" s="491"/>
      <c r="S17" s="527"/>
      <c r="T17" s="491"/>
      <c r="U17" s="528">
        <f t="shared" si="3"/>
        <v>442.2222222222222</v>
      </c>
      <c r="V17" s="491" t="s">
        <v>568</v>
      </c>
      <c r="W17" s="491"/>
      <c r="X17" s="529">
        <f t="shared" si="4"/>
        <v>90</v>
      </c>
      <c r="Y17" s="492">
        <f t="shared" si="2"/>
        <v>10</v>
      </c>
      <c r="Z17" s="492">
        <v>10</v>
      </c>
      <c r="AA17" s="492"/>
      <c r="AB17" s="492"/>
      <c r="AC17" s="492"/>
      <c r="AD17" s="492"/>
      <c r="AE17" s="492">
        <v>30</v>
      </c>
      <c r="AF17" s="492"/>
      <c r="AG17" s="492"/>
      <c r="AH17" s="492"/>
      <c r="AI17" s="492"/>
      <c r="AJ17" s="492"/>
      <c r="AK17" s="492">
        <v>20</v>
      </c>
      <c r="AL17" s="492">
        <v>10</v>
      </c>
      <c r="AM17" s="492">
        <v>10</v>
      </c>
      <c r="AN17" s="492">
        <v>20</v>
      </c>
      <c r="AO17" s="491">
        <v>39.8</v>
      </c>
      <c r="AP17" s="492">
        <v>162</v>
      </c>
      <c r="AQ17" s="492">
        <v>3299</v>
      </c>
      <c r="AR17" s="492">
        <v>6</v>
      </c>
      <c r="AS17" s="492">
        <v>12000</v>
      </c>
      <c r="AT17" s="492"/>
      <c r="AU17" s="492">
        <v>3</v>
      </c>
      <c r="AV17" s="492"/>
      <c r="AW17" s="492"/>
      <c r="AX17" s="492">
        <v>3</v>
      </c>
      <c r="AY17" s="531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</row>
    <row r="18" spans="1:62" ht="12.75">
      <c r="A18" s="250"/>
      <c r="B18" s="250" t="s">
        <v>562</v>
      </c>
      <c r="C18" s="520" t="s">
        <v>419</v>
      </c>
      <c r="D18" s="504" t="s">
        <v>258</v>
      </c>
      <c r="E18" s="514" t="s">
        <v>192</v>
      </c>
      <c r="F18" s="491">
        <v>145170.6</v>
      </c>
      <c r="G18" s="491">
        <v>160428.6</v>
      </c>
      <c r="H18" s="491">
        <v>154447.8</v>
      </c>
      <c r="I18" s="491">
        <v>174701.1</v>
      </c>
      <c r="J18" s="491">
        <v>26372</v>
      </c>
      <c r="K18" s="249">
        <f t="shared" si="1"/>
        <v>108.8964810513836</v>
      </c>
      <c r="L18" s="249">
        <f t="shared" si="0"/>
        <v>113.11336257298584</v>
      </c>
      <c r="M18" s="512"/>
      <c r="N18" s="500"/>
      <c r="O18" s="491"/>
      <c r="P18" s="491"/>
      <c r="Q18" s="491"/>
      <c r="R18" s="491"/>
      <c r="S18" s="527"/>
      <c r="T18" s="491">
        <v>266.3438256658596</v>
      </c>
      <c r="U18" s="528">
        <f t="shared" si="3"/>
        <v>177.55102040816325</v>
      </c>
      <c r="V18" s="491" t="s">
        <v>569</v>
      </c>
      <c r="W18" s="491"/>
      <c r="X18" s="527">
        <f t="shared" si="4"/>
        <v>343</v>
      </c>
      <c r="Y18" s="492">
        <f t="shared" si="2"/>
        <v>245</v>
      </c>
      <c r="Z18" s="492">
        <v>180</v>
      </c>
      <c r="AA18" s="492"/>
      <c r="AB18" s="492"/>
      <c r="AC18" s="492"/>
      <c r="AD18" s="492">
        <v>65</v>
      </c>
      <c r="AE18" s="492">
        <v>63</v>
      </c>
      <c r="AF18" s="492">
        <v>28</v>
      </c>
      <c r="AG18" s="492"/>
      <c r="AH18" s="492"/>
      <c r="AI18" s="492"/>
      <c r="AJ18" s="492">
        <v>35</v>
      </c>
      <c r="AK18" s="492"/>
      <c r="AL18" s="492"/>
      <c r="AM18" s="492"/>
      <c r="AN18" s="492"/>
      <c r="AO18" s="491">
        <v>60.9</v>
      </c>
      <c r="AP18" s="492">
        <v>650</v>
      </c>
      <c r="AQ18" s="492">
        <v>161.2</v>
      </c>
      <c r="AR18" s="492">
        <v>5</v>
      </c>
      <c r="AS18" s="492">
        <v>31200</v>
      </c>
      <c r="AT18" s="492"/>
      <c r="AU18" s="492">
        <v>1</v>
      </c>
      <c r="AV18" s="492"/>
      <c r="AW18" s="492">
        <v>2</v>
      </c>
      <c r="AX18" s="492">
        <v>2</v>
      </c>
      <c r="AY18" s="531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</row>
    <row r="19" spans="1:62" ht="12.75" customHeight="1">
      <c r="A19" s="250"/>
      <c r="B19" s="250" t="s">
        <v>411</v>
      </c>
      <c r="C19" s="533" t="s">
        <v>133</v>
      </c>
      <c r="D19" s="504" t="s">
        <v>258</v>
      </c>
      <c r="E19" s="514" t="s">
        <v>192</v>
      </c>
      <c r="F19" s="491">
        <v>23498.6</v>
      </c>
      <c r="G19" s="491">
        <v>554</v>
      </c>
      <c r="H19" s="491">
        <v>12906.3</v>
      </c>
      <c r="I19" s="491">
        <v>18000</v>
      </c>
      <c r="J19" s="491">
        <v>2100</v>
      </c>
      <c r="K19" s="249">
        <f t="shared" si="1"/>
        <v>3249.0974729241875</v>
      </c>
      <c r="L19" s="249">
        <f t="shared" si="0"/>
        <v>139.46677204156111</v>
      </c>
      <c r="M19" s="512"/>
      <c r="N19" s="500"/>
      <c r="O19" s="491"/>
      <c r="P19" s="491"/>
      <c r="Q19" s="491"/>
      <c r="R19" s="491"/>
      <c r="S19" s="527"/>
      <c r="T19" s="491">
        <v>450.0904159132008</v>
      </c>
      <c r="U19" s="528">
        <f t="shared" si="3"/>
        <v>560.4729729729729</v>
      </c>
      <c r="V19" s="491" t="s">
        <v>570</v>
      </c>
      <c r="W19" s="491"/>
      <c r="X19" s="527">
        <f t="shared" si="4"/>
        <v>296</v>
      </c>
      <c r="Y19" s="492">
        <f t="shared" si="2"/>
        <v>11</v>
      </c>
      <c r="Z19" s="492">
        <v>6.5</v>
      </c>
      <c r="AA19" s="492">
        <v>1.1</v>
      </c>
      <c r="AB19" s="492"/>
      <c r="AC19" s="492"/>
      <c r="AD19" s="492">
        <v>3.4</v>
      </c>
      <c r="AE19" s="492">
        <v>60</v>
      </c>
      <c r="AF19" s="492">
        <v>15</v>
      </c>
      <c r="AG19" s="492">
        <v>20</v>
      </c>
      <c r="AH19" s="492">
        <v>65</v>
      </c>
      <c r="AI19" s="492"/>
      <c r="AJ19" s="492"/>
      <c r="AK19" s="492">
        <v>60</v>
      </c>
      <c r="AL19" s="492"/>
      <c r="AM19" s="492">
        <v>65</v>
      </c>
      <c r="AN19" s="492">
        <v>35</v>
      </c>
      <c r="AO19" s="491">
        <v>165.9</v>
      </c>
      <c r="AP19" s="492">
        <v>2000</v>
      </c>
      <c r="AQ19" s="492">
        <v>790</v>
      </c>
      <c r="AR19" s="492">
        <v>20</v>
      </c>
      <c r="AS19" s="492">
        <v>79100</v>
      </c>
      <c r="AT19" s="492">
        <v>1</v>
      </c>
      <c r="AU19" s="492">
        <v>7</v>
      </c>
      <c r="AV19" s="492">
        <v>5</v>
      </c>
      <c r="AW19" s="492">
        <v>6</v>
      </c>
      <c r="AX19" s="492">
        <v>7</v>
      </c>
      <c r="AY19" s="531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</row>
    <row r="20" spans="1:62" ht="12.75">
      <c r="A20" s="250"/>
      <c r="B20" s="250" t="s">
        <v>412</v>
      </c>
      <c r="C20" s="520" t="s">
        <v>413</v>
      </c>
      <c r="D20" s="504" t="s">
        <v>599</v>
      </c>
      <c r="E20" s="514" t="s">
        <v>192</v>
      </c>
      <c r="F20" s="544">
        <v>1275.2</v>
      </c>
      <c r="G20" s="544">
        <v>523</v>
      </c>
      <c r="H20" s="544">
        <v>1016.1</v>
      </c>
      <c r="I20" s="544">
        <v>536.6</v>
      </c>
      <c r="J20" s="491">
        <v>64</v>
      </c>
      <c r="K20" s="249">
        <f t="shared" si="1"/>
        <v>102.60038240917781</v>
      </c>
      <c r="L20" s="249">
        <f t="shared" si="0"/>
        <v>52.80976281862022</v>
      </c>
      <c r="M20" s="512"/>
      <c r="N20" s="500"/>
      <c r="O20" s="491"/>
      <c r="P20" s="491"/>
      <c r="Q20" s="491"/>
      <c r="R20" s="491"/>
      <c r="S20" s="527"/>
      <c r="T20" s="491">
        <v>408.9820359281437</v>
      </c>
      <c r="U20" s="528">
        <f t="shared" si="3"/>
        <v>646.6216216216217</v>
      </c>
      <c r="V20" s="491" t="s">
        <v>334</v>
      </c>
      <c r="W20" s="491"/>
      <c r="X20" s="527">
        <f t="shared" si="4"/>
        <v>296</v>
      </c>
      <c r="Y20" s="492">
        <f t="shared" si="2"/>
        <v>0</v>
      </c>
      <c r="Z20" s="492"/>
      <c r="AA20" s="492"/>
      <c r="AB20" s="492"/>
      <c r="AC20" s="492"/>
      <c r="AD20" s="492"/>
      <c r="AE20" s="492">
        <v>250</v>
      </c>
      <c r="AF20" s="492">
        <v>50</v>
      </c>
      <c r="AG20" s="492"/>
      <c r="AH20" s="492">
        <v>46</v>
      </c>
      <c r="AI20" s="492"/>
      <c r="AJ20" s="492"/>
      <c r="AK20" s="492"/>
      <c r="AL20" s="492"/>
      <c r="AM20" s="492"/>
      <c r="AN20" s="492"/>
      <c r="AO20" s="491">
        <v>191.4</v>
      </c>
      <c r="AP20" s="492"/>
      <c r="AQ20" s="492"/>
      <c r="AR20" s="492">
        <v>6</v>
      </c>
      <c r="AS20" s="492">
        <v>31500</v>
      </c>
      <c r="AT20" s="492"/>
      <c r="AU20" s="492"/>
      <c r="AV20" s="492"/>
      <c r="AW20" s="492"/>
      <c r="AX20" s="492">
        <v>6</v>
      </c>
      <c r="AY20" s="531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</row>
    <row r="21" spans="1:62" ht="12.75" customHeight="1">
      <c r="A21" s="250"/>
      <c r="B21" s="250" t="s">
        <v>414</v>
      </c>
      <c r="C21" s="520" t="s">
        <v>415</v>
      </c>
      <c r="D21" s="504" t="s">
        <v>599</v>
      </c>
      <c r="E21" s="514" t="s">
        <v>192</v>
      </c>
      <c r="F21" s="491">
        <v>9.3</v>
      </c>
      <c r="G21" s="491">
        <v>0</v>
      </c>
      <c r="H21" s="491">
        <v>10</v>
      </c>
      <c r="I21" s="491">
        <v>0</v>
      </c>
      <c r="J21" s="544">
        <v>0</v>
      </c>
      <c r="K21" s="249"/>
      <c r="L21" s="249"/>
      <c r="M21" s="512"/>
      <c r="N21" s="500"/>
      <c r="O21" s="491"/>
      <c r="P21" s="491"/>
      <c r="Q21" s="491"/>
      <c r="R21" s="491"/>
      <c r="S21" s="527"/>
      <c r="T21" s="491">
        <v>450</v>
      </c>
      <c r="U21" s="528">
        <f t="shared" si="3"/>
        <v>556.4440263405455</v>
      </c>
      <c r="V21" s="491" t="s">
        <v>571</v>
      </c>
      <c r="W21" s="527"/>
      <c r="X21" s="527">
        <f t="shared" si="4"/>
        <v>1063</v>
      </c>
      <c r="Y21" s="492">
        <f t="shared" si="2"/>
        <v>553</v>
      </c>
      <c r="Z21" s="492">
        <v>500</v>
      </c>
      <c r="AA21" s="492">
        <v>3</v>
      </c>
      <c r="AB21" s="492">
        <v>50</v>
      </c>
      <c r="AC21" s="492"/>
      <c r="AD21" s="492"/>
      <c r="AE21" s="492">
        <v>150</v>
      </c>
      <c r="AF21" s="492">
        <v>25</v>
      </c>
      <c r="AG21" s="492"/>
      <c r="AH21" s="492">
        <v>200</v>
      </c>
      <c r="AI21" s="492"/>
      <c r="AJ21" s="492">
        <v>20</v>
      </c>
      <c r="AK21" s="492">
        <v>100</v>
      </c>
      <c r="AL21" s="492">
        <v>10</v>
      </c>
      <c r="AM21" s="492">
        <v>25</v>
      </c>
      <c r="AN21" s="492">
        <v>15</v>
      </c>
      <c r="AO21" s="527">
        <v>591.5</v>
      </c>
      <c r="AP21" s="492">
        <v>500</v>
      </c>
      <c r="AQ21" s="492">
        <v>225</v>
      </c>
      <c r="AR21" s="492">
        <v>8</v>
      </c>
      <c r="AS21" s="492">
        <v>41300</v>
      </c>
      <c r="AT21" s="492"/>
      <c r="AU21" s="492"/>
      <c r="AV21" s="492"/>
      <c r="AW21" s="492">
        <v>5</v>
      </c>
      <c r="AX21" s="492">
        <v>3</v>
      </c>
      <c r="AY21" s="531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</row>
    <row r="22" spans="1:62" ht="12.75">
      <c r="A22" s="250"/>
      <c r="B22" s="250" t="s">
        <v>563</v>
      </c>
      <c r="C22" s="520" t="s">
        <v>134</v>
      </c>
      <c r="D22" s="504" t="s">
        <v>599</v>
      </c>
      <c r="E22" s="514" t="s">
        <v>192</v>
      </c>
      <c r="F22" s="491">
        <v>800</v>
      </c>
      <c r="G22" s="491">
        <v>461</v>
      </c>
      <c r="H22" s="491">
        <v>0</v>
      </c>
      <c r="I22" s="491">
        <v>1519.5</v>
      </c>
      <c r="J22" s="491">
        <v>1335.1</v>
      </c>
      <c r="K22" s="249">
        <f>I22/G22*100</f>
        <v>329.60954446854663</v>
      </c>
      <c r="L22" s="249"/>
      <c r="M22" s="512"/>
      <c r="N22" s="500"/>
      <c r="O22" s="491"/>
      <c r="P22" s="491"/>
      <c r="Q22" s="491"/>
      <c r="R22" s="491"/>
      <c r="S22" s="527"/>
      <c r="T22" s="491">
        <v>347.93522267206475</v>
      </c>
      <c r="U22" s="528">
        <f t="shared" si="3"/>
        <v>334.80519480519484</v>
      </c>
      <c r="V22" s="491" t="s">
        <v>572</v>
      </c>
      <c r="W22" s="491"/>
      <c r="X22" s="527">
        <f t="shared" si="4"/>
        <v>385</v>
      </c>
      <c r="Y22" s="492">
        <f t="shared" si="2"/>
        <v>48</v>
      </c>
      <c r="Z22" s="492">
        <v>30</v>
      </c>
      <c r="AA22" s="492">
        <v>8</v>
      </c>
      <c r="AB22" s="492"/>
      <c r="AC22" s="492"/>
      <c r="AD22" s="492">
        <v>10</v>
      </c>
      <c r="AE22" s="492">
        <v>210</v>
      </c>
      <c r="AF22" s="492">
        <v>25</v>
      </c>
      <c r="AG22" s="492">
        <v>125</v>
      </c>
      <c r="AH22" s="492">
        <v>40</v>
      </c>
      <c r="AI22" s="492"/>
      <c r="AJ22" s="492"/>
      <c r="AK22" s="492">
        <v>60</v>
      </c>
      <c r="AL22" s="492">
        <v>10</v>
      </c>
      <c r="AM22" s="492">
        <v>27</v>
      </c>
      <c r="AN22" s="492"/>
      <c r="AO22" s="491">
        <v>128.9</v>
      </c>
      <c r="AP22" s="492"/>
      <c r="AQ22" s="492"/>
      <c r="AR22" s="492">
        <v>8</v>
      </c>
      <c r="AS22" s="492">
        <v>40300</v>
      </c>
      <c r="AT22" s="492"/>
      <c r="AU22" s="492"/>
      <c r="AV22" s="492"/>
      <c r="AW22" s="492">
        <v>4</v>
      </c>
      <c r="AX22" s="492">
        <v>4</v>
      </c>
      <c r="AY22" s="531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</row>
    <row r="23" spans="1:62" ht="12.75" customHeight="1">
      <c r="A23" s="250"/>
      <c r="B23" s="250" t="s">
        <v>351</v>
      </c>
      <c r="C23" s="520" t="s">
        <v>416</v>
      </c>
      <c r="D23" s="504" t="s">
        <v>599</v>
      </c>
      <c r="E23" s="514" t="s">
        <v>192</v>
      </c>
      <c r="F23" s="491">
        <v>9630</v>
      </c>
      <c r="G23" s="491">
        <v>10013</v>
      </c>
      <c r="H23" s="491">
        <v>11604</v>
      </c>
      <c r="I23" s="491">
        <v>6476.9</v>
      </c>
      <c r="J23" s="491">
        <v>231.8</v>
      </c>
      <c r="K23" s="249">
        <f>I23/G23*100</f>
        <v>64.68490961749725</v>
      </c>
      <c r="L23" s="249">
        <f>I23/H23*100</f>
        <v>55.8160978972768</v>
      </c>
      <c r="M23" s="512"/>
      <c r="N23" s="500"/>
      <c r="O23" s="491"/>
      <c r="P23" s="491"/>
      <c r="Q23" s="491"/>
      <c r="R23" s="491"/>
      <c r="S23" s="527"/>
      <c r="T23" s="491">
        <v>226.6881028938907</v>
      </c>
      <c r="U23" s="528">
        <f t="shared" si="3"/>
        <v>276.59574468085106</v>
      </c>
      <c r="V23" s="491" t="s">
        <v>573</v>
      </c>
      <c r="W23" s="491"/>
      <c r="X23" s="527">
        <f t="shared" si="4"/>
        <v>51.7</v>
      </c>
      <c r="Y23" s="492">
        <f t="shared" si="2"/>
        <v>11</v>
      </c>
      <c r="Z23" s="492">
        <v>3.3</v>
      </c>
      <c r="AA23" s="492">
        <v>3.9</v>
      </c>
      <c r="AB23" s="492"/>
      <c r="AC23" s="492"/>
      <c r="AD23" s="492">
        <v>3.8</v>
      </c>
      <c r="AE23" s="492">
        <v>3.5</v>
      </c>
      <c r="AF23" s="492">
        <v>3.5</v>
      </c>
      <c r="AG23" s="492"/>
      <c r="AH23" s="492">
        <v>24</v>
      </c>
      <c r="AI23" s="492"/>
      <c r="AJ23" s="492"/>
      <c r="AK23" s="492">
        <v>6.6</v>
      </c>
      <c r="AL23" s="492"/>
      <c r="AM23" s="492"/>
      <c r="AN23" s="492">
        <v>6.6</v>
      </c>
      <c r="AO23" s="491">
        <v>14.3</v>
      </c>
      <c r="AP23" s="492">
        <v>79</v>
      </c>
      <c r="AQ23" s="492">
        <v>9100</v>
      </c>
      <c r="AR23" s="492">
        <v>18</v>
      </c>
      <c r="AS23" s="492">
        <v>2600</v>
      </c>
      <c r="AT23" s="492"/>
      <c r="AU23" s="492"/>
      <c r="AV23" s="492"/>
      <c r="AW23" s="492">
        <v>8</v>
      </c>
      <c r="AX23" s="492">
        <v>5</v>
      </c>
      <c r="AY23" s="531"/>
      <c r="AZ23" s="492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</row>
    <row r="24" spans="1:62" ht="12.75">
      <c r="A24" s="250"/>
      <c r="B24" s="250" t="s">
        <v>169</v>
      </c>
      <c r="C24" s="520" t="s">
        <v>417</v>
      </c>
      <c r="D24" s="504" t="s">
        <v>226</v>
      </c>
      <c r="E24" s="514" t="s">
        <v>474</v>
      </c>
      <c r="F24" s="491">
        <v>559</v>
      </c>
      <c r="G24" s="491">
        <v>855</v>
      </c>
      <c r="H24" s="491">
        <v>499</v>
      </c>
      <c r="I24" s="491">
        <v>479</v>
      </c>
      <c r="J24" s="491">
        <v>479</v>
      </c>
      <c r="K24" s="249">
        <f t="shared" si="1"/>
        <v>56.0233918128655</v>
      </c>
      <c r="L24" s="249">
        <f t="shared" si="0"/>
        <v>95.99198396793587</v>
      </c>
      <c r="M24" s="512"/>
      <c r="N24" s="500"/>
      <c r="O24" s="491"/>
      <c r="P24" s="491"/>
      <c r="Q24" s="491"/>
      <c r="R24" s="491"/>
      <c r="S24" s="527"/>
      <c r="T24" s="491">
        <v>355.2631578947368</v>
      </c>
      <c r="U24" s="528">
        <f t="shared" si="3"/>
        <v>250.0990099009901</v>
      </c>
      <c r="V24" s="491" t="s">
        <v>683</v>
      </c>
      <c r="W24" s="491"/>
      <c r="X24" s="527">
        <f t="shared" si="4"/>
        <v>505</v>
      </c>
      <c r="Y24" s="492">
        <f t="shared" si="2"/>
        <v>0</v>
      </c>
      <c r="Z24" s="492"/>
      <c r="AA24" s="492"/>
      <c r="AB24" s="492"/>
      <c r="AC24" s="492"/>
      <c r="AD24" s="492"/>
      <c r="AE24" s="492">
        <v>190</v>
      </c>
      <c r="AF24" s="492">
        <v>18</v>
      </c>
      <c r="AG24" s="492">
        <v>100</v>
      </c>
      <c r="AH24" s="492"/>
      <c r="AI24" s="492"/>
      <c r="AJ24" s="492">
        <v>100</v>
      </c>
      <c r="AK24" s="492"/>
      <c r="AL24" s="492"/>
      <c r="AM24" s="492">
        <v>110</v>
      </c>
      <c r="AN24" s="492">
        <v>105</v>
      </c>
      <c r="AO24" s="491">
        <v>126.3</v>
      </c>
      <c r="AP24" s="492">
        <v>110</v>
      </c>
      <c r="AQ24" s="492">
        <v>4680</v>
      </c>
      <c r="AR24" s="492">
        <v>5</v>
      </c>
      <c r="AS24" s="492">
        <v>38076</v>
      </c>
      <c r="AT24" s="492"/>
      <c r="AU24" s="492">
        <v>3</v>
      </c>
      <c r="AV24" s="492"/>
      <c r="AW24" s="492"/>
      <c r="AX24" s="492">
        <v>2</v>
      </c>
      <c r="AY24" s="531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</row>
    <row r="25" spans="1:62" ht="12.75" customHeight="1">
      <c r="A25" s="250"/>
      <c r="B25" s="251" t="s">
        <v>170</v>
      </c>
      <c r="C25" s="534" t="s">
        <v>418</v>
      </c>
      <c r="D25" s="517" t="s">
        <v>226</v>
      </c>
      <c r="E25" s="535" t="s">
        <v>474</v>
      </c>
      <c r="F25" s="509">
        <v>805</v>
      </c>
      <c r="G25" s="251">
        <v>858</v>
      </c>
      <c r="H25" s="251">
        <v>808</v>
      </c>
      <c r="I25" s="251">
        <v>851</v>
      </c>
      <c r="J25" s="251">
        <v>851</v>
      </c>
      <c r="K25" s="252">
        <f t="shared" si="1"/>
        <v>99.18414918414918</v>
      </c>
      <c r="L25" s="252">
        <f t="shared" si="0"/>
        <v>105.32178217821782</v>
      </c>
      <c r="M25" s="512"/>
      <c r="N25" s="500"/>
      <c r="O25" s="491"/>
      <c r="P25" s="491"/>
      <c r="Q25" s="491"/>
      <c r="R25" s="491"/>
      <c r="S25" s="527"/>
      <c r="T25" s="491">
        <v>257.5</v>
      </c>
      <c r="U25" s="528">
        <f t="shared" si="3"/>
        <v>272.8155339805826</v>
      </c>
      <c r="V25" s="491" t="s">
        <v>684</v>
      </c>
      <c r="W25" s="491"/>
      <c r="X25" s="527">
        <f t="shared" si="4"/>
        <v>103</v>
      </c>
      <c r="Y25" s="492">
        <f t="shared" si="2"/>
        <v>0</v>
      </c>
      <c r="Z25" s="492"/>
      <c r="AA25" s="492"/>
      <c r="AB25" s="492"/>
      <c r="AC25" s="492"/>
      <c r="AD25" s="492"/>
      <c r="AE25" s="492">
        <v>14</v>
      </c>
      <c r="AF25" s="492">
        <v>5</v>
      </c>
      <c r="AG25" s="492"/>
      <c r="AH25" s="492"/>
      <c r="AI25" s="492"/>
      <c r="AJ25" s="492">
        <v>87</v>
      </c>
      <c r="AK25" s="492">
        <v>1</v>
      </c>
      <c r="AL25" s="492"/>
      <c r="AM25" s="492">
        <v>1</v>
      </c>
      <c r="AN25" s="492"/>
      <c r="AO25" s="491">
        <v>28.1</v>
      </c>
      <c r="AP25" s="492">
        <v>235</v>
      </c>
      <c r="AQ25" s="492">
        <v>775</v>
      </c>
      <c r="AR25" s="492">
        <v>5</v>
      </c>
      <c r="AS25" s="492">
        <v>4700</v>
      </c>
      <c r="AT25" s="492"/>
      <c r="AU25" s="492">
        <v>3</v>
      </c>
      <c r="AV25" s="492"/>
      <c r="AW25" s="492"/>
      <c r="AX25" s="492">
        <v>2</v>
      </c>
      <c r="AY25" s="531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</row>
    <row r="26" spans="1:62" ht="12.75">
      <c r="A26" s="25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491"/>
      <c r="P26" s="491"/>
      <c r="Q26" s="491"/>
      <c r="R26" s="491"/>
      <c r="S26" s="527"/>
      <c r="T26" s="491">
        <v>448.2758620689655</v>
      </c>
      <c r="U26" s="528">
        <f t="shared" si="3"/>
        <v>399.99999999999994</v>
      </c>
      <c r="V26" s="491" t="s">
        <v>603</v>
      </c>
      <c r="W26" s="491"/>
      <c r="X26" s="527">
        <f t="shared" si="4"/>
        <v>76</v>
      </c>
      <c r="Y26" s="492">
        <f t="shared" si="2"/>
        <v>5.5</v>
      </c>
      <c r="Z26" s="492">
        <v>3.5</v>
      </c>
      <c r="AA26" s="492"/>
      <c r="AB26" s="492">
        <v>2</v>
      </c>
      <c r="AC26" s="492"/>
      <c r="AD26" s="492"/>
      <c r="AE26" s="492">
        <v>58.5</v>
      </c>
      <c r="AF26" s="492"/>
      <c r="AG26" s="492"/>
      <c r="AH26" s="492"/>
      <c r="AI26" s="492"/>
      <c r="AJ26" s="492"/>
      <c r="AK26" s="492">
        <v>12</v>
      </c>
      <c r="AL26" s="492"/>
      <c r="AM26" s="492"/>
      <c r="AN26" s="492"/>
      <c r="AO26" s="491">
        <v>30.4</v>
      </c>
      <c r="AR26" s="536"/>
      <c r="AS26" s="536">
        <v>5320</v>
      </c>
      <c r="AT26" s="492"/>
      <c r="AU26" s="492"/>
      <c r="AV26" s="492"/>
      <c r="AW26" s="492"/>
      <c r="AX26" s="492">
        <v>2</v>
      </c>
      <c r="AY26" s="531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</row>
    <row r="27" spans="1:62" ht="12.75" customHeight="1">
      <c r="A27" s="250"/>
      <c r="B27" s="500"/>
      <c r="C27" s="952"/>
      <c r="D27" s="953"/>
      <c r="E27" s="953"/>
      <c r="F27" s="953"/>
      <c r="G27" s="953"/>
      <c r="H27" s="953"/>
      <c r="I27" s="500"/>
      <c r="J27" s="500"/>
      <c r="K27" s="500"/>
      <c r="L27" s="500"/>
      <c r="M27" s="500"/>
      <c r="N27" s="500"/>
      <c r="O27" s="491"/>
      <c r="P27" s="491"/>
      <c r="Q27" s="491"/>
      <c r="R27" s="491"/>
      <c r="S27" s="527"/>
      <c r="T27" s="491"/>
      <c r="U27" s="528">
        <f t="shared" si="3"/>
        <v>100</v>
      </c>
      <c r="V27" s="491" t="s">
        <v>685</v>
      </c>
      <c r="W27" s="491"/>
      <c r="X27" s="527">
        <f t="shared" si="4"/>
        <v>40</v>
      </c>
      <c r="Y27" s="492">
        <f t="shared" si="2"/>
        <v>10</v>
      </c>
      <c r="Z27" s="492">
        <v>1</v>
      </c>
      <c r="AA27" s="492">
        <v>2</v>
      </c>
      <c r="AB27" s="492">
        <v>2</v>
      </c>
      <c r="AC27" s="492"/>
      <c r="AD27" s="492">
        <v>5</v>
      </c>
      <c r="AE27" s="492">
        <v>10</v>
      </c>
      <c r="AF27" s="492">
        <v>5</v>
      </c>
      <c r="AG27" s="492"/>
      <c r="AH27" s="492">
        <v>15</v>
      </c>
      <c r="AI27" s="492"/>
      <c r="AJ27" s="492"/>
      <c r="AK27" s="492"/>
      <c r="AL27" s="492"/>
      <c r="AM27" s="492">
        <v>5</v>
      </c>
      <c r="AN27" s="492"/>
      <c r="AO27" s="491">
        <v>4</v>
      </c>
      <c r="AP27" s="492"/>
      <c r="AQ27" s="492"/>
      <c r="AR27" s="492">
        <v>18</v>
      </c>
      <c r="AS27" s="492">
        <v>1850</v>
      </c>
      <c r="AT27" s="492"/>
      <c r="AU27" s="492">
        <v>3</v>
      </c>
      <c r="AV27" s="492">
        <v>5</v>
      </c>
      <c r="AW27" s="492">
        <v>5</v>
      </c>
      <c r="AX27" s="492">
        <v>5</v>
      </c>
      <c r="AY27" s="531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</row>
    <row r="28" spans="1:62" ht="12.75">
      <c r="A28" s="250"/>
      <c r="B28" s="500"/>
      <c r="C28" s="954"/>
      <c r="D28" s="954"/>
      <c r="E28" s="954"/>
      <c r="F28" s="954"/>
      <c r="G28" s="954"/>
      <c r="H28" s="954"/>
      <c r="I28" s="500"/>
      <c r="J28" s="500"/>
      <c r="K28" s="500"/>
      <c r="L28" s="500"/>
      <c r="M28" s="500"/>
      <c r="N28" s="500"/>
      <c r="O28" s="491"/>
      <c r="P28" s="491"/>
      <c r="Q28" s="491"/>
      <c r="R28" s="491"/>
      <c r="S28" s="527"/>
      <c r="T28" s="491">
        <v>290.0265957446809</v>
      </c>
      <c r="U28" s="528">
        <f t="shared" si="3"/>
        <v>222.17391304347828</v>
      </c>
      <c r="V28" s="491" t="s">
        <v>686</v>
      </c>
      <c r="W28" s="491"/>
      <c r="X28" s="527">
        <f t="shared" si="4"/>
        <v>230</v>
      </c>
      <c r="Y28" s="492">
        <f t="shared" si="2"/>
        <v>56</v>
      </c>
      <c r="Z28" s="492">
        <v>26</v>
      </c>
      <c r="AA28" s="492">
        <v>20</v>
      </c>
      <c r="AB28" s="492">
        <v>10</v>
      </c>
      <c r="AC28" s="492"/>
      <c r="AD28" s="492"/>
      <c r="AE28" s="492">
        <v>92</v>
      </c>
      <c r="AF28" s="492">
        <v>30</v>
      </c>
      <c r="AG28" s="492">
        <v>40</v>
      </c>
      <c r="AH28" s="492"/>
      <c r="AI28" s="492"/>
      <c r="AJ28" s="492"/>
      <c r="AK28" s="492">
        <v>10</v>
      </c>
      <c r="AL28" s="492"/>
      <c r="AM28" s="492">
        <v>22</v>
      </c>
      <c r="AN28" s="492">
        <v>50</v>
      </c>
      <c r="AO28" s="491">
        <v>51.1</v>
      </c>
      <c r="AP28" s="492">
        <v>250</v>
      </c>
      <c r="AQ28" s="492">
        <v>109.5</v>
      </c>
      <c r="AR28" s="492">
        <v>6</v>
      </c>
      <c r="AS28" s="492">
        <v>34500</v>
      </c>
      <c r="AT28" s="492"/>
      <c r="AU28" s="492"/>
      <c r="AV28" s="492"/>
      <c r="AW28" s="492">
        <v>3</v>
      </c>
      <c r="AX28" s="492">
        <v>3</v>
      </c>
      <c r="AY28" s="531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</row>
    <row r="29" spans="1:62" ht="12.75" customHeight="1">
      <c r="A29" s="250"/>
      <c r="B29" s="250"/>
      <c r="C29" s="954"/>
      <c r="D29" s="954"/>
      <c r="E29" s="954"/>
      <c r="F29" s="954"/>
      <c r="G29" s="954"/>
      <c r="H29" s="954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527"/>
      <c r="T29" s="491"/>
      <c r="U29" s="528" t="e">
        <f t="shared" si="3"/>
        <v>#DIV/0!</v>
      </c>
      <c r="V29" s="491"/>
      <c r="W29" s="527"/>
      <c r="X29" s="527">
        <f t="shared" si="4"/>
        <v>0</v>
      </c>
      <c r="Y29" s="492">
        <f t="shared" si="2"/>
        <v>0</v>
      </c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527"/>
      <c r="AP29" s="492"/>
      <c r="AQ29" s="492"/>
      <c r="AR29" s="492"/>
      <c r="AS29" s="492"/>
      <c r="AT29" s="492"/>
      <c r="AU29" s="492"/>
      <c r="AV29" s="492"/>
      <c r="AW29" s="492"/>
      <c r="AX29" s="492"/>
      <c r="AY29" s="531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</row>
    <row r="30" spans="1:62" ht="12.75">
      <c r="A30" s="250"/>
      <c r="B30" s="250"/>
      <c r="C30" s="250"/>
      <c r="D30" s="250"/>
      <c r="E30" s="491"/>
      <c r="F30" s="491"/>
      <c r="G30" s="491"/>
      <c r="H30" s="491"/>
      <c r="I30" s="491"/>
      <c r="J30" s="491"/>
      <c r="K30" s="513"/>
      <c r="L30" s="513"/>
      <c r="M30" s="250"/>
      <c r="N30" s="250"/>
      <c r="O30" s="491"/>
      <c r="P30" s="491"/>
      <c r="Q30" s="491"/>
      <c r="R30" s="491"/>
      <c r="S30" s="527"/>
      <c r="T30" s="491"/>
      <c r="U30" s="528" t="e">
        <f t="shared" si="3"/>
        <v>#DIV/0!</v>
      </c>
      <c r="V30" s="491" t="s">
        <v>340</v>
      </c>
      <c r="W30" s="527"/>
      <c r="X30" s="527">
        <f t="shared" si="4"/>
        <v>0</v>
      </c>
      <c r="Y30" s="492">
        <f t="shared" si="2"/>
        <v>0</v>
      </c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527"/>
      <c r="AP30" s="492"/>
      <c r="AQ30" s="492"/>
      <c r="AR30" s="492"/>
      <c r="AS30" s="492"/>
      <c r="AT30" s="492"/>
      <c r="AU30" s="492"/>
      <c r="AV30" s="492"/>
      <c r="AW30" s="492"/>
      <c r="AX30" s="492"/>
      <c r="AY30" s="531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</row>
    <row r="31" spans="1:62" ht="12.75" customHeight="1">
      <c r="A31" s="250"/>
      <c r="B31" s="250"/>
      <c r="C31" s="250"/>
      <c r="D31" s="250"/>
      <c r="E31" s="491"/>
      <c r="F31" s="491"/>
      <c r="G31" s="491"/>
      <c r="H31" s="491"/>
      <c r="I31" s="491"/>
      <c r="J31" s="491"/>
      <c r="K31" s="513"/>
      <c r="L31" s="513"/>
      <c r="M31" s="250"/>
      <c r="N31" s="250"/>
      <c r="O31" s="491"/>
      <c r="P31" s="491"/>
      <c r="Q31" s="491"/>
      <c r="R31" s="491"/>
      <c r="S31" s="527"/>
      <c r="T31" s="491"/>
      <c r="U31" s="528" t="e">
        <f t="shared" si="3"/>
        <v>#DIV/0!</v>
      </c>
      <c r="V31" s="491"/>
      <c r="W31" s="527"/>
      <c r="X31" s="527">
        <f t="shared" si="4"/>
        <v>0</v>
      </c>
      <c r="Y31" s="492">
        <f t="shared" si="2"/>
        <v>0</v>
      </c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527"/>
      <c r="AP31" s="492"/>
      <c r="AQ31" s="492"/>
      <c r="AR31" s="492"/>
      <c r="AS31" s="492"/>
      <c r="AT31" s="492"/>
      <c r="AU31" s="492"/>
      <c r="AV31" s="492"/>
      <c r="AW31" s="492"/>
      <c r="AX31" s="492"/>
      <c r="AY31" s="531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</row>
    <row r="32" spans="1:62" ht="12.75">
      <c r="A32" s="250"/>
      <c r="B32" s="250"/>
      <c r="C32" s="250"/>
      <c r="D32" s="250"/>
      <c r="E32" s="491"/>
      <c r="F32" s="491"/>
      <c r="G32" s="491"/>
      <c r="H32" s="491"/>
      <c r="I32" s="491"/>
      <c r="J32" s="491"/>
      <c r="K32" s="513"/>
      <c r="L32" s="513"/>
      <c r="M32" s="250"/>
      <c r="N32" s="250"/>
      <c r="O32" s="491"/>
      <c r="P32" s="491"/>
      <c r="Q32" s="491"/>
      <c r="R32" s="491"/>
      <c r="S32" s="527"/>
      <c r="T32" s="491">
        <v>396.7509025270758</v>
      </c>
      <c r="U32" s="528">
        <f>AO32/X32*1000</f>
        <v>441.6961130742049</v>
      </c>
      <c r="V32" s="250" t="s">
        <v>227</v>
      </c>
      <c r="W32" s="250"/>
      <c r="X32" s="527">
        <f t="shared" si="4"/>
        <v>283</v>
      </c>
      <c r="Y32" s="492">
        <f t="shared" si="2"/>
        <v>19</v>
      </c>
      <c r="Z32" s="492">
        <v>2</v>
      </c>
      <c r="AA32" s="492">
        <v>3</v>
      </c>
      <c r="AB32" s="492">
        <v>14</v>
      </c>
      <c r="AC32" s="492"/>
      <c r="AD32" s="492"/>
      <c r="AE32" s="492">
        <v>50</v>
      </c>
      <c r="AF32" s="492">
        <v>5</v>
      </c>
      <c r="AG32" s="492">
        <v>45</v>
      </c>
      <c r="AH32" s="492"/>
      <c r="AI32" s="492"/>
      <c r="AJ32" s="492">
        <v>32</v>
      </c>
      <c r="AK32" s="492">
        <v>35</v>
      </c>
      <c r="AL32" s="492">
        <v>10</v>
      </c>
      <c r="AM32" s="492">
        <v>102</v>
      </c>
      <c r="AN32" s="492">
        <v>45</v>
      </c>
      <c r="AO32" s="250">
        <v>125</v>
      </c>
      <c r="AP32" s="492">
        <v>355</v>
      </c>
      <c r="AQ32" s="492">
        <v>63.4</v>
      </c>
      <c r="AR32" s="492">
        <v>15</v>
      </c>
      <c r="AS32" s="492">
        <v>3860</v>
      </c>
      <c r="AT32" s="492"/>
      <c r="AU32" s="492">
        <v>8</v>
      </c>
      <c r="AV32" s="492"/>
      <c r="AW32" s="492">
        <v>2</v>
      </c>
      <c r="AX32" s="492">
        <v>5</v>
      </c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  <c r="BI32" s="492"/>
      <c r="BJ32" s="492"/>
    </row>
    <row r="33" spans="1:62" ht="12.75" customHeight="1">
      <c r="A33" s="250"/>
      <c r="B33" s="250"/>
      <c r="C33" s="250"/>
      <c r="D33" s="250"/>
      <c r="E33" s="250"/>
      <c r="F33" s="250"/>
      <c r="G33" s="250"/>
      <c r="H33" s="250"/>
      <c r="I33" s="250"/>
      <c r="J33" s="491"/>
      <c r="K33" s="513"/>
      <c r="L33" s="513"/>
      <c r="M33" s="250"/>
      <c r="N33" s="250"/>
      <c r="O33" s="502"/>
      <c r="P33" s="250"/>
      <c r="Q33" s="250"/>
      <c r="R33" s="250"/>
      <c r="S33" s="500"/>
      <c r="T33" s="249"/>
      <c r="U33" s="528" t="e">
        <f t="shared" si="3"/>
        <v>#DIV/0!</v>
      </c>
      <c r="V33" s="491"/>
      <c r="W33" s="500"/>
      <c r="X33" s="527">
        <f t="shared" si="4"/>
        <v>0</v>
      </c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500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</row>
    <row r="34" spans="1:62" ht="12.75">
      <c r="A34" s="250"/>
      <c r="B34" s="250"/>
      <c r="C34" s="250"/>
      <c r="D34" s="250"/>
      <c r="E34" s="250"/>
      <c r="F34" s="250"/>
      <c r="G34" s="250"/>
      <c r="H34" s="250"/>
      <c r="I34" s="250"/>
      <c r="J34" s="491"/>
      <c r="K34" s="513"/>
      <c r="L34" s="513"/>
      <c r="M34" s="250"/>
      <c r="N34" s="250"/>
      <c r="O34" s="502"/>
      <c r="P34" s="250"/>
      <c r="Q34" s="250"/>
      <c r="R34" s="249"/>
      <c r="S34" s="250"/>
      <c r="T34" s="249">
        <v>396.6906088474189</v>
      </c>
      <c r="U34" s="528">
        <f t="shared" si="3"/>
        <v>437.30113576500827</v>
      </c>
      <c r="V34" s="537" t="s">
        <v>111</v>
      </c>
      <c r="W34" s="537">
        <f aca="true" t="shared" si="5" ref="W34:AX34">SUM(W13:W33)</f>
        <v>0</v>
      </c>
      <c r="X34" s="537">
        <f t="shared" si="5"/>
        <v>4745.7</v>
      </c>
      <c r="Y34" s="537">
        <f t="shared" si="5"/>
        <v>1038.5</v>
      </c>
      <c r="Z34" s="537">
        <f t="shared" si="5"/>
        <v>762.3</v>
      </c>
      <c r="AA34" s="537">
        <f t="shared" si="5"/>
        <v>41</v>
      </c>
      <c r="AB34" s="537">
        <f t="shared" si="5"/>
        <v>83</v>
      </c>
      <c r="AC34" s="537">
        <f t="shared" si="5"/>
        <v>0</v>
      </c>
      <c r="AD34" s="537">
        <f t="shared" si="5"/>
        <v>152.20000000000002</v>
      </c>
      <c r="AE34" s="537">
        <f t="shared" si="5"/>
        <v>1478</v>
      </c>
      <c r="AF34" s="537">
        <f t="shared" si="5"/>
        <v>227.5</v>
      </c>
      <c r="AG34" s="537">
        <f t="shared" si="5"/>
        <v>378</v>
      </c>
      <c r="AH34" s="537">
        <f t="shared" si="5"/>
        <v>600</v>
      </c>
      <c r="AI34" s="537">
        <f t="shared" si="5"/>
        <v>0</v>
      </c>
      <c r="AJ34" s="537">
        <f t="shared" si="5"/>
        <v>374</v>
      </c>
      <c r="AK34" s="537">
        <f t="shared" si="5"/>
        <v>367.6</v>
      </c>
      <c r="AL34" s="537">
        <f t="shared" si="5"/>
        <v>100</v>
      </c>
      <c r="AM34" s="537">
        <f t="shared" si="5"/>
        <v>513</v>
      </c>
      <c r="AN34" s="537">
        <f t="shared" si="5"/>
        <v>374.6</v>
      </c>
      <c r="AO34" s="537">
        <f t="shared" si="5"/>
        <v>2075.2999999999997</v>
      </c>
      <c r="AP34" s="537">
        <f t="shared" si="5"/>
        <v>4931</v>
      </c>
      <c r="AQ34" s="537">
        <f t="shared" si="5"/>
        <v>19224.5</v>
      </c>
      <c r="AR34" s="537">
        <f t="shared" si="5"/>
        <v>184</v>
      </c>
      <c r="AS34" s="537">
        <f>SUM(AS13:AS33)</f>
        <v>345144</v>
      </c>
      <c r="AT34" s="538">
        <f t="shared" si="5"/>
        <v>5</v>
      </c>
      <c r="AU34" s="537">
        <f t="shared" si="5"/>
        <v>41</v>
      </c>
      <c r="AV34" s="538">
        <f t="shared" si="5"/>
        <v>10</v>
      </c>
      <c r="AW34" s="538">
        <f t="shared" si="5"/>
        <v>47</v>
      </c>
      <c r="AX34" s="538">
        <f t="shared" si="5"/>
        <v>59</v>
      </c>
      <c r="AY34" s="531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</row>
    <row r="35" spans="1:62" ht="12.75" customHeight="1">
      <c r="A35" s="250"/>
      <c r="B35" s="502"/>
      <c r="C35" s="539"/>
      <c r="D35" s="540"/>
      <c r="E35" s="540"/>
      <c r="F35" s="540"/>
      <c r="G35" s="540"/>
      <c r="H35" s="540"/>
      <c r="I35" s="540"/>
      <c r="J35" s="541"/>
      <c r="K35" s="541"/>
      <c r="L35" s="541"/>
      <c r="M35" s="541"/>
      <c r="N35" s="541"/>
      <c r="O35" s="541"/>
      <c r="P35" s="250"/>
      <c r="Q35" s="249"/>
      <c r="R35" s="250"/>
      <c r="S35" s="250"/>
      <c r="T35" s="249"/>
      <c r="U35" s="249"/>
      <c r="V35" s="491"/>
      <c r="W35" s="491"/>
      <c r="X35" s="491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</row>
    <row r="36" spans="1:62" ht="12.75">
      <c r="A36" s="250"/>
      <c r="B36" s="250"/>
      <c r="C36" s="250"/>
      <c r="D36" s="250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4"/>
      <c r="P36" s="491"/>
      <c r="Q36" s="491"/>
      <c r="R36" s="491"/>
      <c r="S36" s="491"/>
      <c r="T36" s="491"/>
      <c r="U36" s="491"/>
      <c r="V36" s="491"/>
      <c r="W36" s="491"/>
      <c r="X36" s="491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  <c r="BI36" s="492"/>
      <c r="BJ36" s="492"/>
    </row>
    <row r="37" spans="1:62" ht="12.75" customHeight="1">
      <c r="A37" s="250"/>
      <c r="B37" s="250"/>
      <c r="C37" s="542"/>
      <c r="D37" s="250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</row>
    <row r="38" spans="1:62" ht="12.75">
      <c r="A38" s="250"/>
      <c r="B38" s="250"/>
      <c r="C38" s="250"/>
      <c r="D38" s="250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</row>
    <row r="39" spans="1:62" ht="12.75" customHeight="1">
      <c r="A39" s="250"/>
      <c r="B39" s="250"/>
      <c r="C39" s="250"/>
      <c r="D39" s="250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</row>
    <row r="40" spans="1:62" ht="12.75">
      <c r="A40" s="250"/>
      <c r="B40" s="250"/>
      <c r="C40" s="250"/>
      <c r="D40" s="250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</row>
    <row r="41" spans="1:62" ht="12.75" customHeight="1">
      <c r="A41" s="491"/>
      <c r="B41" s="250"/>
      <c r="C41" s="250"/>
      <c r="D41" s="250"/>
      <c r="E41" s="543"/>
      <c r="F41" s="544"/>
      <c r="G41" s="544"/>
      <c r="H41" s="544"/>
      <c r="I41" s="544"/>
      <c r="J41" s="544"/>
      <c r="K41" s="544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  <c r="BI41" s="492"/>
      <c r="BJ41" s="492"/>
    </row>
    <row r="42" spans="1:62" ht="12.75">
      <c r="A42" s="491"/>
      <c r="B42" s="250"/>
      <c r="C42" s="250"/>
      <c r="D42" s="250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</row>
    <row r="43" spans="1:62" ht="12.75" customHeight="1">
      <c r="A43" s="491"/>
      <c r="B43" s="250"/>
      <c r="C43" s="250"/>
      <c r="D43" s="250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</row>
    <row r="44" spans="1:62" ht="12.75">
      <c r="A44" s="491"/>
      <c r="B44" s="250"/>
      <c r="C44" s="250"/>
      <c r="D44" s="250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</row>
    <row r="45" spans="1:62" ht="12.75">
      <c r="A45" s="491"/>
      <c r="B45" s="250"/>
      <c r="C45" s="250"/>
      <c r="D45" s="250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2"/>
      <c r="BF45" s="492"/>
      <c r="BG45" s="492"/>
      <c r="BH45" s="492"/>
      <c r="BI45" s="492"/>
      <c r="BJ45" s="492"/>
    </row>
    <row r="46" spans="1:62" ht="12.75" customHeight="1">
      <c r="A46" s="491"/>
      <c r="B46" s="250"/>
      <c r="C46" s="250"/>
      <c r="D46" s="250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</row>
    <row r="47" spans="1:62" ht="12.75">
      <c r="A47" s="491"/>
      <c r="B47" s="250"/>
      <c r="C47" s="250"/>
      <c r="D47" s="250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</row>
    <row r="48" spans="1:62" ht="12.75" customHeight="1">
      <c r="A48" s="491"/>
      <c r="B48" s="250"/>
      <c r="C48" s="250"/>
      <c r="D48" s="250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</row>
    <row r="49" spans="1:62" ht="12.75">
      <c r="A49" s="491"/>
      <c r="B49" s="250"/>
      <c r="C49" s="250"/>
      <c r="D49" s="250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</row>
    <row r="50" spans="1:62" ht="12.75" customHeight="1">
      <c r="A50" s="491"/>
      <c r="B50" s="250"/>
      <c r="C50" s="250"/>
      <c r="D50" s="250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492"/>
      <c r="BC50" s="492"/>
      <c r="BD50" s="492"/>
      <c r="BE50" s="492"/>
      <c r="BF50" s="492"/>
      <c r="BG50" s="492"/>
      <c r="BH50" s="492"/>
      <c r="BI50" s="492"/>
      <c r="BJ50" s="492"/>
    </row>
    <row r="51" spans="1:62" ht="12.75">
      <c r="A51" s="491"/>
      <c r="B51" s="250"/>
      <c r="C51" s="250"/>
      <c r="D51" s="250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92"/>
      <c r="BG51" s="492"/>
      <c r="BH51" s="492"/>
      <c r="BI51" s="492"/>
      <c r="BJ51" s="492"/>
    </row>
    <row r="52" spans="1:55" ht="38.25" customHeight="1">
      <c r="A52" s="491"/>
      <c r="B52" s="250"/>
      <c r="C52" s="250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</row>
    <row r="53" spans="1:55" ht="12.75">
      <c r="A53" s="491"/>
      <c r="B53" s="250"/>
      <c r="C53" s="250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</row>
    <row r="54" spans="1:55" ht="12.75" customHeight="1">
      <c r="A54" s="491"/>
      <c r="B54" s="250"/>
      <c r="C54" s="250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</row>
    <row r="55" spans="1:55" ht="12.75">
      <c r="A55" s="491"/>
      <c r="B55" s="250"/>
      <c r="C55" s="250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</row>
    <row r="56" spans="1:55" ht="12.75" customHeight="1">
      <c r="A56" s="491"/>
      <c r="B56" s="250"/>
      <c r="C56" s="250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</row>
    <row r="57" spans="1:55" ht="12.75">
      <c r="A57" s="491"/>
      <c r="B57" s="250"/>
      <c r="C57" s="250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</row>
    <row r="58" spans="1:55" ht="12.75" customHeight="1">
      <c r="A58" s="491"/>
      <c r="B58" s="250"/>
      <c r="C58" s="250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</row>
    <row r="59" spans="1:55" ht="12.75">
      <c r="A59" s="491"/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492"/>
      <c r="BC59" s="492"/>
    </row>
    <row r="60" spans="1:55" ht="12.75" customHeight="1">
      <c r="A60" s="491"/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2"/>
      <c r="AG60" s="492"/>
      <c r="AH60" s="492"/>
      <c r="AI60" s="492"/>
      <c r="AJ60" s="492"/>
      <c r="AK60" s="492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492"/>
      <c r="AY60" s="492"/>
      <c r="AZ60" s="492"/>
      <c r="BA60" s="492"/>
      <c r="BB60" s="492"/>
      <c r="BC60" s="492"/>
    </row>
    <row r="61" spans="1:62" ht="12.75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/>
      <c r="AV61" s="492"/>
      <c r="AW61" s="492"/>
      <c r="AX61" s="492"/>
      <c r="AY61" s="492"/>
      <c r="AZ61" s="492"/>
      <c r="BA61" s="492"/>
      <c r="BB61" s="492"/>
      <c r="BC61" s="492"/>
      <c r="BD61" s="492"/>
      <c r="BE61" s="492"/>
      <c r="BF61" s="492"/>
      <c r="BG61" s="492"/>
      <c r="BH61" s="492"/>
      <c r="BI61" s="492"/>
      <c r="BJ61" s="492"/>
    </row>
    <row r="62" spans="1:62" ht="12.75" customHeight="1">
      <c r="A62" s="491"/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/>
      <c r="AV62" s="492"/>
      <c r="AW62" s="492"/>
      <c r="AX62" s="492"/>
      <c r="AY62" s="492"/>
      <c r="AZ62" s="492"/>
      <c r="BA62" s="492"/>
      <c r="BB62" s="492"/>
      <c r="BC62" s="492"/>
      <c r="BD62" s="492"/>
      <c r="BE62" s="492"/>
      <c r="BF62" s="492"/>
      <c r="BG62" s="492"/>
      <c r="BH62" s="492"/>
      <c r="BI62" s="492"/>
      <c r="BJ62" s="492"/>
    </row>
    <row r="63" spans="1:62" ht="12.75">
      <c r="A63" s="491"/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/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/>
      <c r="AY63" s="492"/>
      <c r="AZ63" s="492"/>
      <c r="BA63" s="492"/>
      <c r="BB63" s="492"/>
      <c r="BC63" s="492"/>
      <c r="BD63" s="492"/>
      <c r="BE63" s="492"/>
      <c r="BF63" s="492"/>
      <c r="BG63" s="492"/>
      <c r="BH63" s="492"/>
      <c r="BI63" s="492"/>
      <c r="BJ63" s="492"/>
    </row>
    <row r="64" spans="1:62" ht="12.75" customHeight="1">
      <c r="A64" s="491"/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2"/>
      <c r="Z64" s="492"/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/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</row>
    <row r="65" spans="1:62" ht="12.75">
      <c r="A65" s="491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</row>
    <row r="66" spans="1:62" ht="12.75" customHeight="1">
      <c r="A66" s="491"/>
      <c r="B66" s="491"/>
      <c r="C66" s="491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</row>
    <row r="67" spans="1:62" ht="12.75">
      <c r="A67" s="491"/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</row>
    <row r="68" spans="1:62" ht="12.75" customHeight="1">
      <c r="A68" s="491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S68" s="492"/>
      <c r="AT68" s="492"/>
      <c r="AU68" s="492"/>
      <c r="AV68" s="492"/>
      <c r="AW68" s="492"/>
      <c r="AX68" s="492"/>
      <c r="AY68" s="492"/>
      <c r="AZ68" s="492"/>
      <c r="BA68" s="492"/>
      <c r="BB68" s="492"/>
      <c r="BC68" s="492"/>
      <c r="BD68" s="492"/>
      <c r="BE68" s="492"/>
      <c r="BF68" s="492"/>
      <c r="BG68" s="492"/>
      <c r="BH68" s="492"/>
      <c r="BI68" s="492"/>
      <c r="BJ68" s="492"/>
    </row>
    <row r="69" spans="1:62" ht="12.75">
      <c r="A69" s="491"/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</row>
    <row r="70" spans="1:62" ht="12.75" customHeight="1">
      <c r="A70" s="491"/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2"/>
      <c r="AN70" s="492"/>
      <c r="AO70" s="492"/>
      <c r="AP70" s="492"/>
      <c r="AQ70" s="492"/>
      <c r="AR70" s="492"/>
      <c r="AS70" s="492"/>
      <c r="AT70" s="492"/>
      <c r="AU70" s="492"/>
      <c r="AV70" s="492"/>
      <c r="AW70" s="492"/>
      <c r="AX70" s="492"/>
      <c r="AY70" s="492"/>
      <c r="AZ70" s="492"/>
      <c r="BA70" s="492"/>
      <c r="BB70" s="492"/>
      <c r="BC70" s="492"/>
      <c r="BD70" s="492"/>
      <c r="BE70" s="492"/>
      <c r="BF70" s="492"/>
      <c r="BG70" s="492"/>
      <c r="BH70" s="492"/>
      <c r="BI70" s="492"/>
      <c r="BJ70" s="492"/>
    </row>
    <row r="71" spans="1:62" ht="12.75">
      <c r="A71" s="491"/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  <c r="AT71" s="492"/>
      <c r="AU71" s="492"/>
      <c r="AV71" s="492"/>
      <c r="AW71" s="492"/>
      <c r="AX71" s="492"/>
      <c r="AY71" s="492"/>
      <c r="AZ71" s="492"/>
      <c r="BA71" s="492"/>
      <c r="BB71" s="492"/>
      <c r="BC71" s="492"/>
      <c r="BD71" s="492"/>
      <c r="BE71" s="492"/>
      <c r="BF71" s="492"/>
      <c r="BG71" s="492"/>
      <c r="BH71" s="492"/>
      <c r="BI71" s="492"/>
      <c r="BJ71" s="492"/>
    </row>
    <row r="72" spans="1:62" ht="12.75" customHeight="1">
      <c r="A72" s="491"/>
      <c r="B72" s="491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S72" s="492"/>
      <c r="AT72" s="492"/>
      <c r="AU72" s="492"/>
      <c r="AV72" s="492"/>
      <c r="AW72" s="492"/>
      <c r="AX72" s="492"/>
      <c r="AY72" s="492"/>
      <c r="AZ72" s="492"/>
      <c r="BA72" s="492"/>
      <c r="BB72" s="492"/>
      <c r="BC72" s="492"/>
      <c r="BD72" s="492"/>
      <c r="BE72" s="492"/>
      <c r="BF72" s="492"/>
      <c r="BG72" s="492"/>
      <c r="BH72" s="492"/>
      <c r="BI72" s="492"/>
      <c r="BJ72" s="492"/>
    </row>
    <row r="73" spans="1:62" ht="12.75">
      <c r="A73" s="491"/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  <c r="V73" s="491"/>
      <c r="W73" s="491"/>
      <c r="X73" s="491"/>
      <c r="Y73" s="492"/>
      <c r="Z73" s="492"/>
      <c r="AA73" s="492"/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  <c r="AL73" s="492"/>
      <c r="AM73" s="492"/>
      <c r="AN73" s="492"/>
      <c r="AO73" s="492"/>
      <c r="AP73" s="492"/>
      <c r="AQ73" s="492"/>
      <c r="AR73" s="492"/>
      <c r="AS73" s="492"/>
      <c r="AT73" s="492"/>
      <c r="AU73" s="492"/>
      <c r="AV73" s="492"/>
      <c r="AW73" s="492"/>
      <c r="AX73" s="492"/>
      <c r="AY73" s="492"/>
      <c r="AZ73" s="492"/>
      <c r="BA73" s="492"/>
      <c r="BB73" s="492"/>
      <c r="BC73" s="492"/>
      <c r="BD73" s="492"/>
      <c r="BE73" s="492"/>
      <c r="BF73" s="492"/>
      <c r="BG73" s="492"/>
      <c r="BH73" s="492"/>
      <c r="BI73" s="492"/>
      <c r="BJ73" s="492"/>
    </row>
    <row r="74" spans="1:62" ht="12.75" customHeight="1">
      <c r="A74" s="491"/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</row>
    <row r="75" spans="1:62" ht="12.75">
      <c r="A75" s="491"/>
      <c r="B75" s="491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  <c r="AO75" s="492"/>
      <c r="AP75" s="492"/>
      <c r="AQ75" s="492"/>
      <c r="AR75" s="492"/>
      <c r="AS75" s="492"/>
      <c r="AT75" s="492"/>
      <c r="AU75" s="492"/>
      <c r="AV75" s="492"/>
      <c r="AW75" s="492"/>
      <c r="AX75" s="492"/>
      <c r="AY75" s="492"/>
      <c r="AZ75" s="492"/>
      <c r="BA75" s="492"/>
      <c r="BB75" s="492"/>
      <c r="BC75" s="492"/>
      <c r="BD75" s="492"/>
      <c r="BE75" s="492"/>
      <c r="BF75" s="492"/>
      <c r="BG75" s="492"/>
      <c r="BH75" s="492"/>
      <c r="BI75" s="492"/>
      <c r="BJ75" s="492"/>
    </row>
    <row r="76" spans="1:62" ht="12.75" customHeight="1">
      <c r="A76" s="491"/>
      <c r="B76" s="491"/>
      <c r="C76" s="491"/>
      <c r="D76" s="491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1"/>
      <c r="V76" s="491"/>
      <c r="W76" s="491"/>
      <c r="X76" s="491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2"/>
      <c r="AM76" s="492"/>
      <c r="AN76" s="492"/>
      <c r="AO76" s="492"/>
      <c r="AP76" s="492"/>
      <c r="AQ76" s="492"/>
      <c r="AR76" s="492"/>
      <c r="AS76" s="492"/>
      <c r="AT76" s="492"/>
      <c r="AU76" s="492"/>
      <c r="AV76" s="492"/>
      <c r="AW76" s="492"/>
      <c r="AX76" s="492"/>
      <c r="AY76" s="492"/>
      <c r="AZ76" s="492"/>
      <c r="BA76" s="492"/>
      <c r="BB76" s="492"/>
      <c r="BC76" s="492"/>
      <c r="BD76" s="492"/>
      <c r="BE76" s="492"/>
      <c r="BF76" s="492"/>
      <c r="BG76" s="492"/>
      <c r="BH76" s="492"/>
      <c r="BI76" s="492"/>
      <c r="BJ76" s="492"/>
    </row>
    <row r="77" spans="1:62" ht="12.75">
      <c r="A77" s="491"/>
      <c r="B77" s="491"/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S77" s="492"/>
      <c r="AT77" s="492"/>
      <c r="AU77" s="492"/>
      <c r="AV77" s="492"/>
      <c r="AW77" s="492"/>
      <c r="AX77" s="492"/>
      <c r="AY77" s="492"/>
      <c r="AZ77" s="492"/>
      <c r="BA77" s="492"/>
      <c r="BB77" s="492"/>
      <c r="BC77" s="492"/>
      <c r="BD77" s="492"/>
      <c r="BE77" s="492"/>
      <c r="BF77" s="492"/>
      <c r="BG77" s="492"/>
      <c r="BH77" s="492"/>
      <c r="BI77" s="492"/>
      <c r="BJ77" s="492"/>
    </row>
    <row r="78" spans="1:62" ht="12.75" customHeight="1">
      <c r="A78" s="491"/>
      <c r="B78" s="491"/>
      <c r="C78" s="491"/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2"/>
      <c r="AS78" s="492"/>
      <c r="AT78" s="492"/>
      <c r="AU78" s="492"/>
      <c r="AV78" s="492"/>
      <c r="AW78" s="492"/>
      <c r="AX78" s="492"/>
      <c r="AY78" s="492"/>
      <c r="AZ78" s="492"/>
      <c r="BA78" s="492"/>
      <c r="BB78" s="492"/>
      <c r="BC78" s="492"/>
      <c r="BD78" s="492"/>
      <c r="BE78" s="492"/>
      <c r="BF78" s="492"/>
      <c r="BG78" s="492"/>
      <c r="BH78" s="492"/>
      <c r="BI78" s="492"/>
      <c r="BJ78" s="492"/>
    </row>
    <row r="79" spans="1:62" ht="12.75">
      <c r="A79" s="491"/>
      <c r="B79" s="491"/>
      <c r="C79" s="491"/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2"/>
      <c r="AX79" s="492"/>
      <c r="AY79" s="492"/>
      <c r="AZ79" s="492"/>
      <c r="BA79" s="492"/>
      <c r="BB79" s="492"/>
      <c r="BC79" s="492"/>
      <c r="BD79" s="492"/>
      <c r="BE79" s="492"/>
      <c r="BF79" s="492"/>
      <c r="BG79" s="492"/>
      <c r="BH79" s="492"/>
      <c r="BI79" s="492"/>
      <c r="BJ79" s="492"/>
    </row>
    <row r="80" spans="1:62" ht="12.75" customHeight="1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492"/>
      <c r="AO80" s="492"/>
      <c r="AP80" s="492"/>
      <c r="AQ80" s="492"/>
      <c r="AR80" s="492"/>
      <c r="AS80" s="492"/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492"/>
      <c r="BJ80" s="492"/>
    </row>
    <row r="81" spans="1:62" ht="12.75">
      <c r="A81" s="491"/>
      <c r="B81" s="491"/>
      <c r="C81" s="491"/>
      <c r="D81" s="491"/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1"/>
      <c r="V81" s="491"/>
      <c r="W81" s="491"/>
      <c r="X81" s="491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492"/>
      <c r="AY81" s="492"/>
      <c r="AZ81" s="492"/>
      <c r="BA81" s="492"/>
      <c r="BB81" s="492"/>
      <c r="BC81" s="492"/>
      <c r="BD81" s="492"/>
      <c r="BE81" s="492"/>
      <c r="BF81" s="492"/>
      <c r="BG81" s="492"/>
      <c r="BH81" s="492"/>
      <c r="BI81" s="492"/>
      <c r="BJ81" s="492"/>
    </row>
    <row r="82" spans="1:62" ht="12.75" customHeight="1">
      <c r="A82" s="545"/>
      <c r="B82" s="545"/>
      <c r="C82" s="545"/>
      <c r="D82" s="545"/>
      <c r="E82" s="546"/>
      <c r="F82" s="546"/>
      <c r="G82" s="545"/>
      <c r="H82" s="545"/>
      <c r="I82" s="545"/>
      <c r="J82" s="545"/>
      <c r="K82" s="545"/>
      <c r="L82" s="545"/>
      <c r="M82" s="545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92"/>
      <c r="AM82" s="492"/>
      <c r="AN82" s="492"/>
      <c r="AO82" s="492"/>
      <c r="AP82" s="492"/>
      <c r="AQ82" s="492"/>
      <c r="AR82" s="492"/>
      <c r="AS82" s="492"/>
      <c r="AT82" s="492"/>
      <c r="AU82" s="492"/>
      <c r="AV82" s="492"/>
      <c r="AW82" s="492"/>
      <c r="AX82" s="492"/>
      <c r="AY82" s="492"/>
      <c r="AZ82" s="492"/>
      <c r="BA82" s="492"/>
      <c r="BB82" s="492"/>
      <c r="BC82" s="492"/>
      <c r="BD82" s="492"/>
      <c r="BE82" s="492"/>
      <c r="BF82" s="492"/>
      <c r="BG82" s="492"/>
      <c r="BH82" s="492"/>
      <c r="BI82" s="492"/>
      <c r="BJ82" s="492"/>
    </row>
    <row r="83" spans="1:62" ht="12.75">
      <c r="A83" s="545"/>
      <c r="B83" s="545"/>
      <c r="C83" s="545"/>
      <c r="D83" s="545"/>
      <c r="E83" s="546"/>
      <c r="F83" s="546"/>
      <c r="G83" s="545"/>
      <c r="H83" s="545"/>
      <c r="I83" s="545"/>
      <c r="J83" s="545"/>
      <c r="K83" s="545"/>
      <c r="L83" s="545"/>
      <c r="M83" s="545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2"/>
      <c r="AM83" s="492"/>
      <c r="AN83" s="492"/>
      <c r="AO83" s="492"/>
      <c r="AP83" s="492"/>
      <c r="AQ83" s="492"/>
      <c r="AR83" s="492"/>
      <c r="AS83" s="492"/>
      <c r="AT83" s="492"/>
      <c r="AU83" s="492"/>
      <c r="AV83" s="492"/>
      <c r="AW83" s="492"/>
      <c r="AX83" s="492"/>
      <c r="AY83" s="492"/>
      <c r="AZ83" s="492"/>
      <c r="BA83" s="492"/>
      <c r="BB83" s="492"/>
      <c r="BC83" s="492"/>
      <c r="BD83" s="492"/>
      <c r="BE83" s="492"/>
      <c r="BF83" s="492"/>
      <c r="BG83" s="492"/>
      <c r="BH83" s="492"/>
      <c r="BI83" s="492"/>
      <c r="BJ83" s="492"/>
    </row>
    <row r="84" spans="1:62" ht="12.75" customHeight="1">
      <c r="A84" s="545"/>
      <c r="B84" s="545"/>
      <c r="C84" s="545"/>
      <c r="D84" s="545"/>
      <c r="E84" s="546"/>
      <c r="F84" s="546"/>
      <c r="G84" s="545"/>
      <c r="H84" s="545"/>
      <c r="I84" s="545"/>
      <c r="J84" s="545"/>
      <c r="K84" s="545"/>
      <c r="L84" s="545"/>
      <c r="M84" s="545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/>
      <c r="AV84" s="492"/>
      <c r="AW84" s="492"/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2"/>
      <c r="BJ84" s="492"/>
    </row>
    <row r="85" spans="1:62" ht="12.75">
      <c r="A85" s="545"/>
      <c r="B85" s="545"/>
      <c r="C85" s="545"/>
      <c r="D85" s="545"/>
      <c r="E85" s="546"/>
      <c r="F85" s="546"/>
      <c r="G85" s="545"/>
      <c r="H85" s="545"/>
      <c r="I85" s="545"/>
      <c r="J85" s="545"/>
      <c r="K85" s="545"/>
      <c r="L85" s="545"/>
      <c r="M85" s="545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2"/>
      <c r="AL85" s="492"/>
      <c r="AM85" s="492"/>
      <c r="AN85" s="492"/>
      <c r="AO85" s="492"/>
      <c r="AP85" s="492"/>
      <c r="AQ85" s="492"/>
      <c r="AR85" s="492"/>
      <c r="AS85" s="492"/>
      <c r="AT85" s="492"/>
      <c r="AU85" s="492"/>
      <c r="AV85" s="492"/>
      <c r="AW85" s="492"/>
      <c r="AX85" s="492"/>
      <c r="AY85" s="492"/>
      <c r="AZ85" s="492"/>
      <c r="BA85" s="492"/>
      <c r="BB85" s="492"/>
      <c r="BC85" s="492"/>
      <c r="BD85" s="492"/>
      <c r="BE85" s="492"/>
      <c r="BF85" s="492"/>
      <c r="BG85" s="492"/>
      <c r="BH85" s="492"/>
      <c r="BI85" s="492"/>
      <c r="BJ85" s="492"/>
    </row>
    <row r="86" spans="1:62" ht="12.75" customHeight="1">
      <c r="A86" s="545"/>
      <c r="B86" s="545"/>
      <c r="C86" s="545"/>
      <c r="D86" s="545"/>
      <c r="E86" s="546"/>
      <c r="F86" s="546"/>
      <c r="G86" s="545"/>
      <c r="H86" s="545"/>
      <c r="I86" s="545"/>
      <c r="J86" s="545"/>
      <c r="K86" s="545"/>
      <c r="L86" s="545"/>
      <c r="M86" s="545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492"/>
      <c r="AR86" s="492"/>
      <c r="AS86" s="492"/>
      <c r="AT86" s="492"/>
      <c r="AU86" s="492"/>
      <c r="AV86" s="492"/>
      <c r="AW86" s="492"/>
      <c r="AX86" s="492"/>
      <c r="AY86" s="492"/>
      <c r="AZ86" s="492"/>
      <c r="BA86" s="492"/>
      <c r="BB86" s="492"/>
      <c r="BC86" s="492"/>
      <c r="BD86" s="492"/>
      <c r="BE86" s="492"/>
      <c r="BF86" s="492"/>
      <c r="BG86" s="492"/>
      <c r="BH86" s="492"/>
      <c r="BI86" s="492"/>
      <c r="BJ86" s="492"/>
    </row>
    <row r="87" spans="1:62" ht="12.75">
      <c r="A87" s="545"/>
      <c r="B87" s="545"/>
      <c r="C87" s="545"/>
      <c r="D87" s="545"/>
      <c r="E87" s="546"/>
      <c r="F87" s="546"/>
      <c r="G87" s="545"/>
      <c r="H87" s="545"/>
      <c r="I87" s="545"/>
      <c r="J87" s="545"/>
      <c r="K87" s="545"/>
      <c r="L87" s="545"/>
      <c r="M87" s="545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2"/>
      <c r="AL87" s="492"/>
      <c r="AM87" s="492"/>
      <c r="AN87" s="492"/>
      <c r="AO87" s="492"/>
      <c r="AP87" s="492"/>
      <c r="AQ87" s="492"/>
      <c r="AR87" s="492"/>
      <c r="AS87" s="492"/>
      <c r="AT87" s="492"/>
      <c r="AU87" s="492"/>
      <c r="AV87" s="492"/>
      <c r="AW87" s="492"/>
      <c r="AX87" s="492"/>
      <c r="AY87" s="492"/>
      <c r="AZ87" s="492"/>
      <c r="BA87" s="492"/>
      <c r="BB87" s="492"/>
      <c r="BC87" s="492"/>
      <c r="BD87" s="492"/>
      <c r="BE87" s="492"/>
      <c r="BF87" s="492"/>
      <c r="BG87" s="492"/>
      <c r="BH87" s="492"/>
      <c r="BI87" s="492"/>
      <c r="BJ87" s="492"/>
    </row>
    <row r="88" spans="1:62" ht="12.75" customHeight="1">
      <c r="A88" s="545"/>
      <c r="B88" s="545"/>
      <c r="C88" s="545"/>
      <c r="D88" s="545"/>
      <c r="E88" s="546"/>
      <c r="F88" s="546"/>
      <c r="G88" s="545"/>
      <c r="H88" s="545"/>
      <c r="I88" s="545"/>
      <c r="J88" s="545"/>
      <c r="K88" s="545"/>
      <c r="L88" s="545"/>
      <c r="M88" s="545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2"/>
      <c r="AL88" s="492"/>
      <c r="AM88" s="492"/>
      <c r="AN88" s="492"/>
      <c r="AO88" s="492"/>
      <c r="AP88" s="492"/>
      <c r="AQ88" s="492"/>
      <c r="AR88" s="492"/>
      <c r="AS88" s="492"/>
      <c r="AT88" s="492"/>
      <c r="AU88" s="492"/>
      <c r="AV88" s="492"/>
      <c r="AW88" s="492"/>
      <c r="AX88" s="492"/>
      <c r="AY88" s="492"/>
      <c r="AZ88" s="492"/>
      <c r="BA88" s="492"/>
      <c r="BB88" s="492"/>
      <c r="BC88" s="492"/>
      <c r="BD88" s="492"/>
      <c r="BE88" s="492"/>
      <c r="BF88" s="492"/>
      <c r="BG88" s="492"/>
      <c r="BH88" s="492"/>
      <c r="BI88" s="492"/>
      <c r="BJ88" s="492"/>
    </row>
    <row r="89" spans="1:62" ht="12.75">
      <c r="A89" s="545"/>
      <c r="B89" s="545"/>
      <c r="C89" s="545"/>
      <c r="D89" s="545"/>
      <c r="E89" s="546"/>
      <c r="F89" s="546"/>
      <c r="G89" s="545"/>
      <c r="H89" s="545"/>
      <c r="I89" s="545"/>
      <c r="J89" s="545"/>
      <c r="K89" s="545"/>
      <c r="L89" s="545"/>
      <c r="M89" s="545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2"/>
      <c r="AW89" s="492"/>
      <c r="AX89" s="492"/>
      <c r="AY89" s="492"/>
      <c r="AZ89" s="492"/>
      <c r="BA89" s="492"/>
      <c r="BB89" s="492"/>
      <c r="BC89" s="492"/>
      <c r="BD89" s="492"/>
      <c r="BE89" s="492"/>
      <c r="BF89" s="492"/>
      <c r="BG89" s="492"/>
      <c r="BH89" s="492"/>
      <c r="BI89" s="492"/>
      <c r="BJ89" s="492"/>
    </row>
    <row r="90" spans="1:62" ht="12.75" customHeight="1">
      <c r="A90" s="545"/>
      <c r="B90" s="545"/>
      <c r="C90" s="545"/>
      <c r="D90" s="545"/>
      <c r="E90" s="546"/>
      <c r="F90" s="546"/>
      <c r="G90" s="545"/>
      <c r="H90" s="545"/>
      <c r="I90" s="545"/>
      <c r="J90" s="545"/>
      <c r="K90" s="545"/>
      <c r="L90" s="545"/>
      <c r="M90" s="545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492"/>
      <c r="AI90" s="492"/>
      <c r="AJ90" s="492"/>
      <c r="AK90" s="492"/>
      <c r="AL90" s="492"/>
      <c r="AM90" s="492"/>
      <c r="AN90" s="492"/>
      <c r="AO90" s="492"/>
      <c r="AP90" s="492"/>
      <c r="AQ90" s="492"/>
      <c r="AR90" s="492"/>
      <c r="AS90" s="492"/>
      <c r="AT90" s="492"/>
      <c r="AU90" s="492"/>
      <c r="AV90" s="492"/>
      <c r="AW90" s="492"/>
      <c r="AX90" s="492"/>
      <c r="AY90" s="492"/>
      <c r="AZ90" s="492"/>
      <c r="BA90" s="492"/>
      <c r="BB90" s="492"/>
      <c r="BC90" s="492"/>
      <c r="BD90" s="492"/>
      <c r="BE90" s="492"/>
      <c r="BF90" s="492"/>
      <c r="BG90" s="492"/>
      <c r="BH90" s="492"/>
      <c r="BI90" s="492"/>
      <c r="BJ90" s="492"/>
    </row>
    <row r="91" spans="1:62" ht="12.75">
      <c r="A91" s="545"/>
      <c r="B91" s="545"/>
      <c r="C91" s="545"/>
      <c r="D91" s="545"/>
      <c r="E91" s="546"/>
      <c r="F91" s="546"/>
      <c r="G91" s="545"/>
      <c r="H91" s="545"/>
      <c r="I91" s="545"/>
      <c r="J91" s="545"/>
      <c r="K91" s="545"/>
      <c r="L91" s="545"/>
      <c r="M91" s="545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2"/>
      <c r="AL91" s="492"/>
      <c r="AM91" s="492"/>
      <c r="AN91" s="492"/>
      <c r="AO91" s="492"/>
      <c r="AP91" s="492"/>
      <c r="AQ91" s="492"/>
      <c r="AR91" s="492"/>
      <c r="AS91" s="492"/>
      <c r="AT91" s="492"/>
      <c r="AU91" s="492"/>
      <c r="AV91" s="492"/>
      <c r="AW91" s="492"/>
      <c r="AX91" s="492"/>
      <c r="AY91" s="492"/>
      <c r="AZ91" s="492"/>
      <c r="BA91" s="492"/>
      <c r="BB91" s="492"/>
      <c r="BC91" s="492"/>
      <c r="BD91" s="492"/>
      <c r="BE91" s="492"/>
      <c r="BF91" s="492"/>
      <c r="BG91" s="492"/>
      <c r="BH91" s="492"/>
      <c r="BI91" s="492"/>
      <c r="BJ91" s="492"/>
    </row>
    <row r="92" spans="1:62" ht="12.75" customHeight="1">
      <c r="A92" s="545"/>
      <c r="B92" s="545"/>
      <c r="C92" s="545"/>
      <c r="D92" s="545"/>
      <c r="E92" s="546"/>
      <c r="F92" s="546"/>
      <c r="G92" s="545"/>
      <c r="H92" s="545"/>
      <c r="I92" s="545"/>
      <c r="J92" s="545"/>
      <c r="K92" s="545"/>
      <c r="L92" s="545"/>
      <c r="M92" s="545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2"/>
      <c r="AL92" s="492"/>
      <c r="AM92" s="492"/>
      <c r="AN92" s="492"/>
      <c r="AO92" s="492"/>
      <c r="AP92" s="492"/>
      <c r="AQ92" s="492"/>
      <c r="AR92" s="492"/>
      <c r="AS92" s="492"/>
      <c r="AT92" s="492"/>
      <c r="AU92" s="492"/>
      <c r="AV92" s="492"/>
      <c r="AW92" s="492"/>
      <c r="AX92" s="492"/>
      <c r="AY92" s="492"/>
      <c r="AZ92" s="492"/>
      <c r="BA92" s="492"/>
      <c r="BB92" s="492"/>
      <c r="BC92" s="492"/>
      <c r="BD92" s="492"/>
      <c r="BE92" s="492"/>
      <c r="BF92" s="492"/>
      <c r="BG92" s="492"/>
      <c r="BH92" s="492"/>
      <c r="BI92" s="492"/>
      <c r="BJ92" s="492"/>
    </row>
    <row r="93" spans="1:62" ht="12.75">
      <c r="A93" s="545"/>
      <c r="B93" s="545"/>
      <c r="C93" s="545"/>
      <c r="D93" s="545"/>
      <c r="E93" s="546"/>
      <c r="F93" s="546"/>
      <c r="G93" s="545"/>
      <c r="H93" s="545"/>
      <c r="I93" s="545"/>
      <c r="J93" s="545"/>
      <c r="K93" s="545"/>
      <c r="L93" s="545"/>
      <c r="M93" s="545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2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F93" s="492"/>
      <c r="BG93" s="492"/>
      <c r="BH93" s="492"/>
      <c r="BI93" s="492"/>
      <c r="BJ93" s="492"/>
    </row>
    <row r="94" spans="1:62" ht="12.75" customHeight="1">
      <c r="A94" s="545"/>
      <c r="B94" s="545"/>
      <c r="C94" s="545"/>
      <c r="D94" s="545"/>
      <c r="E94" s="546"/>
      <c r="F94" s="546"/>
      <c r="G94" s="545"/>
      <c r="H94" s="545"/>
      <c r="I94" s="545"/>
      <c r="J94" s="545"/>
      <c r="K94" s="545"/>
      <c r="L94" s="545"/>
      <c r="M94" s="545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2"/>
      <c r="AC94" s="492"/>
      <c r="AD94" s="492"/>
      <c r="AE94" s="492"/>
      <c r="AF94" s="492"/>
      <c r="AG94" s="492"/>
      <c r="AH94" s="492"/>
      <c r="AI94" s="492"/>
      <c r="AJ94" s="492"/>
      <c r="AK94" s="492"/>
      <c r="AL94" s="492"/>
      <c r="AM94" s="492"/>
      <c r="AN94" s="492"/>
      <c r="AO94" s="492"/>
      <c r="AP94" s="492"/>
      <c r="AQ94" s="492"/>
      <c r="AR94" s="492"/>
      <c r="AS94" s="492"/>
      <c r="AT94" s="492"/>
      <c r="AU94" s="492"/>
      <c r="AV94" s="492"/>
      <c r="AW94" s="492"/>
      <c r="AX94" s="492"/>
      <c r="AY94" s="492"/>
      <c r="AZ94" s="492"/>
      <c r="BA94" s="492"/>
      <c r="BB94" s="492"/>
      <c r="BC94" s="492"/>
      <c r="BD94" s="492"/>
      <c r="BE94" s="492"/>
      <c r="BF94" s="492"/>
      <c r="BG94" s="492"/>
      <c r="BH94" s="492"/>
      <c r="BI94" s="492"/>
      <c r="BJ94" s="492"/>
    </row>
    <row r="95" spans="1:62" ht="12.75">
      <c r="A95" s="545"/>
      <c r="B95" s="545"/>
      <c r="C95" s="545"/>
      <c r="D95" s="545"/>
      <c r="E95" s="546"/>
      <c r="F95" s="546"/>
      <c r="G95" s="545"/>
      <c r="H95" s="545"/>
      <c r="I95" s="545"/>
      <c r="J95" s="545"/>
      <c r="K95" s="545"/>
      <c r="L95" s="545"/>
      <c r="M95" s="545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2"/>
      <c r="AL95" s="492"/>
      <c r="AM95" s="492"/>
      <c r="AN95" s="492"/>
      <c r="AO95" s="492"/>
      <c r="AP95" s="492"/>
      <c r="AQ95" s="492"/>
      <c r="AR95" s="492"/>
      <c r="AS95" s="492"/>
      <c r="AT95" s="492"/>
      <c r="AU95" s="492"/>
      <c r="AV95" s="492"/>
      <c r="AW95" s="492"/>
      <c r="AX95" s="492"/>
      <c r="AY95" s="492"/>
      <c r="AZ95" s="492"/>
      <c r="BA95" s="492"/>
      <c r="BB95" s="492"/>
      <c r="BC95" s="492"/>
      <c r="BD95" s="492"/>
      <c r="BE95" s="492"/>
      <c r="BF95" s="492"/>
      <c r="BG95" s="492"/>
      <c r="BH95" s="492"/>
      <c r="BI95" s="492"/>
      <c r="BJ95" s="492"/>
    </row>
    <row r="96" spans="1:62" ht="12.75" customHeight="1">
      <c r="A96" s="545"/>
      <c r="B96" s="545"/>
      <c r="C96" s="545"/>
      <c r="D96" s="545"/>
      <c r="E96" s="546"/>
      <c r="F96" s="546"/>
      <c r="G96" s="545"/>
      <c r="H96" s="545"/>
      <c r="I96" s="545"/>
      <c r="J96" s="545"/>
      <c r="K96" s="545"/>
      <c r="L96" s="545"/>
      <c r="M96" s="545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2"/>
      <c r="AL96" s="492"/>
      <c r="AM96" s="492"/>
      <c r="AN96" s="492"/>
      <c r="AO96" s="492"/>
      <c r="AP96" s="492"/>
      <c r="AQ96" s="492"/>
      <c r="AR96" s="492"/>
      <c r="AS96" s="492"/>
      <c r="AT96" s="492"/>
      <c r="AU96" s="492"/>
      <c r="AV96" s="492"/>
      <c r="AW96" s="492"/>
      <c r="AX96" s="492"/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492"/>
      <c r="BJ96" s="492"/>
    </row>
    <row r="97" spans="1:62" ht="12.75">
      <c r="A97" s="545"/>
      <c r="B97" s="545"/>
      <c r="C97" s="545"/>
      <c r="D97" s="545"/>
      <c r="E97" s="546"/>
      <c r="F97" s="546"/>
      <c r="G97" s="545"/>
      <c r="H97" s="545"/>
      <c r="I97" s="545"/>
      <c r="J97" s="545"/>
      <c r="K97" s="545"/>
      <c r="L97" s="545"/>
      <c r="M97" s="545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2"/>
      <c r="AL97" s="492"/>
      <c r="AM97" s="492"/>
      <c r="AN97" s="492"/>
      <c r="AO97" s="492"/>
      <c r="AP97" s="492"/>
      <c r="AQ97" s="492"/>
      <c r="AR97" s="492"/>
      <c r="AS97" s="492"/>
      <c r="AT97" s="492"/>
      <c r="AU97" s="492"/>
      <c r="AV97" s="492"/>
      <c r="AW97" s="492"/>
      <c r="AX97" s="492"/>
      <c r="AY97" s="492"/>
      <c r="AZ97" s="492"/>
      <c r="BA97" s="492"/>
      <c r="BB97" s="492"/>
      <c r="BC97" s="492"/>
      <c r="BD97" s="492"/>
      <c r="BE97" s="492"/>
      <c r="BF97" s="492"/>
      <c r="BG97" s="492"/>
      <c r="BH97" s="492"/>
      <c r="BI97" s="492"/>
      <c r="BJ97" s="492"/>
    </row>
    <row r="98" spans="1:62" ht="12.75" customHeight="1">
      <c r="A98" s="545"/>
      <c r="B98" s="545"/>
      <c r="C98" s="545"/>
      <c r="D98" s="545"/>
      <c r="E98" s="546"/>
      <c r="F98" s="546"/>
      <c r="G98" s="545"/>
      <c r="H98" s="545"/>
      <c r="I98" s="545"/>
      <c r="J98" s="545"/>
      <c r="K98" s="545"/>
      <c r="L98" s="545"/>
      <c r="M98" s="545"/>
      <c r="N98" s="492"/>
      <c r="O98" s="492"/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2"/>
      <c r="AD98" s="492"/>
      <c r="AE98" s="492"/>
      <c r="AF98" s="492"/>
      <c r="AG98" s="492"/>
      <c r="AH98" s="492"/>
      <c r="AI98" s="492"/>
      <c r="AJ98" s="492"/>
      <c r="AK98" s="492"/>
      <c r="AL98" s="492"/>
      <c r="AM98" s="492"/>
      <c r="AN98" s="492"/>
      <c r="AO98" s="492"/>
      <c r="AP98" s="492"/>
      <c r="AQ98" s="492"/>
      <c r="AR98" s="492"/>
      <c r="AS98" s="492"/>
      <c r="AT98" s="492"/>
      <c r="AU98" s="492"/>
      <c r="AV98" s="492"/>
      <c r="AW98" s="492"/>
      <c r="AX98" s="492"/>
      <c r="AY98" s="492"/>
      <c r="AZ98" s="492"/>
      <c r="BA98" s="492"/>
      <c r="BB98" s="492"/>
      <c r="BC98" s="492"/>
      <c r="BD98" s="492"/>
      <c r="BE98" s="492"/>
      <c r="BF98" s="492"/>
      <c r="BG98" s="492"/>
      <c r="BH98" s="492"/>
      <c r="BI98" s="492"/>
      <c r="BJ98" s="492"/>
    </row>
    <row r="99" spans="1:62" ht="12.75">
      <c r="A99" s="545"/>
      <c r="B99" s="545"/>
      <c r="C99" s="545"/>
      <c r="D99" s="545"/>
      <c r="E99" s="546"/>
      <c r="F99" s="546"/>
      <c r="G99" s="545"/>
      <c r="H99" s="545"/>
      <c r="I99" s="545"/>
      <c r="J99" s="545"/>
      <c r="K99" s="545"/>
      <c r="L99" s="545"/>
      <c r="M99" s="545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2"/>
      <c r="AL99" s="492"/>
      <c r="AM99" s="492"/>
      <c r="AN99" s="492"/>
      <c r="AO99" s="492"/>
      <c r="AP99" s="492"/>
      <c r="AQ99" s="492"/>
      <c r="AR99" s="492"/>
      <c r="AS99" s="492"/>
      <c r="AT99" s="492"/>
      <c r="AU99" s="492"/>
      <c r="AV99" s="492"/>
      <c r="AW99" s="492"/>
      <c r="AX99" s="492"/>
      <c r="AY99" s="492"/>
      <c r="AZ99" s="492"/>
      <c r="BA99" s="492"/>
      <c r="BB99" s="492"/>
      <c r="BC99" s="492"/>
      <c r="BD99" s="492"/>
      <c r="BE99" s="492"/>
      <c r="BF99" s="492"/>
      <c r="BG99" s="492"/>
      <c r="BH99" s="492"/>
      <c r="BI99" s="492"/>
      <c r="BJ99" s="492"/>
    </row>
    <row r="100" spans="1:62" ht="12.75" customHeight="1">
      <c r="A100" s="545"/>
      <c r="B100" s="545"/>
      <c r="C100" s="545"/>
      <c r="D100" s="545"/>
      <c r="E100" s="546"/>
      <c r="F100" s="546"/>
      <c r="G100" s="545"/>
      <c r="H100" s="545"/>
      <c r="I100" s="545"/>
      <c r="J100" s="545"/>
      <c r="K100" s="545"/>
      <c r="L100" s="545"/>
      <c r="M100" s="545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2"/>
      <c r="AL100" s="492"/>
      <c r="AM100" s="492"/>
      <c r="AN100" s="492"/>
      <c r="AO100" s="492"/>
      <c r="AP100" s="492"/>
      <c r="AQ100" s="492"/>
      <c r="AR100" s="492"/>
      <c r="AS100" s="492"/>
      <c r="AT100" s="492"/>
      <c r="AU100" s="492"/>
      <c r="AV100" s="492"/>
      <c r="AW100" s="492"/>
      <c r="AX100" s="492"/>
      <c r="AY100" s="492"/>
      <c r="AZ100" s="492"/>
      <c r="BA100" s="492"/>
      <c r="BB100" s="492"/>
      <c r="BC100" s="492"/>
      <c r="BD100" s="492"/>
      <c r="BE100" s="492"/>
      <c r="BF100" s="492"/>
      <c r="BG100" s="492"/>
      <c r="BH100" s="492"/>
      <c r="BI100" s="492"/>
      <c r="BJ100" s="492"/>
    </row>
    <row r="101" spans="1:62" ht="12.75">
      <c r="A101" s="547"/>
      <c r="B101" s="545"/>
      <c r="C101" s="545"/>
      <c r="D101" s="545"/>
      <c r="E101" s="546"/>
      <c r="F101" s="546"/>
      <c r="G101" s="545"/>
      <c r="H101" s="545"/>
      <c r="I101" s="545"/>
      <c r="J101" s="545"/>
      <c r="K101" s="545"/>
      <c r="L101" s="545"/>
      <c r="M101" s="545"/>
      <c r="N101" s="492"/>
      <c r="O101" s="492"/>
      <c r="P101" s="548"/>
      <c r="Q101" s="548"/>
      <c r="R101" s="548"/>
      <c r="S101" s="548"/>
      <c r="T101" s="548"/>
      <c r="U101" s="548"/>
      <c r="V101" s="548"/>
      <c r="W101" s="548"/>
      <c r="X101" s="548"/>
      <c r="Y101" s="548"/>
      <c r="Z101" s="548"/>
      <c r="AA101" s="548"/>
      <c r="AB101" s="548"/>
      <c r="AC101" s="548"/>
      <c r="AD101" s="548"/>
      <c r="AE101" s="548"/>
      <c r="AF101" s="548"/>
      <c r="AG101" s="548"/>
      <c r="AH101" s="548"/>
      <c r="AI101" s="548"/>
      <c r="AJ101" s="548"/>
      <c r="AK101" s="548"/>
      <c r="AL101" s="548"/>
      <c r="AM101" s="548"/>
      <c r="AN101" s="548"/>
      <c r="AO101" s="548"/>
      <c r="AP101" s="548"/>
      <c r="AQ101" s="548"/>
      <c r="AR101" s="548"/>
      <c r="AS101" s="548"/>
      <c r="AT101" s="548"/>
      <c r="AU101" s="548"/>
      <c r="AV101" s="548"/>
      <c r="AW101" s="548"/>
      <c r="AX101" s="548"/>
      <c r="AY101" s="548"/>
      <c r="AZ101" s="548"/>
      <c r="BA101" s="548"/>
      <c r="BB101" s="548"/>
      <c r="BC101" s="548"/>
      <c r="BD101" s="548"/>
      <c r="BE101" s="548"/>
      <c r="BF101" s="548"/>
      <c r="BG101" s="548"/>
      <c r="BH101" s="548"/>
      <c r="BI101" s="548"/>
      <c r="BJ101" s="548"/>
    </row>
    <row r="102" spans="1:62" ht="12.75" customHeight="1">
      <c r="A102" s="547"/>
      <c r="B102" s="545"/>
      <c r="C102" s="545"/>
      <c r="D102" s="545"/>
      <c r="E102" s="546"/>
      <c r="F102" s="546"/>
      <c r="G102" s="545"/>
      <c r="H102" s="545"/>
      <c r="I102" s="545"/>
      <c r="J102" s="545"/>
      <c r="K102" s="545"/>
      <c r="L102" s="545"/>
      <c r="M102" s="545"/>
      <c r="N102" s="492"/>
      <c r="O102" s="492"/>
      <c r="P102" s="548"/>
      <c r="Q102" s="548"/>
      <c r="R102" s="548"/>
      <c r="S102" s="548"/>
      <c r="T102" s="548"/>
      <c r="U102" s="548"/>
      <c r="V102" s="548"/>
      <c r="W102" s="548"/>
      <c r="X102" s="548"/>
      <c r="Y102" s="548"/>
      <c r="Z102" s="548"/>
      <c r="AA102" s="548"/>
      <c r="AB102" s="548"/>
      <c r="AC102" s="548"/>
      <c r="AD102" s="548"/>
      <c r="AE102" s="548"/>
      <c r="AF102" s="548"/>
      <c r="AG102" s="548"/>
      <c r="AH102" s="548"/>
      <c r="AI102" s="548"/>
      <c r="AJ102" s="548"/>
      <c r="AK102" s="548"/>
      <c r="AL102" s="548"/>
      <c r="AM102" s="548"/>
      <c r="AN102" s="548"/>
      <c r="AO102" s="548"/>
      <c r="AP102" s="548"/>
      <c r="AQ102" s="548"/>
      <c r="AR102" s="548"/>
      <c r="AS102" s="548"/>
      <c r="AT102" s="548"/>
      <c r="AU102" s="548"/>
      <c r="AV102" s="548"/>
      <c r="AW102" s="548"/>
      <c r="AX102" s="548"/>
      <c r="AY102" s="548"/>
      <c r="AZ102" s="548"/>
      <c r="BA102" s="548"/>
      <c r="BB102" s="548"/>
      <c r="BC102" s="548"/>
      <c r="BD102" s="548"/>
      <c r="BE102" s="548"/>
      <c r="BF102" s="548"/>
      <c r="BG102" s="548"/>
      <c r="BH102" s="548"/>
      <c r="BI102" s="548"/>
      <c r="BJ102" s="548"/>
    </row>
    <row r="103" spans="1:62" ht="12.75">
      <c r="A103" s="547"/>
      <c r="B103" s="545"/>
      <c r="C103" s="545"/>
      <c r="D103" s="545"/>
      <c r="E103" s="546"/>
      <c r="F103" s="546"/>
      <c r="G103" s="545"/>
      <c r="H103" s="545"/>
      <c r="I103" s="545"/>
      <c r="J103" s="545"/>
      <c r="K103" s="545"/>
      <c r="L103" s="545"/>
      <c r="M103" s="545"/>
      <c r="N103" s="492"/>
      <c r="O103" s="492"/>
      <c r="P103" s="548"/>
      <c r="Q103" s="548"/>
      <c r="R103" s="548"/>
      <c r="S103" s="548"/>
      <c r="T103" s="548"/>
      <c r="U103" s="548"/>
      <c r="V103" s="548"/>
      <c r="W103" s="548"/>
      <c r="X103" s="548"/>
      <c r="Y103" s="548"/>
      <c r="Z103" s="548"/>
      <c r="AA103" s="548"/>
      <c r="AB103" s="548"/>
      <c r="AC103" s="548"/>
      <c r="AD103" s="548"/>
      <c r="AE103" s="548"/>
      <c r="AF103" s="548"/>
      <c r="AG103" s="548"/>
      <c r="AH103" s="548"/>
      <c r="AI103" s="548"/>
      <c r="AJ103" s="548"/>
      <c r="AK103" s="548"/>
      <c r="AL103" s="548"/>
      <c r="AM103" s="548"/>
      <c r="AN103" s="548"/>
      <c r="AO103" s="548"/>
      <c r="AP103" s="548"/>
      <c r="AQ103" s="548"/>
      <c r="AR103" s="548"/>
      <c r="AS103" s="548"/>
      <c r="AT103" s="548"/>
      <c r="AU103" s="548"/>
      <c r="AV103" s="548"/>
      <c r="AW103" s="548"/>
      <c r="AX103" s="548"/>
      <c r="AY103" s="548"/>
      <c r="AZ103" s="548"/>
      <c r="BA103" s="548"/>
      <c r="BB103" s="548"/>
      <c r="BC103" s="548"/>
      <c r="BD103" s="548"/>
      <c r="BE103" s="548"/>
      <c r="BF103" s="548"/>
      <c r="BG103" s="548"/>
      <c r="BH103" s="548"/>
      <c r="BI103" s="548"/>
      <c r="BJ103" s="548"/>
    </row>
    <row r="104" spans="1:62" ht="12.75" customHeight="1">
      <c r="A104" s="547"/>
      <c r="B104" s="545"/>
      <c r="C104" s="545"/>
      <c r="D104" s="545"/>
      <c r="E104" s="546"/>
      <c r="F104" s="546"/>
      <c r="G104" s="545"/>
      <c r="H104" s="545"/>
      <c r="I104" s="545"/>
      <c r="J104" s="545"/>
      <c r="K104" s="545"/>
      <c r="L104" s="545"/>
      <c r="M104" s="545"/>
      <c r="N104" s="492"/>
      <c r="O104" s="492"/>
      <c r="P104" s="548"/>
      <c r="Q104" s="548"/>
      <c r="R104" s="548"/>
      <c r="S104" s="548"/>
      <c r="T104" s="548"/>
      <c r="U104" s="548"/>
      <c r="V104" s="548"/>
      <c r="W104" s="548"/>
      <c r="X104" s="548"/>
      <c r="Y104" s="548"/>
      <c r="Z104" s="548"/>
      <c r="AA104" s="548"/>
      <c r="AB104" s="548"/>
      <c r="AC104" s="548"/>
      <c r="AD104" s="548"/>
      <c r="AE104" s="548"/>
      <c r="AF104" s="548"/>
      <c r="AG104" s="548"/>
      <c r="AH104" s="548"/>
      <c r="AI104" s="548"/>
      <c r="AJ104" s="548"/>
      <c r="AK104" s="548"/>
      <c r="AL104" s="548"/>
      <c r="AM104" s="548"/>
      <c r="AN104" s="548"/>
      <c r="AO104" s="548"/>
      <c r="AP104" s="548"/>
      <c r="AQ104" s="548"/>
      <c r="AR104" s="548"/>
      <c r="AS104" s="548"/>
      <c r="AT104" s="548"/>
      <c r="AU104" s="548"/>
      <c r="AV104" s="548"/>
      <c r="AW104" s="548"/>
      <c r="AX104" s="548"/>
      <c r="AY104" s="548"/>
      <c r="AZ104" s="548"/>
      <c r="BA104" s="548"/>
      <c r="BB104" s="548"/>
      <c r="BC104" s="548"/>
      <c r="BD104" s="548"/>
      <c r="BE104" s="548"/>
      <c r="BF104" s="548"/>
      <c r="BG104" s="548"/>
      <c r="BH104" s="548"/>
      <c r="BI104" s="548"/>
      <c r="BJ104" s="548"/>
    </row>
    <row r="105" spans="1:62" ht="12.75">
      <c r="A105" s="182"/>
      <c r="B105" s="545"/>
      <c r="C105" s="545"/>
      <c r="D105" s="545"/>
      <c r="E105" s="546"/>
      <c r="F105" s="546"/>
      <c r="G105" s="545"/>
      <c r="H105" s="545"/>
      <c r="I105" s="545"/>
      <c r="J105" s="545"/>
      <c r="K105" s="545"/>
      <c r="L105" s="545"/>
      <c r="M105" s="545"/>
      <c r="N105" s="492"/>
      <c r="O105" s="492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</row>
    <row r="106" spans="1:62" ht="12.75" customHeight="1">
      <c r="A106" s="182"/>
      <c r="B106" s="545"/>
      <c r="C106" s="545"/>
      <c r="D106" s="545"/>
      <c r="E106" s="546"/>
      <c r="F106" s="546"/>
      <c r="G106" s="545"/>
      <c r="H106" s="545"/>
      <c r="I106" s="545"/>
      <c r="J106" s="545"/>
      <c r="K106" s="545"/>
      <c r="L106" s="545"/>
      <c r="M106" s="545"/>
      <c r="N106" s="492"/>
      <c r="O106" s="492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</row>
    <row r="107" spans="1:62" ht="12.75">
      <c r="A107" s="182"/>
      <c r="B107" s="545"/>
      <c r="C107" s="545"/>
      <c r="D107" s="545"/>
      <c r="E107" s="546"/>
      <c r="F107" s="546"/>
      <c r="G107" s="545"/>
      <c r="H107" s="545"/>
      <c r="I107" s="545"/>
      <c r="J107" s="545"/>
      <c r="K107" s="545"/>
      <c r="L107" s="545"/>
      <c r="M107" s="545"/>
      <c r="N107" s="492"/>
      <c r="O107" s="492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</row>
    <row r="108" spans="1:62" ht="12.75" customHeight="1">
      <c r="A108" s="182"/>
      <c r="B108" s="545"/>
      <c r="C108" s="545"/>
      <c r="D108" s="545"/>
      <c r="E108" s="546"/>
      <c r="F108" s="546"/>
      <c r="G108" s="545"/>
      <c r="H108" s="545"/>
      <c r="I108" s="545"/>
      <c r="J108" s="545"/>
      <c r="K108" s="545"/>
      <c r="L108" s="545"/>
      <c r="M108" s="545"/>
      <c r="N108" s="492"/>
      <c r="O108" s="492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</row>
    <row r="109" spans="1:62" ht="12.75">
      <c r="A109" s="182"/>
      <c r="B109" s="545"/>
      <c r="C109" s="545"/>
      <c r="D109" s="545"/>
      <c r="E109" s="546"/>
      <c r="F109" s="546"/>
      <c r="G109" s="545"/>
      <c r="H109" s="545"/>
      <c r="I109" s="545"/>
      <c r="J109" s="545"/>
      <c r="K109" s="545"/>
      <c r="L109" s="545"/>
      <c r="M109" s="545"/>
      <c r="N109" s="492"/>
      <c r="O109" s="492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</row>
    <row r="110" spans="1:62" ht="12.75" customHeight="1">
      <c r="A110" s="182"/>
      <c r="B110" s="545"/>
      <c r="C110" s="545"/>
      <c r="D110" s="545"/>
      <c r="E110" s="546"/>
      <c r="F110" s="546"/>
      <c r="G110" s="545"/>
      <c r="H110" s="545"/>
      <c r="I110" s="545"/>
      <c r="J110" s="545"/>
      <c r="K110" s="545"/>
      <c r="L110" s="545"/>
      <c r="M110" s="545"/>
      <c r="N110" s="492"/>
      <c r="O110" s="492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</row>
    <row r="111" spans="1:62" ht="12.75">
      <c r="A111" s="182"/>
      <c r="B111" s="545"/>
      <c r="C111" s="545"/>
      <c r="D111" s="545"/>
      <c r="E111" s="546"/>
      <c r="F111" s="546"/>
      <c r="G111" s="545"/>
      <c r="H111" s="545"/>
      <c r="I111" s="545"/>
      <c r="J111" s="545"/>
      <c r="K111" s="545"/>
      <c r="L111" s="545"/>
      <c r="M111" s="545"/>
      <c r="N111" s="492"/>
      <c r="O111" s="492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</row>
    <row r="112" spans="1:62" ht="12.75" customHeight="1">
      <c r="A112" s="182"/>
      <c r="B112" s="545"/>
      <c r="C112" s="545"/>
      <c r="D112" s="545"/>
      <c r="E112" s="546"/>
      <c r="F112" s="546"/>
      <c r="G112" s="545"/>
      <c r="H112" s="545"/>
      <c r="I112" s="545"/>
      <c r="J112" s="545"/>
      <c r="K112" s="545"/>
      <c r="L112" s="545"/>
      <c r="M112" s="545"/>
      <c r="N112" s="492"/>
      <c r="O112" s="492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</row>
    <row r="113" spans="1:62" ht="12.75">
      <c r="A113" s="182"/>
      <c r="B113" s="545"/>
      <c r="C113" s="545"/>
      <c r="D113" s="545"/>
      <c r="E113" s="546"/>
      <c r="F113" s="546"/>
      <c r="G113" s="545"/>
      <c r="H113" s="545"/>
      <c r="I113" s="545"/>
      <c r="J113" s="545"/>
      <c r="K113" s="545"/>
      <c r="L113" s="545"/>
      <c r="M113" s="545"/>
      <c r="N113" s="492"/>
      <c r="O113" s="492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</row>
    <row r="114" spans="1:62" ht="12.75" customHeight="1">
      <c r="A114" s="182"/>
      <c r="B114" s="545"/>
      <c r="C114" s="545"/>
      <c r="D114" s="545"/>
      <c r="E114" s="546"/>
      <c r="F114" s="546"/>
      <c r="G114" s="545"/>
      <c r="H114" s="545"/>
      <c r="I114" s="545"/>
      <c r="J114" s="545"/>
      <c r="K114" s="545"/>
      <c r="L114" s="545"/>
      <c r="M114" s="545"/>
      <c r="N114" s="492"/>
      <c r="O114" s="492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</row>
    <row r="115" spans="1:62" ht="12.75">
      <c r="A115" s="182"/>
      <c r="B115" s="545"/>
      <c r="C115" s="545"/>
      <c r="D115" s="545"/>
      <c r="E115" s="546"/>
      <c r="F115" s="546"/>
      <c r="G115" s="545"/>
      <c r="H115" s="545"/>
      <c r="I115" s="545"/>
      <c r="J115" s="545"/>
      <c r="K115" s="545"/>
      <c r="L115" s="545"/>
      <c r="M115" s="545"/>
      <c r="N115" s="492"/>
      <c r="O115" s="492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</row>
    <row r="116" spans="1:62" ht="12.75" customHeight="1">
      <c r="A116" s="182"/>
      <c r="B116" s="545"/>
      <c r="C116" s="545"/>
      <c r="D116" s="545"/>
      <c r="E116" s="546"/>
      <c r="F116" s="546"/>
      <c r="G116" s="545"/>
      <c r="H116" s="545"/>
      <c r="I116" s="545"/>
      <c r="J116" s="545"/>
      <c r="K116" s="545"/>
      <c r="L116" s="545"/>
      <c r="M116" s="545"/>
      <c r="N116" s="492"/>
      <c r="O116" s="492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</row>
    <row r="117" spans="1:62" ht="12.75">
      <c r="A117" s="182"/>
      <c r="B117" s="545"/>
      <c r="C117" s="545"/>
      <c r="D117" s="545"/>
      <c r="E117" s="546"/>
      <c r="F117" s="546"/>
      <c r="G117" s="545"/>
      <c r="H117" s="545"/>
      <c r="I117" s="545"/>
      <c r="J117" s="545"/>
      <c r="K117" s="545"/>
      <c r="L117" s="545"/>
      <c r="M117" s="545"/>
      <c r="N117" s="492"/>
      <c r="O117" s="492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</row>
    <row r="118" spans="1:62" ht="12.75" customHeight="1">
      <c r="A118" s="182"/>
      <c r="B118" s="545"/>
      <c r="C118" s="545"/>
      <c r="D118" s="545"/>
      <c r="E118" s="546"/>
      <c r="F118" s="546"/>
      <c r="G118" s="545"/>
      <c r="H118" s="545"/>
      <c r="I118" s="545"/>
      <c r="J118" s="545"/>
      <c r="K118" s="545"/>
      <c r="L118" s="545"/>
      <c r="M118" s="545"/>
      <c r="N118" s="492"/>
      <c r="O118" s="492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</row>
    <row r="119" spans="1:62" ht="12.75">
      <c r="A119" s="182"/>
      <c r="B119" s="545"/>
      <c r="C119" s="545"/>
      <c r="D119" s="545"/>
      <c r="E119" s="546"/>
      <c r="F119" s="546"/>
      <c r="G119" s="545"/>
      <c r="H119" s="545"/>
      <c r="I119" s="545"/>
      <c r="J119" s="545"/>
      <c r="K119" s="545"/>
      <c r="L119" s="545"/>
      <c r="M119" s="545"/>
      <c r="N119" s="492"/>
      <c r="O119" s="492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</row>
    <row r="120" spans="1:62" ht="12.75" customHeight="1">
      <c r="A120" s="182"/>
      <c r="B120" s="545"/>
      <c r="C120" s="545"/>
      <c r="D120" s="545"/>
      <c r="E120" s="546"/>
      <c r="F120" s="546"/>
      <c r="G120" s="545"/>
      <c r="H120" s="545"/>
      <c r="I120" s="545"/>
      <c r="J120" s="545"/>
      <c r="K120" s="545"/>
      <c r="L120" s="545"/>
      <c r="M120" s="545"/>
      <c r="N120" s="492"/>
      <c r="O120" s="492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</row>
    <row r="121" spans="1:62" ht="12.75">
      <c r="A121" s="182"/>
      <c r="B121" s="545"/>
      <c r="C121" s="545"/>
      <c r="D121" s="545"/>
      <c r="E121" s="546"/>
      <c r="F121" s="546"/>
      <c r="G121" s="545"/>
      <c r="H121" s="545"/>
      <c r="I121" s="545"/>
      <c r="J121" s="545"/>
      <c r="K121" s="545"/>
      <c r="L121" s="545"/>
      <c r="M121" s="545"/>
      <c r="N121" s="492"/>
      <c r="O121" s="492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</row>
    <row r="122" spans="1:62" ht="12.75" customHeight="1">
      <c r="A122" s="182"/>
      <c r="B122" s="545"/>
      <c r="C122" s="545"/>
      <c r="D122" s="545"/>
      <c r="E122" s="546"/>
      <c r="F122" s="546"/>
      <c r="G122" s="545"/>
      <c r="H122" s="545"/>
      <c r="I122" s="545"/>
      <c r="J122" s="545"/>
      <c r="K122" s="545"/>
      <c r="L122" s="545"/>
      <c r="M122" s="545"/>
      <c r="N122" s="492"/>
      <c r="O122" s="492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</row>
    <row r="123" spans="1:62" ht="12.75">
      <c r="A123" s="182"/>
      <c r="B123" s="545"/>
      <c r="C123" s="545"/>
      <c r="D123" s="545"/>
      <c r="E123" s="546"/>
      <c r="F123" s="546"/>
      <c r="G123" s="545"/>
      <c r="H123" s="545"/>
      <c r="I123" s="545"/>
      <c r="J123" s="545"/>
      <c r="K123" s="545"/>
      <c r="L123" s="545"/>
      <c r="M123" s="545"/>
      <c r="N123" s="492"/>
      <c r="O123" s="492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</row>
    <row r="124" spans="1:62" ht="12.75" customHeight="1">
      <c r="A124" s="182"/>
      <c r="B124" s="545"/>
      <c r="C124" s="545"/>
      <c r="D124" s="545"/>
      <c r="E124" s="546"/>
      <c r="F124" s="546"/>
      <c r="G124" s="545"/>
      <c r="H124" s="545"/>
      <c r="I124" s="545"/>
      <c r="J124" s="545"/>
      <c r="K124" s="545"/>
      <c r="L124" s="545"/>
      <c r="M124" s="545"/>
      <c r="N124" s="492"/>
      <c r="O124" s="492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</row>
    <row r="125" spans="1:62" ht="12.75">
      <c r="A125" s="182"/>
      <c r="B125" s="545"/>
      <c r="C125" s="545"/>
      <c r="D125" s="545"/>
      <c r="E125" s="546"/>
      <c r="F125" s="546"/>
      <c r="G125" s="545"/>
      <c r="H125" s="545"/>
      <c r="I125" s="545"/>
      <c r="J125" s="545"/>
      <c r="K125" s="545"/>
      <c r="L125" s="545"/>
      <c r="M125" s="545"/>
      <c r="N125" s="492"/>
      <c r="O125" s="492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</row>
    <row r="126" spans="1:62" ht="12.75" customHeight="1">
      <c r="A126" s="182"/>
      <c r="B126" s="545"/>
      <c r="C126" s="545"/>
      <c r="D126" s="545"/>
      <c r="E126" s="546"/>
      <c r="F126" s="546"/>
      <c r="G126" s="545"/>
      <c r="H126" s="545"/>
      <c r="I126" s="545"/>
      <c r="J126" s="545"/>
      <c r="K126" s="545"/>
      <c r="L126" s="545"/>
      <c r="M126" s="545"/>
      <c r="N126" s="492"/>
      <c r="O126" s="492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</row>
    <row r="127" spans="1:62" ht="12.75">
      <c r="A127" s="182"/>
      <c r="B127" s="545"/>
      <c r="C127" s="545"/>
      <c r="D127" s="545"/>
      <c r="E127" s="546"/>
      <c r="F127" s="546"/>
      <c r="G127" s="545"/>
      <c r="H127" s="545"/>
      <c r="I127" s="545"/>
      <c r="J127" s="545"/>
      <c r="K127" s="545"/>
      <c r="L127" s="545"/>
      <c r="M127" s="545"/>
      <c r="N127" s="492"/>
      <c r="O127" s="492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</row>
    <row r="128" spans="1:62" ht="12.75" customHeight="1">
      <c r="A128" s="182"/>
      <c r="B128" s="545"/>
      <c r="C128" s="545"/>
      <c r="D128" s="545"/>
      <c r="E128" s="546"/>
      <c r="F128" s="546"/>
      <c r="G128" s="545"/>
      <c r="H128" s="545"/>
      <c r="I128" s="545"/>
      <c r="J128" s="545"/>
      <c r="K128" s="545"/>
      <c r="L128" s="545"/>
      <c r="M128" s="545"/>
      <c r="N128" s="492"/>
      <c r="O128" s="492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</row>
    <row r="129" spans="1:62" ht="12.75">
      <c r="A129" s="182"/>
      <c r="B129" s="545"/>
      <c r="C129" s="545"/>
      <c r="D129" s="545"/>
      <c r="E129" s="546"/>
      <c r="F129" s="546"/>
      <c r="G129" s="545"/>
      <c r="H129" s="545"/>
      <c r="I129" s="545"/>
      <c r="J129" s="545"/>
      <c r="K129" s="545"/>
      <c r="L129" s="545"/>
      <c r="M129" s="545"/>
      <c r="N129" s="492"/>
      <c r="O129" s="492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</row>
    <row r="130" spans="1:62" ht="12.75" customHeight="1">
      <c r="A130" s="182"/>
      <c r="B130" s="545"/>
      <c r="C130" s="545"/>
      <c r="D130" s="545"/>
      <c r="E130" s="546"/>
      <c r="F130" s="546"/>
      <c r="G130" s="545"/>
      <c r="H130" s="545"/>
      <c r="I130" s="545"/>
      <c r="J130" s="545"/>
      <c r="K130" s="545"/>
      <c r="L130" s="545"/>
      <c r="M130" s="545"/>
      <c r="N130" s="492"/>
      <c r="O130" s="492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</row>
    <row r="131" spans="1:62" ht="12.75">
      <c r="A131" s="182"/>
      <c r="B131" s="545"/>
      <c r="C131" s="545"/>
      <c r="D131" s="545"/>
      <c r="E131" s="546"/>
      <c r="F131" s="546"/>
      <c r="G131" s="545"/>
      <c r="H131" s="545"/>
      <c r="I131" s="545"/>
      <c r="J131" s="545"/>
      <c r="K131" s="545"/>
      <c r="L131" s="545"/>
      <c r="M131" s="545"/>
      <c r="N131" s="492"/>
      <c r="O131" s="492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</row>
    <row r="132" spans="1:62" ht="12.75" customHeight="1">
      <c r="A132" s="182"/>
      <c r="B132" s="545"/>
      <c r="C132" s="545"/>
      <c r="D132" s="545"/>
      <c r="E132" s="546"/>
      <c r="F132" s="546"/>
      <c r="G132" s="545"/>
      <c r="H132" s="545"/>
      <c r="I132" s="545"/>
      <c r="J132" s="545"/>
      <c r="K132" s="545"/>
      <c r="L132" s="545"/>
      <c r="M132" s="545"/>
      <c r="N132" s="492"/>
      <c r="O132" s="492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</row>
    <row r="133" spans="1:62" ht="12.75">
      <c r="A133" s="182"/>
      <c r="B133" s="545"/>
      <c r="C133" s="545"/>
      <c r="D133" s="545"/>
      <c r="E133" s="546"/>
      <c r="F133" s="546"/>
      <c r="G133" s="545"/>
      <c r="H133" s="545"/>
      <c r="I133" s="545"/>
      <c r="J133" s="545"/>
      <c r="K133" s="545"/>
      <c r="L133" s="545"/>
      <c r="M133" s="545"/>
      <c r="N133" s="492"/>
      <c r="O133" s="492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</row>
    <row r="134" spans="1:62" ht="12.75" customHeight="1">
      <c r="A134" s="182"/>
      <c r="B134" s="545"/>
      <c r="C134" s="545"/>
      <c r="D134" s="545"/>
      <c r="E134" s="546"/>
      <c r="F134" s="546"/>
      <c r="G134" s="545"/>
      <c r="H134" s="545"/>
      <c r="I134" s="545"/>
      <c r="J134" s="545"/>
      <c r="K134" s="545"/>
      <c r="L134" s="545"/>
      <c r="M134" s="545"/>
      <c r="N134" s="492"/>
      <c r="O134" s="492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</row>
    <row r="135" spans="1:62" ht="12.75">
      <c r="A135" s="182"/>
      <c r="B135" s="545"/>
      <c r="C135" s="545"/>
      <c r="D135" s="545"/>
      <c r="E135" s="546"/>
      <c r="F135" s="546"/>
      <c r="G135" s="545"/>
      <c r="H135" s="545"/>
      <c r="I135" s="545"/>
      <c r="J135" s="545"/>
      <c r="K135" s="545"/>
      <c r="L135" s="545"/>
      <c r="M135" s="545"/>
      <c r="N135" s="492"/>
      <c r="O135" s="492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</row>
    <row r="136" spans="1:62" ht="12.75" customHeight="1">
      <c r="A136" s="182"/>
      <c r="B136" s="545"/>
      <c r="C136" s="545"/>
      <c r="D136" s="545"/>
      <c r="E136" s="546"/>
      <c r="F136" s="546"/>
      <c r="G136" s="545"/>
      <c r="H136" s="545"/>
      <c r="I136" s="545"/>
      <c r="J136" s="545"/>
      <c r="K136" s="545"/>
      <c r="L136" s="545"/>
      <c r="M136" s="545"/>
      <c r="N136" s="492"/>
      <c r="O136" s="492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</row>
    <row r="137" spans="1:62" ht="12.75">
      <c r="A137" s="182"/>
      <c r="B137" s="545"/>
      <c r="C137" s="545"/>
      <c r="D137" s="545"/>
      <c r="E137" s="546"/>
      <c r="F137" s="546"/>
      <c r="G137" s="545"/>
      <c r="H137" s="545"/>
      <c r="I137" s="545"/>
      <c r="J137" s="545"/>
      <c r="K137" s="545"/>
      <c r="L137" s="545"/>
      <c r="M137" s="545"/>
      <c r="N137" s="492"/>
      <c r="O137" s="492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</row>
    <row r="138" spans="1:62" ht="12.75" customHeight="1">
      <c r="A138" s="182"/>
      <c r="B138" s="545"/>
      <c r="C138" s="545"/>
      <c r="D138" s="545"/>
      <c r="E138" s="546"/>
      <c r="F138" s="546"/>
      <c r="G138" s="545"/>
      <c r="H138" s="545"/>
      <c r="I138" s="545"/>
      <c r="J138" s="545"/>
      <c r="K138" s="545"/>
      <c r="L138" s="545"/>
      <c r="M138" s="545"/>
      <c r="N138" s="492"/>
      <c r="O138" s="492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</row>
    <row r="139" spans="1:62" ht="12.75">
      <c r="A139" s="182"/>
      <c r="B139" s="545"/>
      <c r="C139" s="545"/>
      <c r="D139" s="545"/>
      <c r="E139" s="546"/>
      <c r="F139" s="546"/>
      <c r="G139" s="545"/>
      <c r="H139" s="545"/>
      <c r="I139" s="545"/>
      <c r="J139" s="545"/>
      <c r="K139" s="545"/>
      <c r="L139" s="545"/>
      <c r="M139" s="545"/>
      <c r="N139" s="492"/>
      <c r="O139" s="492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</row>
    <row r="140" spans="1:62" ht="12.75" customHeight="1">
      <c r="A140" s="182"/>
      <c r="B140" s="545"/>
      <c r="C140" s="545"/>
      <c r="D140" s="545"/>
      <c r="E140" s="546"/>
      <c r="F140" s="546"/>
      <c r="G140" s="545"/>
      <c r="H140" s="545"/>
      <c r="I140" s="545"/>
      <c r="J140" s="545"/>
      <c r="K140" s="545"/>
      <c r="L140" s="545"/>
      <c r="M140" s="545"/>
      <c r="N140" s="492"/>
      <c r="O140" s="492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</row>
    <row r="141" spans="1:62" ht="12.75">
      <c r="A141" s="182"/>
      <c r="B141" s="545"/>
      <c r="C141" s="545"/>
      <c r="D141" s="545"/>
      <c r="E141" s="546"/>
      <c r="F141" s="546"/>
      <c r="G141" s="545"/>
      <c r="H141" s="545"/>
      <c r="I141" s="545"/>
      <c r="J141" s="545"/>
      <c r="K141" s="545"/>
      <c r="L141" s="545"/>
      <c r="M141" s="545"/>
      <c r="N141" s="492"/>
      <c r="O141" s="492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</row>
    <row r="142" spans="1:62" ht="12.75" customHeight="1">
      <c r="A142" s="182"/>
      <c r="B142" s="545"/>
      <c r="C142" s="545"/>
      <c r="D142" s="545"/>
      <c r="E142" s="546"/>
      <c r="F142" s="546"/>
      <c r="G142" s="545"/>
      <c r="H142" s="545"/>
      <c r="I142" s="545"/>
      <c r="J142" s="545"/>
      <c r="K142" s="545"/>
      <c r="L142" s="545"/>
      <c r="M142" s="545"/>
      <c r="N142" s="492"/>
      <c r="O142" s="492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</row>
    <row r="143" spans="1:62" ht="12.75">
      <c r="A143" s="182"/>
      <c r="B143" s="545"/>
      <c r="C143" s="545"/>
      <c r="D143" s="545"/>
      <c r="E143" s="546"/>
      <c r="F143" s="546"/>
      <c r="G143" s="545"/>
      <c r="H143" s="545"/>
      <c r="I143" s="545"/>
      <c r="J143" s="545"/>
      <c r="K143" s="545"/>
      <c r="L143" s="545"/>
      <c r="M143" s="545"/>
      <c r="N143" s="492"/>
      <c r="O143" s="492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</row>
    <row r="144" spans="1:62" ht="12.75" customHeight="1">
      <c r="A144" s="182"/>
      <c r="B144" s="545"/>
      <c r="C144" s="545"/>
      <c r="D144" s="545"/>
      <c r="E144" s="546"/>
      <c r="F144" s="546"/>
      <c r="G144" s="545"/>
      <c r="H144" s="545"/>
      <c r="I144" s="545"/>
      <c r="J144" s="545"/>
      <c r="K144" s="545"/>
      <c r="L144" s="545"/>
      <c r="M144" s="545"/>
      <c r="N144" s="492"/>
      <c r="O144" s="492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</row>
    <row r="145" spans="1:62" ht="12.75">
      <c r="A145" s="182"/>
      <c r="B145" s="545"/>
      <c r="C145" s="545"/>
      <c r="D145" s="545"/>
      <c r="E145" s="546"/>
      <c r="F145" s="546"/>
      <c r="G145" s="545"/>
      <c r="H145" s="545"/>
      <c r="I145" s="545"/>
      <c r="J145" s="545"/>
      <c r="K145" s="545"/>
      <c r="L145" s="545"/>
      <c r="M145" s="545"/>
      <c r="N145" s="492"/>
      <c r="O145" s="492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</row>
    <row r="146" spans="1:62" ht="12.75" customHeight="1">
      <c r="A146" s="139"/>
      <c r="B146" s="492"/>
      <c r="C146" s="492"/>
      <c r="D146" s="492"/>
      <c r="E146" s="549"/>
      <c r="F146" s="549"/>
      <c r="G146" s="492"/>
      <c r="H146" s="492"/>
      <c r="I146" s="492"/>
      <c r="J146" s="492"/>
      <c r="K146" s="492"/>
      <c r="L146" s="492"/>
      <c r="M146" s="492"/>
      <c r="N146" s="492"/>
      <c r="O146" s="492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</row>
    <row r="147" spans="1:62" ht="12.75">
      <c r="A147" s="139"/>
      <c r="B147" s="492"/>
      <c r="C147" s="492"/>
      <c r="D147" s="492"/>
      <c r="E147" s="549"/>
      <c r="F147" s="549"/>
      <c r="G147" s="492"/>
      <c r="H147" s="492"/>
      <c r="I147" s="492"/>
      <c r="J147" s="492"/>
      <c r="K147" s="492"/>
      <c r="L147" s="492"/>
      <c r="M147" s="492"/>
      <c r="N147" s="492"/>
      <c r="O147" s="492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</row>
    <row r="148" spans="1:62" ht="12.75" customHeight="1">
      <c r="A148" s="139"/>
      <c r="B148" s="492"/>
      <c r="C148" s="492"/>
      <c r="D148" s="492"/>
      <c r="E148" s="549"/>
      <c r="F148" s="549"/>
      <c r="G148" s="492"/>
      <c r="H148" s="492"/>
      <c r="I148" s="492"/>
      <c r="J148" s="492"/>
      <c r="K148" s="492"/>
      <c r="L148" s="492"/>
      <c r="M148" s="492"/>
      <c r="N148" s="492"/>
      <c r="O148" s="492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</row>
    <row r="149" spans="1:62" ht="12.75">
      <c r="A149" s="139"/>
      <c r="B149" s="492"/>
      <c r="C149" s="492"/>
      <c r="D149" s="492"/>
      <c r="E149" s="549"/>
      <c r="F149" s="549"/>
      <c r="G149" s="492"/>
      <c r="H149" s="492"/>
      <c r="I149" s="492"/>
      <c r="J149" s="492"/>
      <c r="K149" s="492"/>
      <c r="L149" s="492"/>
      <c r="M149" s="492"/>
      <c r="N149" s="492"/>
      <c r="O149" s="492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</row>
    <row r="150" spans="1:62" ht="12.75" customHeight="1">
      <c r="A150" s="139"/>
      <c r="B150" s="492"/>
      <c r="C150" s="492"/>
      <c r="D150" s="492"/>
      <c r="E150" s="549"/>
      <c r="F150" s="549"/>
      <c r="G150" s="492"/>
      <c r="H150" s="492"/>
      <c r="I150" s="492"/>
      <c r="J150" s="492"/>
      <c r="K150" s="492"/>
      <c r="L150" s="492"/>
      <c r="M150" s="492"/>
      <c r="N150" s="492"/>
      <c r="O150" s="492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</row>
    <row r="151" spans="1:62" ht="12.75">
      <c r="A151" s="139"/>
      <c r="B151" s="492"/>
      <c r="C151" s="492"/>
      <c r="D151" s="492"/>
      <c r="E151" s="549"/>
      <c r="F151" s="549"/>
      <c r="G151" s="492"/>
      <c r="H151" s="492"/>
      <c r="I151" s="492"/>
      <c r="J151" s="492"/>
      <c r="K151" s="492"/>
      <c r="L151" s="492"/>
      <c r="M151" s="492"/>
      <c r="N151" s="492"/>
      <c r="O151" s="492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</row>
    <row r="152" spans="1:62" ht="12.75" customHeight="1">
      <c r="A152" s="139"/>
      <c r="B152" s="492"/>
      <c r="C152" s="492"/>
      <c r="D152" s="492"/>
      <c r="E152" s="549"/>
      <c r="F152" s="549"/>
      <c r="G152" s="492"/>
      <c r="H152" s="492"/>
      <c r="I152" s="492"/>
      <c r="J152" s="492"/>
      <c r="K152" s="492"/>
      <c r="L152" s="492"/>
      <c r="M152" s="492"/>
      <c r="N152" s="492"/>
      <c r="O152" s="492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</row>
  </sheetData>
  <sheetProtection/>
  <mergeCells count="9">
    <mergeCell ref="AQ10:AQ11"/>
    <mergeCell ref="AR10:AR11"/>
    <mergeCell ref="C27:H29"/>
    <mergeCell ref="F6:J6"/>
    <mergeCell ref="V10:V11"/>
    <mergeCell ref="W10:W11"/>
    <mergeCell ref="X10:X11"/>
    <mergeCell ref="AO10:AO11"/>
    <mergeCell ref="AP10:AP11"/>
  </mergeCells>
  <printOptions/>
  <pageMargins left="0.62992125984252" right="0.31496062992126" top="0.88" bottom="0.984251968503937" header="0.39" footer="0.511811023622047"/>
  <pageSetup horizontalDpi="600" verticalDpi="600" orientation="landscape" paperSize="9" r:id="rId1"/>
  <headerFooter alignWithMargins="0">
    <oddHeader>&amp;LSection 14. Transport and communication&amp;R&amp;"Arial Mon,Regular"
</oddHeader>
    <oddFooter>&amp;R&amp;18 40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0.00390625" style="210" customWidth="1"/>
    <col min="2" max="2" width="15.875" style="210" customWidth="1"/>
    <col min="3" max="3" width="8.00390625" style="210" customWidth="1"/>
    <col min="4" max="10" width="7.00390625" style="210" customWidth="1"/>
    <col min="11" max="11" width="8.25390625" style="210" customWidth="1"/>
    <col min="12" max="12" width="7.875" style="210" customWidth="1"/>
    <col min="13" max="13" width="7.75390625" style="210" customWidth="1"/>
    <col min="14" max="14" width="8.00390625" style="210" customWidth="1"/>
    <col min="15" max="16" width="7.25390625" style="210" customWidth="1"/>
    <col min="17" max="16384" width="9.125" style="210" customWidth="1"/>
  </cols>
  <sheetData>
    <row r="1" spans="1:13" ht="11.25">
      <c r="A1" s="49"/>
      <c r="B1" s="49"/>
      <c r="C1" s="98" t="s">
        <v>1120</v>
      </c>
      <c r="D1" s="98"/>
      <c r="E1" s="75"/>
      <c r="F1" s="75"/>
      <c r="G1" s="75"/>
      <c r="H1" s="75"/>
      <c r="I1" s="75"/>
      <c r="J1" s="75"/>
      <c r="K1" s="75"/>
      <c r="L1" s="75"/>
      <c r="M1" s="75"/>
    </row>
    <row r="2" spans="1:13" ht="12.75" customHeight="1">
      <c r="A2" s="49"/>
      <c r="B2" s="49"/>
      <c r="C2" s="98" t="s">
        <v>1121</v>
      </c>
      <c r="D2" s="98"/>
      <c r="E2" s="75"/>
      <c r="F2" s="75"/>
      <c r="G2" s="75"/>
      <c r="H2" s="75"/>
      <c r="I2" s="75"/>
      <c r="J2" s="75"/>
      <c r="K2" s="75"/>
      <c r="L2" s="75"/>
      <c r="M2" s="75"/>
    </row>
    <row r="3" spans="1:13" ht="6" customHeight="1">
      <c r="A3" s="552"/>
      <c r="B3" s="49"/>
      <c r="C3" s="552"/>
      <c r="D3" s="552"/>
      <c r="E3" s="552"/>
      <c r="F3" s="552"/>
      <c r="G3" s="552"/>
      <c r="H3" s="552"/>
      <c r="I3" s="552"/>
      <c r="J3" s="552"/>
      <c r="K3" s="552"/>
      <c r="L3" s="553"/>
      <c r="M3" s="552"/>
    </row>
    <row r="4" spans="1:17" ht="25.5" customHeight="1">
      <c r="A4" s="156" t="s">
        <v>1122</v>
      </c>
      <c r="B4" s="418"/>
      <c r="C4" s="178" t="s">
        <v>1037</v>
      </c>
      <c r="D4" s="178">
        <v>2008.07</v>
      </c>
      <c r="E4" s="554">
        <v>2009.07</v>
      </c>
      <c r="F4" s="554">
        <v>2010.07</v>
      </c>
      <c r="G4" s="554">
        <v>2011.07</v>
      </c>
      <c r="H4" s="554">
        <v>2012.07</v>
      </c>
      <c r="I4" s="554">
        <v>2013.07</v>
      </c>
      <c r="J4" s="554">
        <v>2014.07</v>
      </c>
      <c r="K4" s="554"/>
      <c r="L4" s="555"/>
      <c r="M4" s="556"/>
      <c r="N4" s="555"/>
      <c r="O4" s="555"/>
      <c r="P4" s="557"/>
      <c r="Q4" s="228"/>
    </row>
    <row r="5" spans="1:13" ht="11.25" customHeight="1">
      <c r="A5" s="52" t="s">
        <v>1123</v>
      </c>
      <c r="B5" s="558"/>
      <c r="C5" s="52"/>
      <c r="D5" s="52"/>
      <c r="E5" s="208"/>
      <c r="F5" s="208"/>
      <c r="G5" s="208"/>
      <c r="H5" s="208"/>
      <c r="I5" s="208"/>
      <c r="J5" s="208"/>
      <c r="K5" s="208"/>
      <c r="L5" s="208"/>
      <c r="M5" s="208"/>
    </row>
    <row r="6" spans="1:16" ht="11.25" customHeight="1">
      <c r="A6" s="52" t="s">
        <v>1124</v>
      </c>
      <c r="B6" s="52" t="s">
        <v>1125</v>
      </c>
      <c r="C6" s="208" t="s">
        <v>1126</v>
      </c>
      <c r="D6" s="208">
        <v>920</v>
      </c>
      <c r="E6" s="208">
        <v>700</v>
      </c>
      <c r="F6" s="208">
        <v>540</v>
      </c>
      <c r="G6" s="208">
        <v>680</v>
      </c>
      <c r="H6" s="208">
        <v>690</v>
      </c>
      <c r="I6" s="208">
        <v>760</v>
      </c>
      <c r="J6" s="208">
        <v>900</v>
      </c>
      <c r="K6" s="559">
        <f>J6/D6*100</f>
        <v>97.82608695652173</v>
      </c>
      <c r="L6" s="559">
        <f>J6/E6*100</f>
        <v>128.57142857142858</v>
      </c>
      <c r="M6" s="559">
        <f>J6/F6*100</f>
        <v>166.66666666666669</v>
      </c>
      <c r="N6" s="559">
        <f>J6/G6*100</f>
        <v>132.35294117647058</v>
      </c>
      <c r="O6" s="559">
        <f>J6/H6*100</f>
        <v>130.43478260869566</v>
      </c>
      <c r="P6" s="559">
        <f>J6/I6*100</f>
        <v>118.42105263157893</v>
      </c>
    </row>
    <row r="7" spans="1:16" ht="11.25" customHeight="1">
      <c r="A7" s="52" t="s">
        <v>1127</v>
      </c>
      <c r="B7" s="52" t="s">
        <v>1128</v>
      </c>
      <c r="C7" s="208" t="s">
        <v>1126</v>
      </c>
      <c r="D7" s="208">
        <v>750</v>
      </c>
      <c r="E7" s="208">
        <v>650</v>
      </c>
      <c r="F7" s="208">
        <v>460</v>
      </c>
      <c r="G7" s="208">
        <v>490</v>
      </c>
      <c r="H7" s="208">
        <v>520</v>
      </c>
      <c r="I7" s="208">
        <v>590</v>
      </c>
      <c r="J7" s="208">
        <v>650</v>
      </c>
      <c r="K7" s="559">
        <f aca="true" t="shared" si="0" ref="K7:K46">J7/D7*100</f>
        <v>86.66666666666667</v>
      </c>
      <c r="L7" s="559">
        <f aca="true" t="shared" si="1" ref="L7:L46">J7/E7*100</f>
        <v>100</v>
      </c>
      <c r="M7" s="559">
        <f aca="true" t="shared" si="2" ref="M7:M46">J7/F7*100</f>
        <v>141.30434782608697</v>
      </c>
      <c r="N7" s="559">
        <f aca="true" t="shared" si="3" ref="N7:N46">J7/G7*100</f>
        <v>132.6530612244898</v>
      </c>
      <c r="O7" s="559">
        <f aca="true" t="shared" si="4" ref="O7:O46">J7/H7*100</f>
        <v>125</v>
      </c>
      <c r="P7" s="559">
        <f aca="true" t="shared" si="5" ref="P7:P46">J7/I7*100</f>
        <v>110.16949152542372</v>
      </c>
    </row>
    <row r="8" spans="1:16" ht="11.25" customHeight="1">
      <c r="A8" s="52" t="s">
        <v>1129</v>
      </c>
      <c r="B8" s="52" t="s">
        <v>1130</v>
      </c>
      <c r="C8" s="208" t="s">
        <v>1126</v>
      </c>
      <c r="D8" s="208">
        <v>1400</v>
      </c>
      <c r="E8" s="208">
        <v>1400</v>
      </c>
      <c r="F8" s="208">
        <v>1500</v>
      </c>
      <c r="G8" s="208">
        <v>1500</v>
      </c>
      <c r="H8" s="208">
        <v>1500</v>
      </c>
      <c r="I8" s="208">
        <v>2200</v>
      </c>
      <c r="J8" s="208">
        <v>2450</v>
      </c>
      <c r="K8" s="559">
        <f t="shared" si="0"/>
        <v>175</v>
      </c>
      <c r="L8" s="559">
        <f t="shared" si="1"/>
        <v>175</v>
      </c>
      <c r="M8" s="559">
        <f t="shared" si="2"/>
        <v>163.33333333333334</v>
      </c>
      <c r="N8" s="559">
        <f t="shared" si="3"/>
        <v>163.33333333333334</v>
      </c>
      <c r="O8" s="559">
        <f t="shared" si="4"/>
        <v>163.33333333333334</v>
      </c>
      <c r="P8" s="559">
        <f t="shared" si="5"/>
        <v>111.36363636363636</v>
      </c>
    </row>
    <row r="9" spans="1:16" ht="11.25" customHeight="1">
      <c r="A9" s="52" t="s">
        <v>1131</v>
      </c>
      <c r="B9" s="52" t="s">
        <v>669</v>
      </c>
      <c r="C9" s="208" t="s">
        <v>226</v>
      </c>
      <c r="D9" s="208">
        <v>550</v>
      </c>
      <c r="E9" s="208">
        <v>500</v>
      </c>
      <c r="F9" s="208">
        <v>550</v>
      </c>
      <c r="G9" s="208">
        <v>650</v>
      </c>
      <c r="H9" s="208">
        <v>600</v>
      </c>
      <c r="I9" s="208">
        <v>600</v>
      </c>
      <c r="J9" s="208">
        <v>1000</v>
      </c>
      <c r="K9" s="559">
        <f t="shared" si="0"/>
        <v>181.8181818181818</v>
      </c>
      <c r="L9" s="559">
        <f t="shared" si="1"/>
        <v>200</v>
      </c>
      <c r="M9" s="559">
        <f t="shared" si="2"/>
        <v>181.8181818181818</v>
      </c>
      <c r="N9" s="559">
        <f t="shared" si="3"/>
        <v>153.84615384615387</v>
      </c>
      <c r="O9" s="559">
        <f t="shared" si="4"/>
        <v>166.66666666666669</v>
      </c>
      <c r="P9" s="559">
        <f t="shared" si="5"/>
        <v>166.66666666666669</v>
      </c>
    </row>
    <row r="10" spans="1:16" ht="11.25" customHeight="1">
      <c r="A10" s="52" t="s">
        <v>1132</v>
      </c>
      <c r="B10" s="52" t="s">
        <v>1133</v>
      </c>
      <c r="C10" s="208" t="s">
        <v>1134</v>
      </c>
      <c r="D10" s="208">
        <v>220</v>
      </c>
      <c r="E10" s="208">
        <v>220</v>
      </c>
      <c r="F10" s="208">
        <v>320</v>
      </c>
      <c r="G10" s="208">
        <v>320</v>
      </c>
      <c r="H10" s="208">
        <v>320</v>
      </c>
      <c r="I10" s="208">
        <v>350</v>
      </c>
      <c r="J10" s="208">
        <v>350</v>
      </c>
      <c r="K10" s="559">
        <f t="shared" si="0"/>
        <v>159.0909090909091</v>
      </c>
      <c r="L10" s="559">
        <f t="shared" si="1"/>
        <v>159.0909090909091</v>
      </c>
      <c r="M10" s="559">
        <f t="shared" si="2"/>
        <v>109.375</v>
      </c>
      <c r="N10" s="559">
        <f t="shared" si="3"/>
        <v>109.375</v>
      </c>
      <c r="O10" s="559">
        <f t="shared" si="4"/>
        <v>109.375</v>
      </c>
      <c r="P10" s="559">
        <f t="shared" si="5"/>
        <v>100</v>
      </c>
    </row>
    <row r="11" spans="1:16" ht="11.25" customHeight="1">
      <c r="A11" s="52" t="s">
        <v>1135</v>
      </c>
      <c r="B11" s="52" t="s">
        <v>1136</v>
      </c>
      <c r="C11" s="208" t="s">
        <v>226</v>
      </c>
      <c r="D11" s="208">
        <v>110</v>
      </c>
      <c r="E11" s="208">
        <v>170</v>
      </c>
      <c r="F11" s="208">
        <v>200</v>
      </c>
      <c r="G11" s="208">
        <v>250</v>
      </c>
      <c r="H11" s="208">
        <v>300</v>
      </c>
      <c r="I11" s="208">
        <v>250</v>
      </c>
      <c r="J11" s="208">
        <v>350</v>
      </c>
      <c r="K11" s="559">
        <f t="shared" si="0"/>
        <v>318.1818181818182</v>
      </c>
      <c r="L11" s="559">
        <f t="shared" si="1"/>
        <v>205.88235294117646</v>
      </c>
      <c r="M11" s="559">
        <f t="shared" si="2"/>
        <v>175</v>
      </c>
      <c r="N11" s="559">
        <f t="shared" si="3"/>
        <v>140</v>
      </c>
      <c r="O11" s="559">
        <f t="shared" si="4"/>
        <v>116.66666666666667</v>
      </c>
      <c r="P11" s="559">
        <f t="shared" si="5"/>
        <v>140</v>
      </c>
    </row>
    <row r="12" spans="1:16" ht="11.25" customHeight="1">
      <c r="A12" s="52" t="s">
        <v>1137</v>
      </c>
      <c r="B12" s="52" t="s">
        <v>1138</v>
      </c>
      <c r="C12" s="208" t="s">
        <v>1126</v>
      </c>
      <c r="D12" s="208">
        <v>1300</v>
      </c>
      <c r="E12" s="208">
        <v>1200</v>
      </c>
      <c r="F12" s="208">
        <v>1500</v>
      </c>
      <c r="G12" s="208">
        <v>1700</v>
      </c>
      <c r="H12" s="208">
        <v>1700</v>
      </c>
      <c r="I12" s="208">
        <v>1800</v>
      </c>
      <c r="J12" s="208">
        <v>2210</v>
      </c>
      <c r="K12" s="559">
        <f t="shared" si="0"/>
        <v>170</v>
      </c>
      <c r="L12" s="559">
        <f t="shared" si="1"/>
        <v>184.16666666666666</v>
      </c>
      <c r="M12" s="559">
        <f t="shared" si="2"/>
        <v>147.33333333333334</v>
      </c>
      <c r="N12" s="559">
        <f t="shared" si="3"/>
        <v>130</v>
      </c>
      <c r="O12" s="559">
        <f t="shared" si="4"/>
        <v>130</v>
      </c>
      <c r="P12" s="559">
        <f t="shared" si="5"/>
        <v>122.77777777777779</v>
      </c>
    </row>
    <row r="13" spans="1:16" ht="11.25" customHeight="1">
      <c r="A13" s="52" t="s">
        <v>1139</v>
      </c>
      <c r="B13" s="52" t="s">
        <v>1140</v>
      </c>
      <c r="C13" s="208" t="s">
        <v>1126</v>
      </c>
      <c r="D13" s="208">
        <v>1000</v>
      </c>
      <c r="E13" s="208">
        <v>1200</v>
      </c>
      <c r="F13" s="208">
        <v>1200</v>
      </c>
      <c r="G13" s="208">
        <v>1700</v>
      </c>
      <c r="H13" s="208">
        <v>1700</v>
      </c>
      <c r="I13" s="208">
        <v>1700</v>
      </c>
      <c r="J13" s="208">
        <v>1900</v>
      </c>
      <c r="K13" s="559">
        <f t="shared" si="0"/>
        <v>190</v>
      </c>
      <c r="L13" s="559">
        <f t="shared" si="1"/>
        <v>158.33333333333331</v>
      </c>
      <c r="M13" s="559">
        <f t="shared" si="2"/>
        <v>158.33333333333331</v>
      </c>
      <c r="N13" s="559">
        <f t="shared" si="3"/>
        <v>111.76470588235294</v>
      </c>
      <c r="O13" s="559">
        <f t="shared" si="4"/>
        <v>111.76470588235294</v>
      </c>
      <c r="P13" s="559">
        <f t="shared" si="5"/>
        <v>111.76470588235294</v>
      </c>
    </row>
    <row r="14" spans="1:16" ht="11.25" customHeight="1">
      <c r="A14" s="52" t="s">
        <v>1141</v>
      </c>
      <c r="B14" s="52" t="s">
        <v>1142</v>
      </c>
      <c r="C14" s="208" t="s">
        <v>1126</v>
      </c>
      <c r="D14" s="208">
        <v>3600</v>
      </c>
      <c r="E14" s="208">
        <v>2800</v>
      </c>
      <c r="F14" s="208">
        <v>4300</v>
      </c>
      <c r="G14" s="208">
        <v>4500</v>
      </c>
      <c r="H14" s="208">
        <v>7500</v>
      </c>
      <c r="I14" s="208">
        <v>8500</v>
      </c>
      <c r="J14" s="208">
        <v>8500</v>
      </c>
      <c r="K14" s="559">
        <f t="shared" si="0"/>
        <v>236.11111111111111</v>
      </c>
      <c r="L14" s="559">
        <f t="shared" si="1"/>
        <v>303.57142857142856</v>
      </c>
      <c r="M14" s="559">
        <f t="shared" si="2"/>
        <v>197.67441860465115</v>
      </c>
      <c r="N14" s="559">
        <f t="shared" si="3"/>
        <v>188.88888888888889</v>
      </c>
      <c r="O14" s="559">
        <f t="shared" si="4"/>
        <v>113.33333333333333</v>
      </c>
      <c r="P14" s="559">
        <f t="shared" si="5"/>
        <v>100</v>
      </c>
    </row>
    <row r="15" spans="1:16" ht="11.25" customHeight="1">
      <c r="A15" s="52" t="s">
        <v>1143</v>
      </c>
      <c r="B15" s="52" t="s">
        <v>1144</v>
      </c>
      <c r="C15" s="208" t="s">
        <v>1126</v>
      </c>
      <c r="D15" s="208">
        <v>3400</v>
      </c>
      <c r="E15" s="208">
        <v>2600</v>
      </c>
      <c r="F15" s="208">
        <v>4200</v>
      </c>
      <c r="G15" s="208">
        <v>3800</v>
      </c>
      <c r="H15" s="208">
        <v>7000</v>
      </c>
      <c r="I15" s="208">
        <v>8300</v>
      </c>
      <c r="J15" s="208">
        <v>8000</v>
      </c>
      <c r="K15" s="559">
        <f t="shared" si="0"/>
        <v>235.29411764705884</v>
      </c>
      <c r="L15" s="559">
        <f t="shared" si="1"/>
        <v>307.69230769230774</v>
      </c>
      <c r="M15" s="559">
        <f t="shared" si="2"/>
        <v>190.47619047619045</v>
      </c>
      <c r="N15" s="559">
        <f t="shared" si="3"/>
        <v>210.52631578947367</v>
      </c>
      <c r="O15" s="559">
        <f t="shared" si="4"/>
        <v>114.28571428571428</v>
      </c>
      <c r="P15" s="559">
        <f t="shared" si="5"/>
        <v>96.3855421686747</v>
      </c>
    </row>
    <row r="16" spans="1:16" ht="11.25" customHeight="1">
      <c r="A16" s="52" t="s">
        <v>1145</v>
      </c>
      <c r="B16" s="52" t="s">
        <v>1146</v>
      </c>
      <c r="C16" s="208" t="s">
        <v>1126</v>
      </c>
      <c r="D16" s="208">
        <v>3000</v>
      </c>
      <c r="E16" s="208">
        <v>2200</v>
      </c>
      <c r="F16" s="208">
        <v>3500</v>
      </c>
      <c r="G16" s="208">
        <v>3800</v>
      </c>
      <c r="H16" s="208">
        <v>6500</v>
      </c>
      <c r="I16" s="208">
        <v>6500</v>
      </c>
      <c r="J16" s="208">
        <v>7000</v>
      </c>
      <c r="K16" s="559">
        <f t="shared" si="0"/>
        <v>233.33333333333334</v>
      </c>
      <c r="L16" s="559">
        <f t="shared" si="1"/>
        <v>318.1818181818182</v>
      </c>
      <c r="M16" s="559">
        <f t="shared" si="2"/>
        <v>200</v>
      </c>
      <c r="N16" s="559">
        <f t="shared" si="3"/>
        <v>184.21052631578948</v>
      </c>
      <c r="O16" s="559">
        <f t="shared" si="4"/>
        <v>107.6923076923077</v>
      </c>
      <c r="P16" s="559">
        <f t="shared" si="5"/>
        <v>107.6923076923077</v>
      </c>
    </row>
    <row r="17" spans="1:16" ht="11.25" customHeight="1">
      <c r="A17" s="52" t="s">
        <v>1147</v>
      </c>
      <c r="B17" s="52" t="s">
        <v>1148</v>
      </c>
      <c r="C17" s="208" t="s">
        <v>1126</v>
      </c>
      <c r="D17" s="208">
        <v>2600</v>
      </c>
      <c r="E17" s="208">
        <v>2100</v>
      </c>
      <c r="F17" s="208">
        <v>3300</v>
      </c>
      <c r="G17" s="208">
        <v>3800</v>
      </c>
      <c r="H17" s="208">
        <v>6500</v>
      </c>
      <c r="I17" s="208">
        <v>6500</v>
      </c>
      <c r="J17" s="208">
        <v>7000</v>
      </c>
      <c r="K17" s="559">
        <f t="shared" si="0"/>
        <v>269.2307692307692</v>
      </c>
      <c r="L17" s="559">
        <f t="shared" si="1"/>
        <v>333.33333333333337</v>
      </c>
      <c r="M17" s="559">
        <f t="shared" si="2"/>
        <v>212.12121212121212</v>
      </c>
      <c r="N17" s="559">
        <f t="shared" si="3"/>
        <v>184.21052631578948</v>
      </c>
      <c r="O17" s="559">
        <f t="shared" si="4"/>
        <v>107.6923076923077</v>
      </c>
      <c r="P17" s="559">
        <f t="shared" si="5"/>
        <v>107.6923076923077</v>
      </c>
    </row>
    <row r="18" spans="1:16" ht="11.25" customHeight="1">
      <c r="A18" s="52" t="s">
        <v>1149</v>
      </c>
      <c r="B18" s="52" t="s">
        <v>1150</v>
      </c>
      <c r="C18" s="208" t="s">
        <v>1126</v>
      </c>
      <c r="D18" s="208">
        <v>3500</v>
      </c>
      <c r="E18" s="208">
        <v>3500</v>
      </c>
      <c r="F18" s="208">
        <v>4800</v>
      </c>
      <c r="G18" s="208">
        <v>5000</v>
      </c>
      <c r="H18" s="208">
        <v>5800</v>
      </c>
      <c r="I18" s="208">
        <v>6000</v>
      </c>
      <c r="J18" s="208">
        <v>7500</v>
      </c>
      <c r="K18" s="559">
        <f t="shared" si="0"/>
        <v>214.28571428571428</v>
      </c>
      <c r="L18" s="559">
        <f t="shared" si="1"/>
        <v>214.28571428571428</v>
      </c>
      <c r="M18" s="559">
        <f t="shared" si="2"/>
        <v>156.25</v>
      </c>
      <c r="N18" s="559">
        <f t="shared" si="3"/>
        <v>150</v>
      </c>
      <c r="O18" s="559">
        <f t="shared" si="4"/>
        <v>129.31034482758622</v>
      </c>
      <c r="P18" s="559">
        <f t="shared" si="5"/>
        <v>125</v>
      </c>
    </row>
    <row r="19" spans="1:16" ht="11.25" customHeight="1">
      <c r="A19" s="52" t="s">
        <v>1151</v>
      </c>
      <c r="B19" s="52" t="s">
        <v>1152</v>
      </c>
      <c r="C19" s="208" t="s">
        <v>1126</v>
      </c>
      <c r="D19" s="208">
        <v>1300</v>
      </c>
      <c r="E19" s="208">
        <v>1100</v>
      </c>
      <c r="F19" s="208">
        <v>1200</v>
      </c>
      <c r="G19" s="208">
        <v>1300</v>
      </c>
      <c r="H19" s="208">
        <v>1000</v>
      </c>
      <c r="I19" s="208">
        <v>1100</v>
      </c>
      <c r="J19" s="208">
        <v>850</v>
      </c>
      <c r="K19" s="559">
        <f t="shared" si="0"/>
        <v>65.38461538461539</v>
      </c>
      <c r="L19" s="559">
        <f t="shared" si="1"/>
        <v>77.27272727272727</v>
      </c>
      <c r="M19" s="559">
        <f t="shared" si="2"/>
        <v>70.83333333333334</v>
      </c>
      <c r="N19" s="559">
        <f t="shared" si="3"/>
        <v>65.38461538461539</v>
      </c>
      <c r="O19" s="559">
        <f t="shared" si="4"/>
        <v>85</v>
      </c>
      <c r="P19" s="559">
        <f t="shared" si="5"/>
        <v>77.27272727272727</v>
      </c>
    </row>
    <row r="20" spans="1:16" ht="11.25" customHeight="1">
      <c r="A20" s="52" t="s">
        <v>1153</v>
      </c>
      <c r="B20" s="52" t="s">
        <v>1154</v>
      </c>
      <c r="C20" s="208" t="s">
        <v>1126</v>
      </c>
      <c r="D20" s="208">
        <v>5000</v>
      </c>
      <c r="E20" s="208">
        <v>4000</v>
      </c>
      <c r="F20" s="208">
        <v>5500</v>
      </c>
      <c r="G20" s="208">
        <v>8000</v>
      </c>
      <c r="H20" s="208">
        <v>7500</v>
      </c>
      <c r="I20" s="208">
        <v>7900</v>
      </c>
      <c r="J20" s="208">
        <v>8000</v>
      </c>
      <c r="K20" s="559">
        <f t="shared" si="0"/>
        <v>160</v>
      </c>
      <c r="L20" s="559">
        <f t="shared" si="1"/>
        <v>200</v>
      </c>
      <c r="M20" s="559">
        <f t="shared" si="2"/>
        <v>145.45454545454547</v>
      </c>
      <c r="N20" s="559">
        <f t="shared" si="3"/>
        <v>100</v>
      </c>
      <c r="O20" s="559">
        <f t="shared" si="4"/>
        <v>106.66666666666667</v>
      </c>
      <c r="P20" s="559">
        <f t="shared" si="5"/>
        <v>101.26582278481013</v>
      </c>
    </row>
    <row r="21" spans="1:16" ht="11.25" customHeight="1">
      <c r="A21" s="52" t="s">
        <v>1155</v>
      </c>
      <c r="B21" s="52" t="s">
        <v>1156</v>
      </c>
      <c r="C21" s="208" t="s">
        <v>1157</v>
      </c>
      <c r="D21" s="208">
        <v>1000</v>
      </c>
      <c r="E21" s="208">
        <v>600</v>
      </c>
      <c r="F21" s="208">
        <v>1800</v>
      </c>
      <c r="G21" s="208">
        <v>1200</v>
      </c>
      <c r="H21" s="208">
        <v>1000</v>
      </c>
      <c r="I21" s="208">
        <v>1200</v>
      </c>
      <c r="J21" s="208">
        <v>1000</v>
      </c>
      <c r="K21" s="559">
        <f t="shared" si="0"/>
        <v>100</v>
      </c>
      <c r="L21" s="559">
        <f t="shared" si="1"/>
        <v>166.66666666666669</v>
      </c>
      <c r="M21" s="559">
        <f t="shared" si="2"/>
        <v>55.55555555555556</v>
      </c>
      <c r="N21" s="559">
        <f t="shared" si="3"/>
        <v>83.33333333333334</v>
      </c>
      <c r="O21" s="559">
        <f t="shared" si="4"/>
        <v>100</v>
      </c>
      <c r="P21" s="559">
        <f t="shared" si="5"/>
        <v>83.33333333333334</v>
      </c>
    </row>
    <row r="22" spans="1:16" ht="11.25" customHeight="1">
      <c r="A22" s="52" t="s">
        <v>1158</v>
      </c>
      <c r="B22" s="52" t="s">
        <v>1159</v>
      </c>
      <c r="C22" s="208" t="s">
        <v>1126</v>
      </c>
      <c r="D22" s="208">
        <v>2600</v>
      </c>
      <c r="E22" s="208">
        <v>3000</v>
      </c>
      <c r="F22" s="208">
        <v>3000</v>
      </c>
      <c r="G22" s="208">
        <v>3800</v>
      </c>
      <c r="H22" s="208">
        <v>4000</v>
      </c>
      <c r="I22" s="208">
        <v>4300</v>
      </c>
      <c r="J22" s="208">
        <v>4400</v>
      </c>
      <c r="K22" s="559">
        <f t="shared" si="0"/>
        <v>169.23076923076923</v>
      </c>
      <c r="L22" s="559">
        <f t="shared" si="1"/>
        <v>146.66666666666666</v>
      </c>
      <c r="M22" s="559">
        <f t="shared" si="2"/>
        <v>146.66666666666666</v>
      </c>
      <c r="N22" s="559">
        <f t="shared" si="3"/>
        <v>115.78947368421053</v>
      </c>
      <c r="O22" s="559">
        <f t="shared" si="4"/>
        <v>110.00000000000001</v>
      </c>
      <c r="P22" s="559">
        <f t="shared" si="5"/>
        <v>102.32558139534885</v>
      </c>
    </row>
    <row r="23" spans="1:16" ht="11.25" customHeight="1">
      <c r="A23" s="52" t="s">
        <v>1160</v>
      </c>
      <c r="B23" s="52" t="s">
        <v>1161</v>
      </c>
      <c r="C23" s="208" t="s">
        <v>1126</v>
      </c>
      <c r="D23" s="208">
        <v>1000</v>
      </c>
      <c r="E23" s="208">
        <v>1200</v>
      </c>
      <c r="F23" s="208">
        <v>1800</v>
      </c>
      <c r="G23" s="208">
        <v>1700</v>
      </c>
      <c r="H23" s="208">
        <v>1800</v>
      </c>
      <c r="I23" s="208">
        <v>1800</v>
      </c>
      <c r="J23" s="208">
        <v>1600</v>
      </c>
      <c r="K23" s="559">
        <f t="shared" si="0"/>
        <v>160</v>
      </c>
      <c r="L23" s="559">
        <f t="shared" si="1"/>
        <v>133.33333333333331</v>
      </c>
      <c r="M23" s="559">
        <f t="shared" si="2"/>
        <v>88.88888888888889</v>
      </c>
      <c r="N23" s="559">
        <f t="shared" si="3"/>
        <v>94.11764705882352</v>
      </c>
      <c r="O23" s="559">
        <f t="shared" si="4"/>
        <v>88.88888888888889</v>
      </c>
      <c r="P23" s="559">
        <f t="shared" si="5"/>
        <v>88.88888888888889</v>
      </c>
    </row>
    <row r="24" spans="1:16" ht="11.25" customHeight="1">
      <c r="A24" s="52" t="s">
        <v>1162</v>
      </c>
      <c r="B24" s="52" t="s">
        <v>1163</v>
      </c>
      <c r="C24" s="208" t="s">
        <v>1164</v>
      </c>
      <c r="D24" s="208">
        <v>3000</v>
      </c>
      <c r="E24" s="208">
        <v>3500</v>
      </c>
      <c r="F24" s="208">
        <v>3500</v>
      </c>
      <c r="G24" s="208">
        <v>3500</v>
      </c>
      <c r="H24" s="208">
        <v>3600</v>
      </c>
      <c r="I24" s="208">
        <v>3500</v>
      </c>
      <c r="J24" s="208">
        <v>5200</v>
      </c>
      <c r="K24" s="559">
        <f t="shared" si="0"/>
        <v>173.33333333333334</v>
      </c>
      <c r="L24" s="559">
        <f t="shared" si="1"/>
        <v>148.57142857142858</v>
      </c>
      <c r="M24" s="559">
        <f t="shared" si="2"/>
        <v>148.57142857142858</v>
      </c>
      <c r="N24" s="559">
        <f t="shared" si="3"/>
        <v>148.57142857142858</v>
      </c>
      <c r="O24" s="559">
        <f t="shared" si="4"/>
        <v>144.44444444444443</v>
      </c>
      <c r="P24" s="559">
        <f t="shared" si="5"/>
        <v>148.57142857142858</v>
      </c>
    </row>
    <row r="25" spans="1:16" ht="11.25" customHeight="1">
      <c r="A25" s="52" t="s">
        <v>1165</v>
      </c>
      <c r="B25" s="52" t="s">
        <v>1166</v>
      </c>
      <c r="C25" s="208" t="s">
        <v>1126</v>
      </c>
      <c r="D25" s="208">
        <v>800</v>
      </c>
      <c r="E25" s="208">
        <v>800</v>
      </c>
      <c r="F25" s="208">
        <v>900</v>
      </c>
      <c r="G25" s="208">
        <v>950</v>
      </c>
      <c r="H25" s="208">
        <v>900</v>
      </c>
      <c r="I25" s="208">
        <v>600</v>
      </c>
      <c r="J25" s="208">
        <v>1300</v>
      </c>
      <c r="K25" s="559">
        <f t="shared" si="0"/>
        <v>162.5</v>
      </c>
      <c r="L25" s="559">
        <f t="shared" si="1"/>
        <v>162.5</v>
      </c>
      <c r="M25" s="559">
        <f t="shared" si="2"/>
        <v>144.44444444444443</v>
      </c>
      <c r="N25" s="559">
        <f t="shared" si="3"/>
        <v>136.8421052631579</v>
      </c>
      <c r="O25" s="559">
        <f t="shared" si="4"/>
        <v>144.44444444444443</v>
      </c>
      <c r="P25" s="559">
        <f t="shared" si="5"/>
        <v>216.66666666666666</v>
      </c>
    </row>
    <row r="26" spans="1:16" ht="11.25" customHeight="1">
      <c r="A26" s="52" t="s">
        <v>1167</v>
      </c>
      <c r="B26" s="52" t="s">
        <v>1168</v>
      </c>
      <c r="C26" s="208" t="s">
        <v>1126</v>
      </c>
      <c r="D26" s="208">
        <v>1000</v>
      </c>
      <c r="E26" s="208">
        <v>1000</v>
      </c>
      <c r="F26" s="208">
        <v>1200</v>
      </c>
      <c r="G26" s="208">
        <v>1000</v>
      </c>
      <c r="H26" s="208">
        <v>1000</v>
      </c>
      <c r="I26" s="208">
        <v>1200</v>
      </c>
      <c r="J26" s="208">
        <v>1800</v>
      </c>
      <c r="K26" s="559">
        <f t="shared" si="0"/>
        <v>180</v>
      </c>
      <c r="L26" s="559">
        <f t="shared" si="1"/>
        <v>180</v>
      </c>
      <c r="M26" s="559">
        <f t="shared" si="2"/>
        <v>150</v>
      </c>
      <c r="N26" s="559">
        <f t="shared" si="3"/>
        <v>180</v>
      </c>
      <c r="O26" s="559">
        <f t="shared" si="4"/>
        <v>180</v>
      </c>
      <c r="P26" s="559">
        <f t="shared" si="5"/>
        <v>150</v>
      </c>
    </row>
    <row r="27" spans="1:16" ht="11.25" customHeight="1">
      <c r="A27" s="221" t="s">
        <v>1169</v>
      </c>
      <c r="B27" s="52" t="s">
        <v>1170</v>
      </c>
      <c r="C27" s="226" t="s">
        <v>1126</v>
      </c>
      <c r="D27" s="226">
        <v>800</v>
      </c>
      <c r="E27" s="208">
        <v>1000</v>
      </c>
      <c r="F27" s="208">
        <v>900</v>
      </c>
      <c r="G27" s="208">
        <v>1000</v>
      </c>
      <c r="H27" s="208">
        <v>1000</v>
      </c>
      <c r="I27" s="208">
        <v>1600</v>
      </c>
      <c r="J27" s="208">
        <v>2500</v>
      </c>
      <c r="K27" s="559">
        <f t="shared" si="0"/>
        <v>312.5</v>
      </c>
      <c r="L27" s="559">
        <f t="shared" si="1"/>
        <v>250</v>
      </c>
      <c r="M27" s="559">
        <f t="shared" si="2"/>
        <v>277.77777777777777</v>
      </c>
      <c r="N27" s="559">
        <f t="shared" si="3"/>
        <v>250</v>
      </c>
      <c r="O27" s="559">
        <f t="shared" si="4"/>
        <v>250</v>
      </c>
      <c r="P27" s="559">
        <f t="shared" si="5"/>
        <v>156.25</v>
      </c>
    </row>
    <row r="28" spans="1:16" ht="11.25" customHeight="1">
      <c r="A28" s="52" t="s">
        <v>1171</v>
      </c>
      <c r="B28" s="52" t="s">
        <v>1172</v>
      </c>
      <c r="C28" s="208" t="s">
        <v>1126</v>
      </c>
      <c r="D28" s="208">
        <v>800</v>
      </c>
      <c r="E28" s="208">
        <v>1200</v>
      </c>
      <c r="F28" s="208">
        <v>900</v>
      </c>
      <c r="G28" s="208">
        <v>1000</v>
      </c>
      <c r="H28" s="208">
        <v>1200</v>
      </c>
      <c r="I28" s="208">
        <v>1200</v>
      </c>
      <c r="J28" s="208">
        <v>1800</v>
      </c>
      <c r="K28" s="559">
        <f t="shared" si="0"/>
        <v>225</v>
      </c>
      <c r="L28" s="559">
        <f t="shared" si="1"/>
        <v>150</v>
      </c>
      <c r="M28" s="559">
        <f t="shared" si="2"/>
        <v>200</v>
      </c>
      <c r="N28" s="559">
        <f t="shared" si="3"/>
        <v>180</v>
      </c>
      <c r="O28" s="559">
        <f t="shared" si="4"/>
        <v>150</v>
      </c>
      <c r="P28" s="559">
        <f t="shared" si="5"/>
        <v>150</v>
      </c>
    </row>
    <row r="29" spans="1:16" ht="11.25" customHeight="1">
      <c r="A29" s="52" t="s">
        <v>1173</v>
      </c>
      <c r="B29" s="52" t="s">
        <v>1174</v>
      </c>
      <c r="C29" s="208" t="s">
        <v>1126</v>
      </c>
      <c r="D29" s="208">
        <v>650</v>
      </c>
      <c r="E29" s="208">
        <v>800</v>
      </c>
      <c r="F29" s="208">
        <v>1100</v>
      </c>
      <c r="G29" s="208">
        <v>1300</v>
      </c>
      <c r="H29" s="208">
        <v>1000</v>
      </c>
      <c r="I29" s="208">
        <v>1100</v>
      </c>
      <c r="J29" s="208">
        <v>1500</v>
      </c>
      <c r="K29" s="559">
        <f t="shared" si="0"/>
        <v>230.76923076923075</v>
      </c>
      <c r="L29" s="559">
        <f t="shared" si="1"/>
        <v>187.5</v>
      </c>
      <c r="M29" s="559">
        <f t="shared" si="2"/>
        <v>136.36363636363635</v>
      </c>
      <c r="N29" s="559">
        <f t="shared" si="3"/>
        <v>115.38461538461537</v>
      </c>
      <c r="O29" s="559">
        <f t="shared" si="4"/>
        <v>150</v>
      </c>
      <c r="P29" s="559">
        <f t="shared" si="5"/>
        <v>136.36363636363635</v>
      </c>
    </row>
    <row r="30" spans="1:16" ht="11.25" customHeight="1">
      <c r="A30" s="52" t="s">
        <v>1175</v>
      </c>
      <c r="B30" s="52" t="s">
        <v>1176</v>
      </c>
      <c r="C30" s="208" t="s">
        <v>1126</v>
      </c>
      <c r="D30" s="208">
        <v>380</v>
      </c>
      <c r="E30" s="208">
        <v>380</v>
      </c>
      <c r="F30" s="208">
        <v>500</v>
      </c>
      <c r="G30" s="208">
        <v>450</v>
      </c>
      <c r="H30" s="208">
        <v>400</v>
      </c>
      <c r="I30" s="208">
        <v>480</v>
      </c>
      <c r="J30" s="208">
        <v>450</v>
      </c>
      <c r="K30" s="559">
        <f t="shared" si="0"/>
        <v>118.42105263157893</v>
      </c>
      <c r="L30" s="559">
        <f t="shared" si="1"/>
        <v>118.42105263157893</v>
      </c>
      <c r="M30" s="559">
        <f t="shared" si="2"/>
        <v>90</v>
      </c>
      <c r="N30" s="559">
        <f t="shared" si="3"/>
        <v>100</v>
      </c>
      <c r="O30" s="559">
        <f t="shared" si="4"/>
        <v>112.5</v>
      </c>
      <c r="P30" s="559">
        <f t="shared" si="5"/>
        <v>93.75</v>
      </c>
    </row>
    <row r="31" spans="1:16" ht="11.25" customHeight="1">
      <c r="A31" s="52" t="s">
        <v>1177</v>
      </c>
      <c r="B31" s="52" t="s">
        <v>1178</v>
      </c>
      <c r="C31" s="208" t="s">
        <v>1126</v>
      </c>
      <c r="D31" s="208">
        <v>300</v>
      </c>
      <c r="E31" s="208">
        <v>300</v>
      </c>
      <c r="F31" s="208">
        <v>400</v>
      </c>
      <c r="G31" s="208">
        <v>450</v>
      </c>
      <c r="H31" s="208">
        <v>450</v>
      </c>
      <c r="I31" s="208">
        <v>450</v>
      </c>
      <c r="J31" s="208">
        <v>450</v>
      </c>
      <c r="K31" s="559">
        <f t="shared" si="0"/>
        <v>150</v>
      </c>
      <c r="L31" s="559">
        <f t="shared" si="1"/>
        <v>150</v>
      </c>
      <c r="M31" s="559">
        <f t="shared" si="2"/>
        <v>112.5</v>
      </c>
      <c r="N31" s="559">
        <f t="shared" si="3"/>
        <v>100</v>
      </c>
      <c r="O31" s="559">
        <f t="shared" si="4"/>
        <v>100</v>
      </c>
      <c r="P31" s="559">
        <f t="shared" si="5"/>
        <v>100</v>
      </c>
    </row>
    <row r="32" spans="1:16" ht="11.25" customHeight="1">
      <c r="A32" s="52" t="s">
        <v>1179</v>
      </c>
      <c r="B32" s="52" t="s">
        <v>1180</v>
      </c>
      <c r="C32" s="208" t="s">
        <v>1126</v>
      </c>
      <c r="D32" s="208">
        <v>2300</v>
      </c>
      <c r="E32" s="208">
        <v>2300</v>
      </c>
      <c r="F32" s="208">
        <v>3500</v>
      </c>
      <c r="G32" s="208">
        <v>3500</v>
      </c>
      <c r="H32" s="208">
        <v>3600</v>
      </c>
      <c r="I32" s="208">
        <v>3500</v>
      </c>
      <c r="J32" s="208">
        <v>3600</v>
      </c>
      <c r="K32" s="559">
        <f t="shared" si="0"/>
        <v>156.52173913043478</v>
      </c>
      <c r="L32" s="559">
        <f t="shared" si="1"/>
        <v>156.52173913043478</v>
      </c>
      <c r="M32" s="559">
        <f t="shared" si="2"/>
        <v>102.85714285714285</v>
      </c>
      <c r="N32" s="559">
        <f t="shared" si="3"/>
        <v>102.85714285714285</v>
      </c>
      <c r="O32" s="559">
        <f t="shared" si="4"/>
        <v>100</v>
      </c>
      <c r="P32" s="559">
        <f t="shared" si="5"/>
        <v>102.85714285714285</v>
      </c>
    </row>
    <row r="33" spans="1:16" ht="11.25" customHeight="1">
      <c r="A33" s="52" t="s">
        <v>1181</v>
      </c>
      <c r="B33" s="52" t="s">
        <v>1182</v>
      </c>
      <c r="C33" s="208" t="s">
        <v>226</v>
      </c>
      <c r="D33" s="208">
        <v>2800</v>
      </c>
      <c r="E33" s="208">
        <v>2800</v>
      </c>
      <c r="F33" s="208">
        <v>2500</v>
      </c>
      <c r="G33" s="208">
        <v>2900</v>
      </c>
      <c r="H33" s="208">
        <v>3150</v>
      </c>
      <c r="I33" s="208">
        <v>3300</v>
      </c>
      <c r="J33" s="208">
        <v>3300</v>
      </c>
      <c r="K33" s="559">
        <f t="shared" si="0"/>
        <v>117.85714285714286</v>
      </c>
      <c r="L33" s="559">
        <f t="shared" si="1"/>
        <v>117.85714285714286</v>
      </c>
      <c r="M33" s="559">
        <f t="shared" si="2"/>
        <v>132</v>
      </c>
      <c r="N33" s="559">
        <f t="shared" si="3"/>
        <v>113.79310344827587</v>
      </c>
      <c r="O33" s="559">
        <f t="shared" si="4"/>
        <v>104.76190476190477</v>
      </c>
      <c r="P33" s="559">
        <f t="shared" si="5"/>
        <v>100</v>
      </c>
    </row>
    <row r="34" spans="1:16" ht="11.25" customHeight="1">
      <c r="A34" s="52" t="s">
        <v>1183</v>
      </c>
      <c r="B34" s="52" t="s">
        <v>1184</v>
      </c>
      <c r="C34" s="208" t="s">
        <v>226</v>
      </c>
      <c r="D34" s="208">
        <v>250</v>
      </c>
      <c r="E34" s="208">
        <v>220</v>
      </c>
      <c r="F34" s="208">
        <v>250</v>
      </c>
      <c r="G34" s="208">
        <v>250</v>
      </c>
      <c r="H34" s="208">
        <v>350</v>
      </c>
      <c r="I34" s="208">
        <v>350</v>
      </c>
      <c r="J34" s="208">
        <v>420</v>
      </c>
      <c r="K34" s="559">
        <f t="shared" si="0"/>
        <v>168</v>
      </c>
      <c r="L34" s="559">
        <f t="shared" si="1"/>
        <v>190.9090909090909</v>
      </c>
      <c r="M34" s="559">
        <f t="shared" si="2"/>
        <v>168</v>
      </c>
      <c r="N34" s="559">
        <f t="shared" si="3"/>
        <v>168</v>
      </c>
      <c r="O34" s="559">
        <f t="shared" si="4"/>
        <v>120</v>
      </c>
      <c r="P34" s="559">
        <f t="shared" si="5"/>
        <v>120</v>
      </c>
    </row>
    <row r="35" spans="1:16" ht="11.25" customHeight="1">
      <c r="A35" s="52" t="s">
        <v>1185</v>
      </c>
      <c r="B35" s="52"/>
      <c r="C35" s="208"/>
      <c r="D35" s="208"/>
      <c r="E35" s="208"/>
      <c r="F35" s="208"/>
      <c r="G35" s="208"/>
      <c r="H35" s="208"/>
      <c r="I35" s="208"/>
      <c r="J35" s="208"/>
      <c r="K35" s="559"/>
      <c r="L35" s="559"/>
      <c r="M35" s="559"/>
      <c r="N35" s="559"/>
      <c r="O35" s="559"/>
      <c r="P35" s="559"/>
    </row>
    <row r="36" spans="1:16" ht="11.25" customHeight="1">
      <c r="A36" s="52" t="s">
        <v>1186</v>
      </c>
      <c r="B36" s="52" t="s">
        <v>1187</v>
      </c>
      <c r="C36" s="208" t="s">
        <v>226</v>
      </c>
      <c r="D36" s="208">
        <v>350</v>
      </c>
      <c r="E36" s="208">
        <v>350</v>
      </c>
      <c r="F36" s="208">
        <v>400</v>
      </c>
      <c r="G36" s="208">
        <v>410</v>
      </c>
      <c r="H36" s="208">
        <v>530</v>
      </c>
      <c r="I36" s="208">
        <v>500</v>
      </c>
      <c r="J36" s="208">
        <v>570</v>
      </c>
      <c r="K36" s="559">
        <f t="shared" si="0"/>
        <v>162.85714285714286</v>
      </c>
      <c r="L36" s="559">
        <f t="shared" si="1"/>
        <v>162.85714285714286</v>
      </c>
      <c r="M36" s="559">
        <f t="shared" si="2"/>
        <v>142.5</v>
      </c>
      <c r="N36" s="559">
        <f t="shared" si="3"/>
        <v>139.02439024390242</v>
      </c>
      <c r="O36" s="559">
        <f t="shared" si="4"/>
        <v>107.54716981132076</v>
      </c>
      <c r="P36" s="559">
        <f t="shared" si="5"/>
        <v>113.99999999999999</v>
      </c>
    </row>
    <row r="37" spans="1:16" ht="11.25" customHeight="1">
      <c r="A37" s="52" t="s">
        <v>1188</v>
      </c>
      <c r="B37" s="52" t="s">
        <v>1189</v>
      </c>
      <c r="C37" s="208" t="s">
        <v>226</v>
      </c>
      <c r="D37" s="208">
        <v>280</v>
      </c>
      <c r="E37" s="208">
        <v>350</v>
      </c>
      <c r="F37" s="208">
        <v>450</v>
      </c>
      <c r="G37" s="208">
        <v>350</v>
      </c>
      <c r="H37" s="208">
        <v>350</v>
      </c>
      <c r="I37" s="208">
        <v>610</v>
      </c>
      <c r="J37" s="208">
        <v>670</v>
      </c>
      <c r="K37" s="559">
        <f t="shared" si="0"/>
        <v>239.28571428571428</v>
      </c>
      <c r="L37" s="559">
        <f t="shared" si="1"/>
        <v>191.42857142857144</v>
      </c>
      <c r="M37" s="559">
        <f t="shared" si="2"/>
        <v>148.88888888888889</v>
      </c>
      <c r="N37" s="559">
        <f t="shared" si="3"/>
        <v>191.42857142857144</v>
      </c>
      <c r="O37" s="559">
        <f t="shared" si="4"/>
        <v>191.42857142857144</v>
      </c>
      <c r="P37" s="559">
        <f t="shared" si="5"/>
        <v>109.8360655737705</v>
      </c>
    </row>
    <row r="38" spans="1:16" ht="11.25" customHeight="1">
      <c r="A38" s="52" t="s">
        <v>1190</v>
      </c>
      <c r="B38" s="52" t="s">
        <v>1191</v>
      </c>
      <c r="C38" s="208" t="s">
        <v>1192</v>
      </c>
      <c r="D38" s="208">
        <v>500</v>
      </c>
      <c r="E38" s="208">
        <v>500</v>
      </c>
      <c r="F38" s="208">
        <v>500</v>
      </c>
      <c r="G38" s="208">
        <v>500</v>
      </c>
      <c r="H38" s="208">
        <v>500</v>
      </c>
      <c r="I38" s="208">
        <v>550</v>
      </c>
      <c r="J38" s="208">
        <v>550</v>
      </c>
      <c r="K38" s="559">
        <f t="shared" si="0"/>
        <v>110.00000000000001</v>
      </c>
      <c r="L38" s="559">
        <f t="shared" si="1"/>
        <v>110.00000000000001</v>
      </c>
      <c r="M38" s="559">
        <f t="shared" si="2"/>
        <v>110.00000000000001</v>
      </c>
      <c r="N38" s="559">
        <f t="shared" si="3"/>
        <v>110.00000000000001</v>
      </c>
      <c r="O38" s="559">
        <f t="shared" si="4"/>
        <v>110.00000000000001</v>
      </c>
      <c r="P38" s="559">
        <f t="shared" si="5"/>
        <v>100</v>
      </c>
    </row>
    <row r="39" spans="1:16" ht="11.25" customHeight="1">
      <c r="A39" s="52" t="s">
        <v>1193</v>
      </c>
      <c r="B39" s="52" t="s">
        <v>1194</v>
      </c>
      <c r="C39" s="208" t="s">
        <v>226</v>
      </c>
      <c r="D39" s="208">
        <v>30</v>
      </c>
      <c r="E39" s="208">
        <v>40</v>
      </c>
      <c r="F39" s="208">
        <v>40</v>
      </c>
      <c r="G39" s="208">
        <v>40</v>
      </c>
      <c r="H39" s="208">
        <v>40</v>
      </c>
      <c r="I39" s="208">
        <v>50</v>
      </c>
      <c r="J39" s="208">
        <v>50</v>
      </c>
      <c r="K39" s="559">
        <f t="shared" si="0"/>
        <v>166.66666666666669</v>
      </c>
      <c r="L39" s="559">
        <f t="shared" si="1"/>
        <v>125</v>
      </c>
      <c r="M39" s="559">
        <f t="shared" si="2"/>
        <v>125</v>
      </c>
      <c r="N39" s="559">
        <f t="shared" si="3"/>
        <v>125</v>
      </c>
      <c r="O39" s="559">
        <f t="shared" si="4"/>
        <v>125</v>
      </c>
      <c r="P39" s="559">
        <f t="shared" si="5"/>
        <v>100</v>
      </c>
    </row>
    <row r="40" spans="1:16" ht="11.25" customHeight="1">
      <c r="A40" s="52" t="s">
        <v>1195</v>
      </c>
      <c r="B40" s="52" t="s">
        <v>1196</v>
      </c>
      <c r="C40" s="208" t="s">
        <v>226</v>
      </c>
      <c r="D40" s="208">
        <v>450</v>
      </c>
      <c r="E40" s="208">
        <v>500</v>
      </c>
      <c r="F40" s="208">
        <v>500</v>
      </c>
      <c r="G40" s="208">
        <v>500</v>
      </c>
      <c r="H40" s="208">
        <v>500</v>
      </c>
      <c r="I40" s="208">
        <v>500</v>
      </c>
      <c r="J40" s="208">
        <v>600</v>
      </c>
      <c r="K40" s="559">
        <f t="shared" si="0"/>
        <v>133.33333333333331</v>
      </c>
      <c r="L40" s="559">
        <f t="shared" si="1"/>
        <v>120</v>
      </c>
      <c r="M40" s="559">
        <f t="shared" si="2"/>
        <v>120</v>
      </c>
      <c r="N40" s="559">
        <f t="shared" si="3"/>
        <v>120</v>
      </c>
      <c r="O40" s="559">
        <f t="shared" si="4"/>
        <v>120</v>
      </c>
      <c r="P40" s="559">
        <f t="shared" si="5"/>
        <v>120</v>
      </c>
    </row>
    <row r="41" spans="1:16" ht="11.25" customHeight="1">
      <c r="A41" s="52" t="s">
        <v>1197</v>
      </c>
      <c r="B41" s="52" t="s">
        <v>1198</v>
      </c>
      <c r="C41" s="208" t="s">
        <v>1199</v>
      </c>
      <c r="D41" s="208">
        <v>600</v>
      </c>
      <c r="E41" s="208">
        <v>600</v>
      </c>
      <c r="F41" s="208">
        <v>800</v>
      </c>
      <c r="G41" s="208">
        <v>850</v>
      </c>
      <c r="H41" s="208">
        <v>880</v>
      </c>
      <c r="I41" s="208">
        <v>900</v>
      </c>
      <c r="J41" s="208">
        <v>1100</v>
      </c>
      <c r="K41" s="559">
        <f t="shared" si="0"/>
        <v>183.33333333333331</v>
      </c>
      <c r="L41" s="559">
        <f t="shared" si="1"/>
        <v>183.33333333333331</v>
      </c>
      <c r="M41" s="559">
        <f t="shared" si="2"/>
        <v>137.5</v>
      </c>
      <c r="N41" s="559">
        <f t="shared" si="3"/>
        <v>129.41176470588235</v>
      </c>
      <c r="O41" s="559">
        <f t="shared" si="4"/>
        <v>125</v>
      </c>
      <c r="P41" s="559">
        <f t="shared" si="5"/>
        <v>122.22222222222223</v>
      </c>
    </row>
    <row r="42" spans="1:16" ht="11.25" customHeight="1">
      <c r="A42" s="52" t="s">
        <v>1200</v>
      </c>
      <c r="B42" s="52" t="s">
        <v>1201</v>
      </c>
      <c r="C42" s="208" t="s">
        <v>1075</v>
      </c>
      <c r="D42" s="208">
        <v>2750</v>
      </c>
      <c r="E42" s="208">
        <v>3500</v>
      </c>
      <c r="F42" s="208">
        <v>3500</v>
      </c>
      <c r="G42" s="208">
        <v>7500</v>
      </c>
      <c r="H42" s="208">
        <v>6800</v>
      </c>
      <c r="I42" s="208">
        <v>7000</v>
      </c>
      <c r="J42" s="208">
        <v>7000</v>
      </c>
      <c r="K42" s="559">
        <f t="shared" si="0"/>
        <v>254.54545454545453</v>
      </c>
      <c r="L42" s="559">
        <f t="shared" si="1"/>
        <v>200</v>
      </c>
      <c r="M42" s="559">
        <f t="shared" si="2"/>
        <v>200</v>
      </c>
      <c r="N42" s="559">
        <f t="shared" si="3"/>
        <v>93.33333333333333</v>
      </c>
      <c r="O42" s="559">
        <f t="shared" si="4"/>
        <v>102.94117647058823</v>
      </c>
      <c r="P42" s="559">
        <f t="shared" si="5"/>
        <v>100</v>
      </c>
    </row>
    <row r="43" spans="1:16" ht="11.25" customHeight="1">
      <c r="A43" s="52" t="s">
        <v>1202</v>
      </c>
      <c r="B43" s="52" t="s">
        <v>1203</v>
      </c>
      <c r="C43" s="208" t="s">
        <v>1075</v>
      </c>
      <c r="D43" s="208">
        <v>2250</v>
      </c>
      <c r="E43" s="208">
        <v>3000</v>
      </c>
      <c r="F43" s="208">
        <v>3000</v>
      </c>
      <c r="G43" s="208">
        <v>6000</v>
      </c>
      <c r="H43" s="208">
        <v>6000</v>
      </c>
      <c r="I43" s="208">
        <v>6000</v>
      </c>
      <c r="J43" s="208">
        <v>6000</v>
      </c>
      <c r="K43" s="559">
        <f t="shared" si="0"/>
        <v>266.66666666666663</v>
      </c>
      <c r="L43" s="559">
        <f t="shared" si="1"/>
        <v>200</v>
      </c>
      <c r="M43" s="559">
        <f t="shared" si="2"/>
        <v>200</v>
      </c>
      <c r="N43" s="559">
        <f t="shared" si="3"/>
        <v>100</v>
      </c>
      <c r="O43" s="559">
        <f t="shared" si="4"/>
        <v>100</v>
      </c>
      <c r="P43" s="559">
        <f t="shared" si="5"/>
        <v>100</v>
      </c>
    </row>
    <row r="44" spans="1:16" ht="11.25" customHeight="1">
      <c r="A44" s="52" t="s">
        <v>1204</v>
      </c>
      <c r="B44" s="52" t="s">
        <v>1205</v>
      </c>
      <c r="C44" s="208" t="s">
        <v>1126</v>
      </c>
      <c r="D44" s="208">
        <v>1200</v>
      </c>
      <c r="E44" s="208">
        <v>1800</v>
      </c>
      <c r="F44" s="208">
        <v>2200</v>
      </c>
      <c r="G44" s="208">
        <v>2200</v>
      </c>
      <c r="H44" s="208">
        <v>2400</v>
      </c>
      <c r="I44" s="208">
        <v>2500</v>
      </c>
      <c r="J44" s="208">
        <v>2900</v>
      </c>
      <c r="K44" s="559">
        <f t="shared" si="0"/>
        <v>241.66666666666666</v>
      </c>
      <c r="L44" s="559">
        <f t="shared" si="1"/>
        <v>161.11111111111111</v>
      </c>
      <c r="M44" s="559">
        <f t="shared" si="2"/>
        <v>131.8181818181818</v>
      </c>
      <c r="N44" s="559">
        <f t="shared" si="3"/>
        <v>131.8181818181818</v>
      </c>
      <c r="O44" s="559">
        <f t="shared" si="4"/>
        <v>120.83333333333333</v>
      </c>
      <c r="P44" s="559">
        <f t="shared" si="5"/>
        <v>115.99999999999999</v>
      </c>
    </row>
    <row r="45" spans="1:16" ht="11.25" customHeight="1">
      <c r="A45" s="52" t="s">
        <v>1206</v>
      </c>
      <c r="B45" s="52" t="s">
        <v>1207</v>
      </c>
      <c r="C45" s="208" t="s">
        <v>1126</v>
      </c>
      <c r="D45" s="208">
        <v>2000</v>
      </c>
      <c r="E45" s="208">
        <v>2800</v>
      </c>
      <c r="F45" s="208">
        <v>3000</v>
      </c>
      <c r="G45" s="208">
        <v>3000</v>
      </c>
      <c r="H45" s="208">
        <v>3000</v>
      </c>
      <c r="I45" s="208">
        <v>3000</v>
      </c>
      <c r="J45" s="208">
        <v>3500</v>
      </c>
      <c r="K45" s="559">
        <f t="shared" si="0"/>
        <v>175</v>
      </c>
      <c r="L45" s="559">
        <f t="shared" si="1"/>
        <v>125</v>
      </c>
      <c r="M45" s="559">
        <f t="shared" si="2"/>
        <v>116.66666666666667</v>
      </c>
      <c r="N45" s="559">
        <f t="shared" si="3"/>
        <v>116.66666666666667</v>
      </c>
      <c r="O45" s="559">
        <f t="shared" si="4"/>
        <v>116.66666666666667</v>
      </c>
      <c r="P45" s="559">
        <f t="shared" si="5"/>
        <v>116.66666666666667</v>
      </c>
    </row>
    <row r="46" spans="1:16" ht="11.25" customHeight="1">
      <c r="A46" s="50" t="s">
        <v>1208</v>
      </c>
      <c r="B46" s="50" t="s">
        <v>1209</v>
      </c>
      <c r="C46" s="207" t="s">
        <v>226</v>
      </c>
      <c r="D46" s="207">
        <v>5000</v>
      </c>
      <c r="E46" s="207">
        <v>5000</v>
      </c>
      <c r="F46" s="207">
        <v>6500</v>
      </c>
      <c r="G46" s="207">
        <v>6500</v>
      </c>
      <c r="H46" s="207">
        <v>6500</v>
      </c>
      <c r="I46" s="207">
        <v>6500</v>
      </c>
      <c r="J46" s="207">
        <v>8000</v>
      </c>
      <c r="K46" s="253">
        <f t="shared" si="0"/>
        <v>160</v>
      </c>
      <c r="L46" s="253">
        <f t="shared" si="1"/>
        <v>160</v>
      </c>
      <c r="M46" s="253">
        <f t="shared" si="2"/>
        <v>123.07692307692308</v>
      </c>
      <c r="N46" s="253">
        <f t="shared" si="3"/>
        <v>123.07692307692308</v>
      </c>
      <c r="O46" s="253">
        <f t="shared" si="4"/>
        <v>123.07692307692308</v>
      </c>
      <c r="P46" s="253">
        <f t="shared" si="5"/>
        <v>123.07692307692308</v>
      </c>
    </row>
    <row r="47" spans="1:13" ht="11.25" customHeight="1" hidden="1" thickBot="1">
      <c r="A47" s="560" t="s">
        <v>1210</v>
      </c>
      <c r="B47" s="560" t="s">
        <v>1211</v>
      </c>
      <c r="C47" s="561" t="s">
        <v>1126</v>
      </c>
      <c r="D47" s="561">
        <v>180</v>
      </c>
      <c r="E47" s="561">
        <v>180</v>
      </c>
      <c r="F47" s="561">
        <v>180</v>
      </c>
      <c r="G47" s="561">
        <v>180</v>
      </c>
      <c r="H47" s="561"/>
      <c r="I47" s="561"/>
      <c r="J47" s="561"/>
      <c r="K47" s="562">
        <f>G47/D47*100</f>
        <v>100</v>
      </c>
      <c r="L47" s="562">
        <f>G47/E47*100</f>
        <v>100</v>
      </c>
      <c r="M47" s="562">
        <f>G47/F47*100</f>
        <v>100</v>
      </c>
    </row>
    <row r="48" ht="11.25">
      <c r="F48" s="226"/>
    </row>
  </sheetData>
  <sheetProtection/>
  <printOptions/>
  <pageMargins left="0.6" right="0.36" top="0.28" bottom="0.64" header="0.26" footer="0.3"/>
  <pageSetup horizontalDpi="600" verticalDpi="600" orientation="landscape" paperSize="9" r:id="rId8"/>
  <headerFooter>
    <oddHeader>&amp;L&amp;8&amp;USection 6. Price</oddHeader>
    <oddFooter>&amp;R&amp;18 16</oddFooter>
  </headerFooter>
  <legacyDrawing r:id="rId7"/>
  <oleObjects>
    <oleObject progId="Equation.3" shapeId="2305178" r:id="rId1"/>
    <oleObject progId="Equation.3" shapeId="2305179" r:id="rId2"/>
    <oleObject progId="Equation.3" shapeId="2305180" r:id="rId3"/>
    <oleObject progId="Equation.3" shapeId="2305181" r:id="rId4"/>
    <oleObject progId="Equation.3" shapeId="2305182" r:id="rId5"/>
    <oleObject progId="Equation.3" shapeId="2305183" r:id="rId6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G39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963" t="s">
        <v>1212</v>
      </c>
      <c r="B1" s="963"/>
      <c r="C1" s="963"/>
      <c r="D1" s="963"/>
      <c r="E1" s="963"/>
    </row>
    <row r="2" spans="1:5" ht="12.75">
      <c r="A2" s="963" t="s">
        <v>1213</v>
      </c>
      <c r="B2" s="963"/>
      <c r="C2" s="963"/>
      <c r="D2" s="963"/>
      <c r="E2" s="963"/>
    </row>
    <row r="3" spans="1:5" ht="12.75">
      <c r="A3" s="563" t="s">
        <v>1214</v>
      </c>
      <c r="B3" s="564"/>
      <c r="C3" s="77"/>
      <c r="D3" s="77"/>
      <c r="E3" s="89"/>
    </row>
    <row r="4" spans="1:7" ht="12.75">
      <c r="A4" s="565" t="s">
        <v>1215</v>
      </c>
      <c r="B4" s="566"/>
      <c r="C4" s="566"/>
      <c r="D4" s="566"/>
      <c r="E4" s="98"/>
      <c r="G4" s="189"/>
    </row>
    <row r="5" spans="1:7" s="49" customFormat="1" ht="10.5">
      <c r="A5" s="895" t="s">
        <v>1216</v>
      </c>
      <c r="B5" s="964" t="s">
        <v>1217</v>
      </c>
      <c r="C5" s="224" t="s">
        <v>1032</v>
      </c>
      <c r="D5" s="224" t="s">
        <v>1032</v>
      </c>
      <c r="E5" s="224" t="s">
        <v>1032</v>
      </c>
      <c r="F5" s="216" t="s">
        <v>1032</v>
      </c>
      <c r="G5" s="52"/>
    </row>
    <row r="6" spans="1:6" ht="12.75">
      <c r="A6" s="897"/>
      <c r="B6" s="965"/>
      <c r="C6" s="241" t="s">
        <v>1218</v>
      </c>
      <c r="D6" s="241" t="s">
        <v>1219</v>
      </c>
      <c r="E6" s="241" t="s">
        <v>1220</v>
      </c>
      <c r="F6" s="217" t="s">
        <v>1221</v>
      </c>
    </row>
    <row r="7" spans="1:6" ht="12.75">
      <c r="A7" s="218" t="s">
        <v>1222</v>
      </c>
      <c r="B7" s="567" t="s">
        <v>1223</v>
      </c>
      <c r="C7" s="568">
        <v>154.2823116568052</v>
      </c>
      <c r="D7" s="568">
        <v>114.77123748584337</v>
      </c>
      <c r="E7" s="568">
        <v>110.73016992908353</v>
      </c>
      <c r="F7" s="568">
        <v>101.92755888722434</v>
      </c>
    </row>
    <row r="8" spans="1:6" ht="12.75">
      <c r="A8" s="98" t="s">
        <v>1224</v>
      </c>
      <c r="B8" s="569" t="s">
        <v>1225</v>
      </c>
      <c r="C8" s="570">
        <v>161.542829683601</v>
      </c>
      <c r="D8" s="570">
        <v>122.03992500521879</v>
      </c>
      <c r="E8" s="570">
        <v>121.32541408392976</v>
      </c>
      <c r="F8" s="570">
        <v>100.58574848213033</v>
      </c>
    </row>
    <row r="9" spans="1:6" ht="12.75">
      <c r="A9" s="571" t="s">
        <v>1226</v>
      </c>
      <c r="B9" s="572" t="s">
        <v>1227</v>
      </c>
      <c r="C9" s="570">
        <v>160.455403446342</v>
      </c>
      <c r="D9" s="570">
        <v>120.99411181359436</v>
      </c>
      <c r="E9" s="570">
        <v>120.17424968881751</v>
      </c>
      <c r="F9" s="570">
        <v>100.61129500470791</v>
      </c>
    </row>
    <row r="10" spans="1:10" ht="12.75">
      <c r="A10" s="573" t="s">
        <v>1228</v>
      </c>
      <c r="B10" s="574" t="s">
        <v>1229</v>
      </c>
      <c r="C10" s="570">
        <v>142.68649414340436</v>
      </c>
      <c r="D10" s="570">
        <v>126.01295690365981</v>
      </c>
      <c r="E10" s="570">
        <v>119.81084770201356</v>
      </c>
      <c r="F10" s="570">
        <v>100.03159234584997</v>
      </c>
      <c r="G10" s="575"/>
      <c r="H10" s="575"/>
      <c r="I10" s="575"/>
      <c r="J10" s="575"/>
    </row>
    <row r="11" spans="1:6" ht="12.75">
      <c r="A11" s="573" t="s">
        <v>1230</v>
      </c>
      <c r="B11" s="574" t="s">
        <v>1231</v>
      </c>
      <c r="C11" s="570">
        <v>240.1931021040893</v>
      </c>
      <c r="D11" s="570">
        <v>106.79778691340442</v>
      </c>
      <c r="E11" s="570">
        <v>118.99409365987839</v>
      </c>
      <c r="F11" s="570">
        <v>96.67336074316552</v>
      </c>
    </row>
    <row r="12" spans="1:9" ht="12.75">
      <c r="A12" s="573" t="s">
        <v>1232</v>
      </c>
      <c r="B12" s="576" t="s">
        <v>1233</v>
      </c>
      <c r="C12" s="570">
        <v>113.64155519672734</v>
      </c>
      <c r="D12" s="570">
        <v>129.92361297171644</v>
      </c>
      <c r="E12" s="570">
        <v>108.04836022501144</v>
      </c>
      <c r="F12" s="570">
        <v>95.2626275065761</v>
      </c>
      <c r="I12" s="140"/>
    </row>
    <row r="13" spans="1:6" ht="12.75">
      <c r="A13" s="573" t="s">
        <v>1234</v>
      </c>
      <c r="B13" s="574" t="s">
        <v>1235</v>
      </c>
      <c r="C13" s="570">
        <v>122.6253992340085</v>
      </c>
      <c r="D13" s="570">
        <v>110.78525960319878</v>
      </c>
      <c r="E13" s="570">
        <v>106.6602132875659</v>
      </c>
      <c r="F13" s="570">
        <v>102.14749547935202</v>
      </c>
    </row>
    <row r="14" spans="1:6" ht="12.75">
      <c r="A14" s="573" t="s">
        <v>1236</v>
      </c>
      <c r="B14" s="574" t="s">
        <v>1237</v>
      </c>
      <c r="C14" s="570">
        <v>197.8224034603287</v>
      </c>
      <c r="D14" s="570">
        <v>103.45589365824604</v>
      </c>
      <c r="E14" s="570">
        <v>107.71450382846915</v>
      </c>
      <c r="F14" s="570">
        <v>100.50964411070706</v>
      </c>
    </row>
    <row r="15" spans="1:6" ht="12.75">
      <c r="A15" s="573" t="s">
        <v>1238</v>
      </c>
      <c r="B15" s="577" t="s">
        <v>1239</v>
      </c>
      <c r="C15" s="570">
        <v>193.6185173943782</v>
      </c>
      <c r="D15" s="570">
        <v>160.96793313659438</v>
      </c>
      <c r="E15" s="570">
        <v>148.68643790934232</v>
      </c>
      <c r="F15" s="570">
        <v>113.1862434567303</v>
      </c>
    </row>
    <row r="16" spans="1:6" ht="15" customHeight="1">
      <c r="A16" s="578" t="s">
        <v>1240</v>
      </c>
      <c r="B16" s="579" t="s">
        <v>1241</v>
      </c>
      <c r="C16" s="570">
        <v>118.99398196136111</v>
      </c>
      <c r="D16" s="570">
        <v>104.99181729373244</v>
      </c>
      <c r="E16" s="570">
        <v>111.42314325730172</v>
      </c>
      <c r="F16" s="570">
        <v>100.0994857337539</v>
      </c>
    </row>
    <row r="17" spans="1:6" ht="12.75">
      <c r="A17" s="573" t="s">
        <v>1242</v>
      </c>
      <c r="B17" s="574" t="s">
        <v>1243</v>
      </c>
      <c r="C17" s="570">
        <v>113.79010113167878</v>
      </c>
      <c r="D17" s="570">
        <v>102.59792811960138</v>
      </c>
      <c r="E17" s="570">
        <v>97.29075847936501</v>
      </c>
      <c r="F17" s="570">
        <v>100.90375646050921</v>
      </c>
    </row>
    <row r="18" spans="1:6" ht="12.75">
      <c r="A18" s="571" t="s">
        <v>1244</v>
      </c>
      <c r="B18" s="574" t="s">
        <v>1245</v>
      </c>
      <c r="C18" s="570">
        <v>190.4473687180783</v>
      </c>
      <c r="D18" s="570">
        <v>151.3333486378345</v>
      </c>
      <c r="E18" s="570">
        <v>154.4605850087086</v>
      </c>
      <c r="F18" s="570">
        <v>100.017020526711</v>
      </c>
    </row>
    <row r="19" spans="1:6" ht="12.75">
      <c r="A19" s="98" t="s">
        <v>1246</v>
      </c>
      <c r="B19" s="574" t="s">
        <v>1247</v>
      </c>
      <c r="C19" s="570">
        <v>201.81083237972985</v>
      </c>
      <c r="D19" s="570">
        <v>122.9546784721388</v>
      </c>
      <c r="E19" s="570">
        <v>115.36983274082375</v>
      </c>
      <c r="F19" s="570">
        <v>102.96839637308588</v>
      </c>
    </row>
    <row r="20" spans="1:6" ht="12.75">
      <c r="A20" s="580" t="s">
        <v>1248</v>
      </c>
      <c r="B20" s="574" t="s">
        <v>1249</v>
      </c>
      <c r="C20" s="570">
        <v>151.98655487291558</v>
      </c>
      <c r="D20" s="570">
        <v>115.25934611547888</v>
      </c>
      <c r="E20" s="570">
        <v>109.5239679338893</v>
      </c>
      <c r="F20" s="570">
        <v>100</v>
      </c>
    </row>
    <row r="21" spans="1:6" ht="12.75">
      <c r="A21" s="581" t="s">
        <v>1250</v>
      </c>
      <c r="B21" s="574" t="s">
        <v>1251</v>
      </c>
      <c r="C21" s="570">
        <v>243.77865095129914</v>
      </c>
      <c r="D21" s="570">
        <v>127.42235524963282</v>
      </c>
      <c r="E21" s="570">
        <v>118.69691798351245</v>
      </c>
      <c r="F21" s="570">
        <v>104.59894625426836</v>
      </c>
    </row>
    <row r="22" spans="1:6" ht="12.75">
      <c r="A22" s="225" t="s">
        <v>1252</v>
      </c>
      <c r="B22" s="574" t="s">
        <v>1253</v>
      </c>
      <c r="C22" s="570">
        <v>175.35636288789536</v>
      </c>
      <c r="D22" s="570">
        <v>115.77993148311003</v>
      </c>
      <c r="E22" s="570">
        <v>108.73024275735266</v>
      </c>
      <c r="F22" s="570">
        <v>100.48240858820063</v>
      </c>
    </row>
    <row r="23" spans="1:6" ht="12.75">
      <c r="A23" s="225" t="s">
        <v>1254</v>
      </c>
      <c r="B23" s="574" t="s">
        <v>1255</v>
      </c>
      <c r="C23" s="570">
        <v>167.0410054850548</v>
      </c>
      <c r="D23" s="570">
        <v>116.18644993811972</v>
      </c>
      <c r="E23" s="570">
        <v>108.09410775063249</v>
      </c>
      <c r="F23" s="570">
        <v>100.79376589602369</v>
      </c>
    </row>
    <row r="24" spans="1:6" ht="12.75">
      <c r="A24" s="582" t="s">
        <v>1256</v>
      </c>
      <c r="B24" s="574" t="s">
        <v>1257</v>
      </c>
      <c r="C24" s="570">
        <v>196.84271615871495</v>
      </c>
      <c r="D24" s="570">
        <v>123.5225512810725</v>
      </c>
      <c r="E24" s="570">
        <v>115.22131297119512</v>
      </c>
      <c r="F24" s="570">
        <v>100</v>
      </c>
    </row>
    <row r="25" spans="1:6" ht="14.25" customHeight="1">
      <c r="A25" s="582" t="s">
        <v>1258</v>
      </c>
      <c r="B25" s="583" t="s">
        <v>1259</v>
      </c>
      <c r="C25" s="570">
        <v>164.55637960058763</v>
      </c>
      <c r="D25" s="570">
        <v>115.26945403261679</v>
      </c>
      <c r="E25" s="570">
        <v>107.20470757100762</v>
      </c>
      <c r="F25" s="570">
        <v>100.90829219612594</v>
      </c>
    </row>
    <row r="26" spans="1:6" ht="14.25" customHeight="1">
      <c r="A26" s="584" t="s">
        <v>1260</v>
      </c>
      <c r="B26" s="583" t="s">
        <v>1261</v>
      </c>
      <c r="C26" s="570">
        <v>126.74606641487388</v>
      </c>
      <c r="D26" s="570">
        <v>118.67016086481384</v>
      </c>
      <c r="E26" s="570">
        <v>110.58996225362579</v>
      </c>
      <c r="F26" s="570">
        <v>100</v>
      </c>
    </row>
    <row r="27" spans="1:6" ht="14.25" customHeight="1">
      <c r="A27" s="585" t="s">
        <v>1262</v>
      </c>
      <c r="B27" s="574" t="s">
        <v>1263</v>
      </c>
      <c r="C27" s="570">
        <v>190.13777300894873</v>
      </c>
      <c r="D27" s="570">
        <v>115.15074241866863</v>
      </c>
      <c r="E27" s="570">
        <v>109.7387919562537</v>
      </c>
      <c r="F27" s="570">
        <v>100</v>
      </c>
    </row>
    <row r="28" spans="1:6" ht="14.25" customHeight="1">
      <c r="A28" s="225" t="s">
        <v>1264</v>
      </c>
      <c r="B28" s="586" t="s">
        <v>1265</v>
      </c>
      <c r="C28" s="570">
        <v>138.2654621665804</v>
      </c>
      <c r="D28" s="570">
        <v>106.7724374578289</v>
      </c>
      <c r="E28" s="570">
        <v>105.81308509724374</v>
      </c>
      <c r="F28" s="570">
        <v>100.0193346176601</v>
      </c>
    </row>
    <row r="29" spans="1:6" ht="14.25" customHeight="1">
      <c r="A29" s="587" t="s">
        <v>1266</v>
      </c>
      <c r="B29" s="586" t="s">
        <v>1267</v>
      </c>
      <c r="C29" s="570">
        <v>170.00000000000003</v>
      </c>
      <c r="D29" s="570">
        <v>113.33333333333336</v>
      </c>
      <c r="E29" s="570">
        <v>113.33333333333336</v>
      </c>
      <c r="F29" s="570">
        <v>106.25000000000003</v>
      </c>
    </row>
    <row r="30" spans="1:6" ht="14.25" customHeight="1">
      <c r="A30" s="587" t="s">
        <v>1268</v>
      </c>
      <c r="B30" s="586" t="s">
        <v>1269</v>
      </c>
      <c r="C30" s="570">
        <v>145.6354749428177</v>
      </c>
      <c r="D30" s="570">
        <v>113.85026920503375</v>
      </c>
      <c r="E30" s="570">
        <v>106.64768301083818</v>
      </c>
      <c r="F30" s="570">
        <v>100</v>
      </c>
    </row>
    <row r="31" spans="1:6" ht="20.25" customHeight="1">
      <c r="A31" s="588" t="s">
        <v>1270</v>
      </c>
      <c r="B31" s="586" t="s">
        <v>1271</v>
      </c>
      <c r="C31" s="570">
        <v>110.75774114638395</v>
      </c>
      <c r="D31" s="570">
        <v>100</v>
      </c>
      <c r="E31" s="570">
        <v>100</v>
      </c>
      <c r="F31" s="570">
        <v>100</v>
      </c>
    </row>
    <row r="32" spans="1:6" ht="12.75" customHeight="1">
      <c r="A32" s="587" t="s">
        <v>1272</v>
      </c>
      <c r="B32" s="586" t="s">
        <v>1273</v>
      </c>
      <c r="C32" s="570">
        <v>139.51855839015457</v>
      </c>
      <c r="D32" s="570">
        <v>106.6041604383186</v>
      </c>
      <c r="E32" s="570">
        <v>106.06229314073829</v>
      </c>
      <c r="F32" s="570">
        <v>100</v>
      </c>
    </row>
    <row r="33" spans="1:6" ht="21" customHeight="1">
      <c r="A33" s="589" t="s">
        <v>1274</v>
      </c>
      <c r="B33" s="586" t="s">
        <v>1275</v>
      </c>
      <c r="C33" s="570">
        <v>153.3842003987915</v>
      </c>
      <c r="D33" s="570">
        <v>100.85699446310237</v>
      </c>
      <c r="E33" s="570">
        <v>102.26623104064826</v>
      </c>
      <c r="F33" s="570">
        <v>100.11807300731901</v>
      </c>
    </row>
    <row r="34" spans="1:6" ht="13.5" customHeight="1">
      <c r="A34" s="590" t="s">
        <v>1276</v>
      </c>
      <c r="B34" s="591" t="s">
        <v>1277</v>
      </c>
      <c r="C34" s="570">
        <v>148.47469604414061</v>
      </c>
      <c r="D34" s="570">
        <v>106.75680384251866</v>
      </c>
      <c r="E34" s="570">
        <v>103.85561563962631</v>
      </c>
      <c r="F34" s="570">
        <v>100</v>
      </c>
    </row>
    <row r="35" spans="1:6" ht="13.5" customHeight="1">
      <c r="A35" s="592" t="s">
        <v>1278</v>
      </c>
      <c r="B35" s="593" t="s">
        <v>1279</v>
      </c>
      <c r="C35" s="570">
        <v>201.37802119157078</v>
      </c>
      <c r="D35" s="570">
        <v>105.82082112197581</v>
      </c>
      <c r="E35" s="570">
        <v>105.34122886709407</v>
      </c>
      <c r="F35" s="570">
        <v>100</v>
      </c>
    </row>
    <row r="36" spans="1:6" ht="13.5" customHeight="1">
      <c r="A36" s="594" t="s">
        <v>1280</v>
      </c>
      <c r="B36" s="586" t="s">
        <v>1281</v>
      </c>
      <c r="C36" s="570">
        <v>143.8744894635896</v>
      </c>
      <c r="D36" s="570">
        <v>113.5913392536888</v>
      </c>
      <c r="E36" s="570">
        <v>109.62275677314975</v>
      </c>
      <c r="F36" s="570">
        <v>100</v>
      </c>
    </row>
    <row r="37" spans="1:6" ht="13.5" customHeight="1">
      <c r="A37" s="594" t="s">
        <v>1282</v>
      </c>
      <c r="B37" s="595" t="s">
        <v>1283</v>
      </c>
      <c r="C37" s="570">
        <v>238.14788272916087</v>
      </c>
      <c r="D37" s="570">
        <v>129.98770144737455</v>
      </c>
      <c r="E37" s="570">
        <v>123.19494874505872</v>
      </c>
      <c r="F37" s="570">
        <v>101.28445986174226</v>
      </c>
    </row>
    <row r="38" spans="1:6" ht="13.5" customHeight="1">
      <c r="A38" s="590" t="s">
        <v>1284</v>
      </c>
      <c r="C38" s="570">
        <v>153.0615281415098</v>
      </c>
      <c r="D38" s="570">
        <v>119.32588413734099</v>
      </c>
      <c r="E38" s="570">
        <v>111.57311880453425</v>
      </c>
      <c r="F38" s="570">
        <v>100</v>
      </c>
    </row>
    <row r="39" spans="1:6" ht="13.5" thickBot="1">
      <c r="A39" s="596" t="s">
        <v>1285</v>
      </c>
      <c r="B39" s="597"/>
      <c r="C39" s="598">
        <v>140.6449669450022</v>
      </c>
      <c r="D39" s="598">
        <v>93.33281559575181</v>
      </c>
      <c r="E39" s="598">
        <v>97.80071046367848</v>
      </c>
      <c r="F39" s="598">
        <v>100.09870858784322</v>
      </c>
    </row>
    <row r="40" spans="1:6" ht="62.25" customHeight="1">
      <c r="A40" s="966" t="s">
        <v>1286</v>
      </c>
      <c r="B40" s="966"/>
      <c r="C40" s="966"/>
      <c r="D40" s="966"/>
      <c r="E40" s="966"/>
      <c r="F40" s="966"/>
    </row>
    <row r="41" spans="1:6" ht="13.5" customHeight="1">
      <c r="A41" s="895" t="s">
        <v>1216</v>
      </c>
      <c r="B41" s="964" t="s">
        <v>1217</v>
      </c>
      <c r="C41" s="224" t="s">
        <v>1032</v>
      </c>
      <c r="D41" s="224" t="s">
        <v>1032</v>
      </c>
      <c r="E41" s="224" t="s">
        <v>1032</v>
      </c>
      <c r="F41" s="216" t="s">
        <v>1032</v>
      </c>
    </row>
    <row r="42" spans="1:6" ht="13.5" customHeight="1">
      <c r="A42" s="897"/>
      <c r="B42" s="965"/>
      <c r="C42" s="241" t="s">
        <v>1218</v>
      </c>
      <c r="D42" s="241" t="s">
        <v>1219</v>
      </c>
      <c r="E42" s="241" t="s">
        <v>1220</v>
      </c>
      <c r="F42" s="217" t="s">
        <v>1221</v>
      </c>
    </row>
    <row r="43" spans="1:6" ht="15" customHeight="1">
      <c r="A43" s="98" t="s">
        <v>1287</v>
      </c>
      <c r="B43" s="574" t="s">
        <v>1288</v>
      </c>
      <c r="C43" s="568">
        <v>117.62540637954406</v>
      </c>
      <c r="D43" s="568">
        <v>109.97090109626843</v>
      </c>
      <c r="E43" s="568">
        <v>110.26575032589179</v>
      </c>
      <c r="F43" s="568">
        <v>100.23638278867885</v>
      </c>
    </row>
    <row r="44" spans="1:6" ht="15" customHeight="1">
      <c r="A44" s="571" t="s">
        <v>1289</v>
      </c>
      <c r="B44" s="574" t="s">
        <v>1290</v>
      </c>
      <c r="C44" s="568">
        <v>117.33801621600435</v>
      </c>
      <c r="D44" s="568">
        <v>110.42472009749444</v>
      </c>
      <c r="E44" s="568">
        <v>110.78023498038252</v>
      </c>
      <c r="F44" s="568">
        <v>100</v>
      </c>
    </row>
    <row r="45" spans="1:6" ht="15" customHeight="1">
      <c r="A45" s="571" t="s">
        <v>1291</v>
      </c>
      <c r="B45" s="574" t="s">
        <v>1292</v>
      </c>
      <c r="C45" s="568">
        <v>349.0032766176315</v>
      </c>
      <c r="D45" s="568">
        <v>146.61288618432877</v>
      </c>
      <c r="E45" s="568">
        <v>146.61288618432877</v>
      </c>
      <c r="F45" s="568">
        <v>106.85798280580043</v>
      </c>
    </row>
    <row r="46" spans="1:6" ht="15" customHeight="1">
      <c r="A46" s="571" t="s">
        <v>1293</v>
      </c>
      <c r="B46" s="599" t="s">
        <v>1294</v>
      </c>
      <c r="C46" s="568">
        <v>100.00000000000001</v>
      </c>
      <c r="D46" s="568">
        <v>100</v>
      </c>
      <c r="E46" s="568">
        <v>100</v>
      </c>
      <c r="F46" s="568">
        <v>100</v>
      </c>
    </row>
    <row r="47" spans="1:6" ht="15" customHeight="1">
      <c r="A47" s="98" t="s">
        <v>1295</v>
      </c>
      <c r="B47" s="574" t="s">
        <v>1296</v>
      </c>
      <c r="C47" s="568">
        <v>122.74220056718491</v>
      </c>
      <c r="D47" s="568">
        <v>102.01721763001382</v>
      </c>
      <c r="E47" s="568">
        <v>102.01721763001382</v>
      </c>
      <c r="F47" s="568">
        <v>100</v>
      </c>
    </row>
    <row r="48" spans="1:6" ht="15" customHeight="1">
      <c r="A48" s="571" t="s">
        <v>1297</v>
      </c>
      <c r="B48" s="599" t="s">
        <v>1298</v>
      </c>
      <c r="C48" s="568">
        <v>113.38805937839713</v>
      </c>
      <c r="D48" s="568">
        <v>103.63086454221273</v>
      </c>
      <c r="E48" s="568">
        <v>103.63086454221273</v>
      </c>
      <c r="F48" s="568">
        <v>100</v>
      </c>
    </row>
    <row r="49" spans="1:6" ht="15" customHeight="1">
      <c r="A49" s="571" t="s">
        <v>1299</v>
      </c>
      <c r="B49" s="599" t="s">
        <v>1300</v>
      </c>
      <c r="C49" s="568">
        <v>124.73092980571819</v>
      </c>
      <c r="D49" s="568">
        <v>101.64527483768026</v>
      </c>
      <c r="E49" s="568">
        <v>101.64527483768026</v>
      </c>
      <c r="F49" s="568">
        <v>100</v>
      </c>
    </row>
    <row r="50" spans="1:6" ht="15" customHeight="1">
      <c r="A50" s="571" t="s">
        <v>1301</v>
      </c>
      <c r="B50" s="574" t="s">
        <v>1302</v>
      </c>
      <c r="C50" s="568">
        <v>130.93921689655826</v>
      </c>
      <c r="D50" s="568">
        <v>101.62914834351497</v>
      </c>
      <c r="E50" s="568">
        <v>101.62914834351497</v>
      </c>
      <c r="F50" s="568">
        <v>100</v>
      </c>
    </row>
    <row r="51" spans="1:6" ht="15" customHeight="1">
      <c r="A51" s="98" t="s">
        <v>1303</v>
      </c>
      <c r="B51" s="599" t="s">
        <v>1304</v>
      </c>
      <c r="C51" s="568">
        <v>100.11447212215872</v>
      </c>
      <c r="D51" s="568">
        <v>101.09568434684866</v>
      </c>
      <c r="E51" s="568">
        <v>101.04697699961295</v>
      </c>
      <c r="F51" s="568">
        <v>100</v>
      </c>
    </row>
    <row r="52" spans="1:6" ht="15" customHeight="1">
      <c r="A52" s="571" t="s">
        <v>1305</v>
      </c>
      <c r="B52" s="599" t="s">
        <v>1306</v>
      </c>
      <c r="C52" s="568">
        <v>100.11447212215872</v>
      </c>
      <c r="D52" s="568">
        <v>101.09568434684866</v>
      </c>
      <c r="E52" s="568">
        <v>101.04697699961295</v>
      </c>
      <c r="F52" s="568">
        <v>100</v>
      </c>
    </row>
    <row r="53" spans="1:6" ht="15" customHeight="1">
      <c r="A53" s="98" t="s">
        <v>1307</v>
      </c>
      <c r="B53" s="574" t="s">
        <v>1308</v>
      </c>
      <c r="C53" s="568">
        <v>125.3791707491689</v>
      </c>
      <c r="D53" s="568">
        <v>117.74879907253867</v>
      </c>
      <c r="E53" s="568">
        <v>106.28559036592083</v>
      </c>
      <c r="F53" s="568">
        <v>100.6315196832601</v>
      </c>
    </row>
    <row r="54" spans="1:6" ht="21.75" customHeight="1">
      <c r="A54" s="600" t="s">
        <v>1309</v>
      </c>
      <c r="B54" s="601"/>
      <c r="C54" s="568">
        <v>116.58087683396563</v>
      </c>
      <c r="D54" s="568">
        <v>124.34044977246586</v>
      </c>
      <c r="E54" s="568">
        <v>106.98632615811674</v>
      </c>
      <c r="F54" s="568">
        <v>100</v>
      </c>
    </row>
    <row r="55" spans="1:6" ht="15" customHeight="1">
      <c r="A55" s="571" t="s">
        <v>1310</v>
      </c>
      <c r="B55" s="574" t="s">
        <v>1311</v>
      </c>
      <c r="C55" s="568">
        <v>145.9542945109082</v>
      </c>
      <c r="D55" s="568">
        <v>118.16042944705482</v>
      </c>
      <c r="E55" s="568">
        <v>103.01387007130998</v>
      </c>
      <c r="F55" s="568">
        <v>100</v>
      </c>
    </row>
    <row r="56" spans="1:6" ht="15" customHeight="1">
      <c r="A56" s="571" t="s">
        <v>1312</v>
      </c>
      <c r="B56" s="574" t="s">
        <v>1313</v>
      </c>
      <c r="C56" s="568">
        <v>126.30162815012423</v>
      </c>
      <c r="D56" s="568">
        <v>107.97362688243257</v>
      </c>
      <c r="E56" s="568">
        <v>107.97362688243257</v>
      </c>
      <c r="F56" s="568">
        <v>102.23668688428076</v>
      </c>
    </row>
    <row r="57" spans="1:6" ht="15" customHeight="1">
      <c r="A57" s="98" t="s">
        <v>1314</v>
      </c>
      <c r="B57" s="574" t="s">
        <v>1315</v>
      </c>
      <c r="C57" s="568">
        <v>162.3596265728589</v>
      </c>
      <c r="D57" s="568">
        <v>121.21212121212122</v>
      </c>
      <c r="E57" s="568">
        <v>100</v>
      </c>
      <c r="F57" s="568">
        <v>100</v>
      </c>
    </row>
    <row r="58" spans="1:6" ht="15" customHeight="1">
      <c r="A58" s="571" t="s">
        <v>1316</v>
      </c>
      <c r="B58" s="574" t="s">
        <v>1317</v>
      </c>
      <c r="C58" s="568">
        <v>162.3596265728589</v>
      </c>
      <c r="D58" s="568">
        <v>121.21212121212122</v>
      </c>
      <c r="E58" s="568">
        <v>100</v>
      </c>
      <c r="F58" s="568">
        <v>100</v>
      </c>
    </row>
    <row r="59" spans="1:6" ht="24" customHeight="1">
      <c r="A59" s="580" t="s">
        <v>1318</v>
      </c>
      <c r="B59" s="574" t="s">
        <v>1319</v>
      </c>
      <c r="C59" s="568">
        <v>168.38418025415743</v>
      </c>
      <c r="D59" s="568">
        <v>109.20645963272777</v>
      </c>
      <c r="E59" s="568">
        <v>109.20645963272777</v>
      </c>
      <c r="F59" s="568">
        <v>100.98272906390922</v>
      </c>
    </row>
    <row r="60" spans="1:6" ht="15" customHeight="1">
      <c r="A60" s="571" t="s">
        <v>1320</v>
      </c>
      <c r="B60" s="574" t="s">
        <v>1321</v>
      </c>
      <c r="C60" s="568">
        <v>170.78533613378784</v>
      </c>
      <c r="D60" s="568">
        <v>111.58113580679827</v>
      </c>
      <c r="E60" s="568">
        <v>111.58113580679827</v>
      </c>
      <c r="F60" s="568">
        <v>101.21265585864845</v>
      </c>
    </row>
    <row r="61" spans="1:6" ht="15" customHeight="1">
      <c r="A61" s="571" t="s">
        <v>1322</v>
      </c>
      <c r="B61" s="574" t="s">
        <v>1323</v>
      </c>
      <c r="C61" s="568">
        <v>158.73015873015876</v>
      </c>
      <c r="D61" s="568">
        <v>100</v>
      </c>
      <c r="E61" s="568">
        <v>100</v>
      </c>
      <c r="F61" s="568">
        <v>100</v>
      </c>
    </row>
    <row r="62" spans="1:6" ht="15" customHeight="1">
      <c r="A62" s="98" t="s">
        <v>1324</v>
      </c>
      <c r="B62" s="574" t="s">
        <v>1325</v>
      </c>
      <c r="C62" s="568">
        <v>147.93766369837815</v>
      </c>
      <c r="D62" s="568">
        <v>115.3560894636934</v>
      </c>
      <c r="E62" s="568">
        <v>109.32683173091185</v>
      </c>
      <c r="F62" s="568">
        <v>100.67687224860845</v>
      </c>
    </row>
    <row r="63" spans="1:6" ht="15" customHeight="1">
      <c r="A63" s="571" t="s">
        <v>1326</v>
      </c>
      <c r="B63" s="574" t="s">
        <v>1327</v>
      </c>
      <c r="C63" s="568">
        <v>148.73450686629974</v>
      </c>
      <c r="D63" s="568">
        <v>115.99175414010026</v>
      </c>
      <c r="E63" s="568">
        <v>109.58451322615115</v>
      </c>
      <c r="F63" s="568">
        <v>100.6653351909875</v>
      </c>
    </row>
    <row r="64" spans="1:6" ht="15" customHeight="1">
      <c r="A64" s="571" t="s">
        <v>1328</v>
      </c>
      <c r="B64" s="574" t="s">
        <v>1329</v>
      </c>
      <c r="C64" s="568">
        <v>132.59606642164363</v>
      </c>
      <c r="D64" s="568">
        <v>100</v>
      </c>
      <c r="E64" s="568">
        <v>102.84482899933084</v>
      </c>
      <c r="F64" s="568">
        <v>101.10705070217327</v>
      </c>
    </row>
    <row r="65" spans="1:6" ht="15" customHeight="1" thickBot="1">
      <c r="A65" s="602" t="s">
        <v>1330</v>
      </c>
      <c r="B65" s="603" t="s">
        <v>1331</v>
      </c>
      <c r="C65" s="598">
        <v>100</v>
      </c>
      <c r="D65" s="598">
        <v>100</v>
      </c>
      <c r="E65" s="598">
        <v>100</v>
      </c>
      <c r="F65" s="598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38" top="0.29" bottom="0.21" header="0.17" footer="0.3"/>
  <pageSetup horizontalDpi="600" verticalDpi="600" orientation="landscape" paperSize="9" r:id="rId1"/>
  <headerFooter>
    <oddHeader>&amp;L&amp;8&amp;USection 6.Price</oddHeader>
    <oddFooter>&amp;R&amp;18 14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C1">
      <selection activeCell="K39" sqref="K39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5" width="10.625" style="65" customWidth="1"/>
    <col min="6" max="6" width="13.125" style="65" customWidth="1"/>
    <col min="7" max="7" width="8.25390625" style="65" customWidth="1"/>
    <col min="8" max="8" width="10.00390625" style="65" customWidth="1"/>
    <col min="9" max="9" width="8.00390625" style="65" customWidth="1"/>
    <col min="10" max="10" width="9.125" style="65" customWidth="1"/>
    <col min="11" max="11" width="8.75390625" style="65" customWidth="1"/>
    <col min="12" max="12" width="8.125" style="65" customWidth="1"/>
    <col min="13" max="13" width="12.25390625" style="65" customWidth="1"/>
    <col min="14" max="14" width="12.125" style="65" customWidth="1"/>
    <col min="15" max="15" width="8.375" style="65" customWidth="1"/>
    <col min="16" max="17" width="10.375" style="65" customWidth="1"/>
    <col min="18" max="18" width="11.125" style="65" customWidth="1"/>
    <col min="19" max="19" width="10.375" style="65" customWidth="1"/>
    <col min="20" max="20" width="11.00390625" style="65" customWidth="1"/>
    <col min="21" max="16384" width="9.25390625" style="65" customWidth="1"/>
  </cols>
  <sheetData>
    <row r="1" spans="1:33" ht="15" customHeight="1">
      <c r="A1" s="97"/>
      <c r="B1" s="77"/>
      <c r="C1" s="77"/>
      <c r="D1" s="77"/>
      <c r="E1" s="77"/>
      <c r="F1" s="967" t="s">
        <v>1332</v>
      </c>
      <c r="G1" s="967"/>
      <c r="H1" s="967"/>
      <c r="I1" s="967"/>
      <c r="J1" s="967"/>
      <c r="K1" s="967"/>
      <c r="L1" s="967"/>
      <c r="M1" s="967"/>
      <c r="N1" s="967"/>
      <c r="O1" s="95"/>
      <c r="P1" s="7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97"/>
      <c r="B2" s="77"/>
      <c r="C2" s="77"/>
      <c r="D2" s="77"/>
      <c r="E2" s="968" t="s">
        <v>1333</v>
      </c>
      <c r="F2" s="968"/>
      <c r="G2" s="968"/>
      <c r="H2" s="968"/>
      <c r="I2" s="968"/>
      <c r="J2" s="968"/>
      <c r="K2" s="968"/>
      <c r="L2" s="968"/>
      <c r="M2" s="968"/>
      <c r="N2" s="968"/>
      <c r="O2" s="95"/>
      <c r="P2" s="9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6" customHeight="1">
      <c r="A3" s="97"/>
      <c r="B3" s="77"/>
      <c r="C3" s="77"/>
      <c r="D3" s="8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97"/>
      <c r="B4" s="77"/>
      <c r="C4" s="77"/>
      <c r="D4" s="604"/>
      <c r="E4" s="879" t="s">
        <v>1334</v>
      </c>
      <c r="F4" s="880"/>
      <c r="G4" s="880"/>
      <c r="H4" s="969"/>
      <c r="I4" s="605" t="s">
        <v>1335</v>
      </c>
      <c r="J4" s="606"/>
      <c r="K4" s="216" t="s">
        <v>1336</v>
      </c>
      <c r="L4" s="216" t="s">
        <v>1337</v>
      </c>
      <c r="M4" s="216" t="s">
        <v>1338</v>
      </c>
      <c r="N4" s="216" t="s">
        <v>1338</v>
      </c>
      <c r="O4" s="216" t="s">
        <v>1339</v>
      </c>
      <c r="P4" s="216" t="s">
        <v>1340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97"/>
      <c r="B5" s="80"/>
      <c r="C5" s="80"/>
      <c r="D5" s="607"/>
      <c r="E5" s="881" t="s">
        <v>1341</v>
      </c>
      <c r="F5" s="882"/>
      <c r="G5" s="882"/>
      <c r="H5" s="883"/>
      <c r="I5" s="608" t="s">
        <v>1342</v>
      </c>
      <c r="J5" s="609"/>
      <c r="K5" s="215" t="s">
        <v>1343</v>
      </c>
      <c r="L5" s="215" t="s">
        <v>1344</v>
      </c>
      <c r="M5" s="215" t="s">
        <v>1345</v>
      </c>
      <c r="N5" s="215" t="s">
        <v>1346</v>
      </c>
      <c r="O5" s="215" t="s">
        <v>1347</v>
      </c>
      <c r="P5" s="215" t="s">
        <v>1348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97"/>
      <c r="B6" s="77"/>
      <c r="C6" s="77"/>
      <c r="D6" s="206"/>
      <c r="E6" s="970" t="s">
        <v>97</v>
      </c>
      <c r="F6" s="54" t="s">
        <v>1349</v>
      </c>
      <c r="G6" s="970" t="s">
        <v>359</v>
      </c>
      <c r="H6" s="970" t="s">
        <v>1350</v>
      </c>
      <c r="I6" s="54" t="s">
        <v>1351</v>
      </c>
      <c r="J6" s="222" t="s">
        <v>1352</v>
      </c>
      <c r="K6" s="346" t="s">
        <v>1353</v>
      </c>
      <c r="L6" s="346" t="s">
        <v>1354</v>
      </c>
      <c r="M6" s="215" t="s">
        <v>1355</v>
      </c>
      <c r="N6" s="215" t="s">
        <v>1356</v>
      </c>
      <c r="O6" s="215" t="s">
        <v>1357</v>
      </c>
      <c r="P6" s="215" t="s">
        <v>1358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97"/>
      <c r="B7" s="77"/>
      <c r="C7" s="77"/>
      <c r="D7" s="52" t="s">
        <v>462</v>
      </c>
      <c r="E7" s="971"/>
      <c r="F7" s="54" t="s">
        <v>1359</v>
      </c>
      <c r="G7" s="971"/>
      <c r="H7" s="971"/>
      <c r="I7" s="54" t="s">
        <v>1360</v>
      </c>
      <c r="J7" s="54" t="s">
        <v>1361</v>
      </c>
      <c r="K7" s="346" t="s">
        <v>1362</v>
      </c>
      <c r="L7" s="346" t="s">
        <v>1363</v>
      </c>
      <c r="M7" s="346" t="s">
        <v>1364</v>
      </c>
      <c r="N7" s="346" t="s">
        <v>1365</v>
      </c>
      <c r="O7" s="346" t="s">
        <v>1366</v>
      </c>
      <c r="P7" s="215" t="s">
        <v>1367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97"/>
      <c r="B8" s="77"/>
      <c r="C8" s="77"/>
      <c r="D8" s="192" t="s">
        <v>209</v>
      </c>
      <c r="E8" s="971"/>
      <c r="F8" s="54" t="s">
        <v>1368</v>
      </c>
      <c r="G8" s="971"/>
      <c r="H8" s="971"/>
      <c r="I8" s="54" t="s">
        <v>1369</v>
      </c>
      <c r="J8" s="161" t="s">
        <v>1370</v>
      </c>
      <c r="K8" s="346" t="s">
        <v>1363</v>
      </c>
      <c r="L8" s="215"/>
      <c r="M8" s="346" t="s">
        <v>1371</v>
      </c>
      <c r="N8" s="346" t="s">
        <v>1371</v>
      </c>
      <c r="O8" s="346" t="s">
        <v>1372</v>
      </c>
      <c r="P8" s="346" t="s">
        <v>1373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97"/>
      <c r="B9" s="77"/>
      <c r="C9" s="77"/>
      <c r="D9" s="206"/>
      <c r="E9" s="971"/>
      <c r="F9" s="161" t="s">
        <v>1374</v>
      </c>
      <c r="G9" s="971"/>
      <c r="H9" s="971"/>
      <c r="I9" s="54" t="s">
        <v>1363</v>
      </c>
      <c r="J9" s="161" t="s">
        <v>1363</v>
      </c>
      <c r="K9" s="54"/>
      <c r="L9" s="54"/>
      <c r="M9" s="346" t="s">
        <v>1375</v>
      </c>
      <c r="N9" s="346" t="s">
        <v>1375</v>
      </c>
      <c r="O9" s="346" t="s">
        <v>1376</v>
      </c>
      <c r="P9" s="346" t="s">
        <v>1377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97"/>
      <c r="B10" s="77"/>
      <c r="C10" s="80"/>
      <c r="D10" s="206"/>
      <c r="E10" s="971"/>
      <c r="F10" s="161" t="s">
        <v>1378</v>
      </c>
      <c r="G10" s="971"/>
      <c r="H10" s="971"/>
      <c r="I10" s="54"/>
      <c r="J10" s="54"/>
      <c r="K10" s="54"/>
      <c r="L10" s="54"/>
      <c r="M10" s="215"/>
      <c r="N10" s="215"/>
      <c r="O10" s="346" t="s">
        <v>1379</v>
      </c>
      <c r="P10" s="346" t="s">
        <v>1380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8.25" customHeight="1">
      <c r="A11" s="97"/>
      <c r="B11" s="77"/>
      <c r="C11" s="80"/>
      <c r="D11" s="203"/>
      <c r="E11" s="972"/>
      <c r="F11" s="133" t="s">
        <v>1381</v>
      </c>
      <c r="G11" s="972"/>
      <c r="H11" s="972"/>
      <c r="I11" s="107"/>
      <c r="J11" s="107"/>
      <c r="K11" s="107"/>
      <c r="L11" s="107"/>
      <c r="M11" s="107"/>
      <c r="N11" s="107"/>
      <c r="O11" s="107"/>
      <c r="P11" s="21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" customHeight="1">
      <c r="A12" s="103"/>
      <c r="B12" s="77"/>
      <c r="C12" s="77"/>
      <c r="D12" s="52" t="s">
        <v>737</v>
      </c>
      <c r="E12" s="52">
        <v>416</v>
      </c>
      <c r="F12" s="52"/>
      <c r="G12" s="52">
        <v>19</v>
      </c>
      <c r="H12" s="52">
        <v>41</v>
      </c>
      <c r="I12" s="52">
        <v>74</v>
      </c>
      <c r="J12" s="52">
        <v>94</v>
      </c>
      <c r="K12" s="52">
        <v>1290</v>
      </c>
      <c r="L12" s="52">
        <v>117</v>
      </c>
      <c r="M12" s="52">
        <v>138</v>
      </c>
      <c r="N12" s="52">
        <v>36</v>
      </c>
      <c r="O12" s="52">
        <v>276.2</v>
      </c>
      <c r="P12" s="52">
        <v>150</v>
      </c>
      <c r="AC12"/>
      <c r="AD12"/>
      <c r="AE12"/>
      <c r="AF12"/>
      <c r="AG12"/>
    </row>
    <row r="13" spans="1:33" ht="12" customHeight="1">
      <c r="A13" s="103"/>
      <c r="B13" s="77"/>
      <c r="C13" s="77"/>
      <c r="D13" s="52" t="s">
        <v>688</v>
      </c>
      <c r="E13" s="52">
        <v>399</v>
      </c>
      <c r="F13" s="52"/>
      <c r="G13" s="52">
        <v>19</v>
      </c>
      <c r="H13" s="52">
        <v>33</v>
      </c>
      <c r="I13" s="52">
        <v>61</v>
      </c>
      <c r="J13" s="52">
        <v>89</v>
      </c>
      <c r="K13" s="52">
        <v>1412</v>
      </c>
      <c r="L13" s="52">
        <v>95</v>
      </c>
      <c r="M13" s="52">
        <v>148</v>
      </c>
      <c r="N13" s="52">
        <v>31</v>
      </c>
      <c r="O13" s="52">
        <v>122.4</v>
      </c>
      <c r="P13" s="52">
        <v>162</v>
      </c>
      <c r="AC13"/>
      <c r="AD13"/>
      <c r="AE13"/>
      <c r="AF13"/>
      <c r="AG13"/>
    </row>
    <row r="14" spans="1:33" ht="12" customHeight="1">
      <c r="A14" s="103"/>
      <c r="B14" s="77"/>
      <c r="C14" s="77"/>
      <c r="D14" s="52" t="s">
        <v>500</v>
      </c>
      <c r="E14" s="52">
        <v>447</v>
      </c>
      <c r="F14" s="52">
        <v>2</v>
      </c>
      <c r="G14" s="52">
        <v>13</v>
      </c>
      <c r="H14" s="52">
        <v>47</v>
      </c>
      <c r="I14" s="52">
        <v>86</v>
      </c>
      <c r="J14" s="52">
        <v>83</v>
      </c>
      <c r="K14" s="52">
        <v>1493</v>
      </c>
      <c r="L14" s="52">
        <v>185</v>
      </c>
      <c r="M14" s="52">
        <v>139</v>
      </c>
      <c r="N14" s="52">
        <v>29</v>
      </c>
      <c r="O14" s="52">
        <v>190.4</v>
      </c>
      <c r="P14" s="52">
        <v>118</v>
      </c>
      <c r="AC14"/>
      <c r="AD14"/>
      <c r="AE14"/>
      <c r="AF14"/>
      <c r="AG14"/>
    </row>
    <row r="15" spans="1:33" ht="12" customHeight="1">
      <c r="A15" s="103"/>
      <c r="B15" s="77"/>
      <c r="C15" s="77"/>
      <c r="D15" s="52" t="s">
        <v>729</v>
      </c>
      <c r="E15" s="52">
        <v>464</v>
      </c>
      <c r="F15" s="52"/>
      <c r="G15" s="52">
        <v>17</v>
      </c>
      <c r="H15" s="52">
        <v>33</v>
      </c>
      <c r="I15" s="52">
        <v>92</v>
      </c>
      <c r="J15" s="52">
        <v>57</v>
      </c>
      <c r="K15" s="52">
        <v>1405</v>
      </c>
      <c r="L15" s="52">
        <v>155</v>
      </c>
      <c r="M15" s="52">
        <v>107</v>
      </c>
      <c r="N15" s="52">
        <v>17</v>
      </c>
      <c r="O15" s="52">
        <v>326.3</v>
      </c>
      <c r="P15" s="52">
        <v>107</v>
      </c>
      <c r="AC15"/>
      <c r="AD15"/>
      <c r="AE15"/>
      <c r="AF15"/>
      <c r="AG15"/>
    </row>
    <row r="16" spans="1:33" ht="12" customHeight="1">
      <c r="A16" s="103"/>
      <c r="B16" s="77"/>
      <c r="C16" s="77"/>
      <c r="D16" s="52" t="s">
        <v>149</v>
      </c>
      <c r="E16" s="52">
        <v>444</v>
      </c>
      <c r="F16" s="52"/>
      <c r="G16" s="52">
        <v>13</v>
      </c>
      <c r="H16" s="52">
        <v>50</v>
      </c>
      <c r="I16" s="52">
        <v>74</v>
      </c>
      <c r="J16" s="52">
        <v>98</v>
      </c>
      <c r="K16" s="52">
        <v>1478</v>
      </c>
      <c r="L16" s="52">
        <v>208</v>
      </c>
      <c r="M16" s="52">
        <v>145</v>
      </c>
      <c r="N16" s="52">
        <v>45</v>
      </c>
      <c r="O16" s="52">
        <v>422.5</v>
      </c>
      <c r="P16" s="52">
        <v>101</v>
      </c>
      <c r="Q16" s="71"/>
      <c r="AC16"/>
      <c r="AD16"/>
      <c r="AE16"/>
      <c r="AF16"/>
      <c r="AG16"/>
    </row>
    <row r="17" spans="1:33" ht="12" customHeight="1">
      <c r="A17" s="103"/>
      <c r="B17" s="77"/>
      <c r="C17" s="77"/>
      <c r="D17" s="52" t="s">
        <v>275</v>
      </c>
      <c r="E17" s="52">
        <v>517</v>
      </c>
      <c r="F17" s="52"/>
      <c r="G17" s="52">
        <v>30</v>
      </c>
      <c r="H17" s="52">
        <v>50</v>
      </c>
      <c r="I17" s="52">
        <v>74</v>
      </c>
      <c r="J17" s="52">
        <v>164</v>
      </c>
      <c r="K17" s="52">
        <v>1488</v>
      </c>
      <c r="L17" s="52">
        <v>236</v>
      </c>
      <c r="M17" s="52">
        <v>166</v>
      </c>
      <c r="N17" s="52">
        <v>60</v>
      </c>
      <c r="O17" s="106">
        <v>329</v>
      </c>
      <c r="P17" s="52">
        <v>98</v>
      </c>
      <c r="AC17"/>
      <c r="AD17"/>
      <c r="AE17"/>
      <c r="AF17"/>
      <c r="AG17"/>
    </row>
    <row r="18" spans="1:33" ht="12" customHeight="1">
      <c r="A18" s="103"/>
      <c r="B18" s="77"/>
      <c r="C18" s="77"/>
      <c r="D18" s="52" t="s">
        <v>290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AC18"/>
      <c r="AD18"/>
      <c r="AE18"/>
      <c r="AF18"/>
      <c r="AG18"/>
    </row>
    <row r="19" spans="1:33" ht="12" customHeight="1">
      <c r="A19" s="103"/>
      <c r="B19" s="77"/>
      <c r="C19" s="77"/>
      <c r="D19" s="52" t="s">
        <v>791</v>
      </c>
      <c r="E19" s="52">
        <v>467</v>
      </c>
      <c r="F19" s="52"/>
      <c r="G19" s="52">
        <v>26</v>
      </c>
      <c r="H19" s="52">
        <v>20</v>
      </c>
      <c r="I19" s="52">
        <v>91</v>
      </c>
      <c r="J19" s="52">
        <v>125</v>
      </c>
      <c r="K19" s="52">
        <v>1337</v>
      </c>
      <c r="L19" s="52">
        <v>223</v>
      </c>
      <c r="M19" s="52">
        <v>159</v>
      </c>
      <c r="N19" s="52">
        <v>29</v>
      </c>
      <c r="O19" s="52">
        <v>896.4</v>
      </c>
      <c r="P19" s="52">
        <v>37</v>
      </c>
      <c r="AC19"/>
      <c r="AD19"/>
      <c r="AE19"/>
      <c r="AF19"/>
      <c r="AG19"/>
    </row>
    <row r="20" spans="1:33" ht="12" customHeight="1">
      <c r="A20" s="103"/>
      <c r="B20" s="77"/>
      <c r="C20" s="77"/>
      <c r="D20" s="52" t="s">
        <v>816</v>
      </c>
      <c r="E20" s="52">
        <v>486</v>
      </c>
      <c r="F20" s="52"/>
      <c r="G20" s="52">
        <v>34</v>
      </c>
      <c r="H20" s="52">
        <v>32</v>
      </c>
      <c r="I20" s="52">
        <v>79</v>
      </c>
      <c r="J20" s="52">
        <v>131</v>
      </c>
      <c r="K20" s="52">
        <v>1149</v>
      </c>
      <c r="L20" s="52">
        <v>202</v>
      </c>
      <c r="M20" s="52">
        <v>185</v>
      </c>
      <c r="N20" s="52">
        <v>42</v>
      </c>
      <c r="O20" s="52">
        <v>528.8</v>
      </c>
      <c r="P20" s="52">
        <v>23</v>
      </c>
      <c r="AC20"/>
      <c r="AD20"/>
      <c r="AE20"/>
      <c r="AF20"/>
      <c r="AG20"/>
    </row>
    <row r="21" spans="1:19" ht="12" customHeight="1">
      <c r="A21" s="97"/>
      <c r="B21" s="77"/>
      <c r="C21" s="77"/>
      <c r="D21" s="52" t="s">
        <v>824</v>
      </c>
      <c r="E21" s="52">
        <v>400</v>
      </c>
      <c r="F21" s="52"/>
      <c r="G21" s="52">
        <v>28</v>
      </c>
      <c r="H21" s="52">
        <v>17</v>
      </c>
      <c r="I21" s="52">
        <v>50</v>
      </c>
      <c r="J21" s="52">
        <v>109</v>
      </c>
      <c r="K21" s="52">
        <v>1212</v>
      </c>
      <c r="L21" s="52">
        <v>385</v>
      </c>
      <c r="M21" s="52">
        <v>154</v>
      </c>
      <c r="N21" s="52">
        <v>31</v>
      </c>
      <c r="O21" s="52">
        <v>572.4</v>
      </c>
      <c r="P21" s="52">
        <v>4</v>
      </c>
      <c r="Q21" s="71"/>
      <c r="R21" s="71"/>
      <c r="S21" s="610"/>
    </row>
    <row r="22" spans="4:16" ht="12" customHeight="1">
      <c r="D22" s="52" t="s">
        <v>860</v>
      </c>
      <c r="E22" s="52">
        <v>405</v>
      </c>
      <c r="F22" s="52"/>
      <c r="G22" s="52">
        <v>18</v>
      </c>
      <c r="H22" s="52">
        <v>36</v>
      </c>
      <c r="I22" s="52">
        <v>122</v>
      </c>
      <c r="J22" s="126">
        <v>105</v>
      </c>
      <c r="K22" s="126">
        <v>855</v>
      </c>
      <c r="L22" s="126">
        <v>491</v>
      </c>
      <c r="M22" s="52">
        <v>132</v>
      </c>
      <c r="N22" s="52">
        <v>28</v>
      </c>
      <c r="O22" s="52">
        <v>641.9</v>
      </c>
      <c r="P22" s="52">
        <v>6</v>
      </c>
    </row>
    <row r="23" spans="4:16" ht="12" customHeight="1">
      <c r="D23" s="50" t="s">
        <v>1382</v>
      </c>
      <c r="E23" s="50">
        <v>469</v>
      </c>
      <c r="F23" s="50"/>
      <c r="G23" s="50">
        <v>35</v>
      </c>
      <c r="H23" s="50">
        <v>27</v>
      </c>
      <c r="I23" s="50">
        <v>74</v>
      </c>
      <c r="J23" s="419">
        <v>110</v>
      </c>
      <c r="K23" s="419">
        <v>576</v>
      </c>
      <c r="L23" s="419">
        <v>403</v>
      </c>
      <c r="M23" s="50">
        <v>149</v>
      </c>
      <c r="N23" s="50">
        <v>30</v>
      </c>
      <c r="O23" s="50">
        <v>920.5</v>
      </c>
      <c r="P23" s="50">
        <v>3</v>
      </c>
    </row>
    <row r="24" spans="4:16" ht="12" customHeight="1">
      <c r="D24" s="52" t="s">
        <v>1383</v>
      </c>
      <c r="E24" s="52">
        <v>49</v>
      </c>
      <c r="F24" s="52"/>
      <c r="G24" s="52">
        <v>1</v>
      </c>
      <c r="H24" s="52">
        <v>5</v>
      </c>
      <c r="I24" s="52">
        <v>14</v>
      </c>
      <c r="J24" s="126">
        <v>10</v>
      </c>
      <c r="K24" s="126">
        <v>87</v>
      </c>
      <c r="L24" s="126">
        <v>18</v>
      </c>
      <c r="M24" s="52">
        <v>10</v>
      </c>
      <c r="N24" s="52">
        <v>7</v>
      </c>
      <c r="O24" s="52">
        <v>58.4</v>
      </c>
      <c r="P24" s="52">
        <v>3</v>
      </c>
    </row>
    <row r="25" spans="4:16" ht="12" customHeight="1">
      <c r="D25" s="52" t="s">
        <v>859</v>
      </c>
      <c r="E25" s="52">
        <v>34</v>
      </c>
      <c r="F25" s="52"/>
      <c r="G25" s="52">
        <v>2</v>
      </c>
      <c r="H25" s="52">
        <v>2</v>
      </c>
      <c r="I25" s="52">
        <v>5</v>
      </c>
      <c r="J25" s="126">
        <v>5</v>
      </c>
      <c r="K25" s="126">
        <v>71</v>
      </c>
      <c r="L25" s="126">
        <v>26</v>
      </c>
      <c r="M25" s="52">
        <v>5</v>
      </c>
      <c r="N25" s="52">
        <v>4</v>
      </c>
      <c r="O25" s="52">
        <v>106.5</v>
      </c>
      <c r="P25" s="52">
        <v>1</v>
      </c>
    </row>
    <row r="26" spans="4:16" ht="12" customHeight="1">
      <c r="D26" s="52" t="s">
        <v>903</v>
      </c>
      <c r="E26" s="52">
        <v>65</v>
      </c>
      <c r="F26" s="52"/>
      <c r="G26" s="52">
        <v>3</v>
      </c>
      <c r="H26" s="52">
        <v>3</v>
      </c>
      <c r="I26" s="52">
        <v>8</v>
      </c>
      <c r="J26" s="126">
        <v>13</v>
      </c>
      <c r="K26" s="126">
        <v>133</v>
      </c>
      <c r="L26" s="126">
        <v>58</v>
      </c>
      <c r="M26" s="52">
        <v>5</v>
      </c>
      <c r="N26" s="52">
        <v>7</v>
      </c>
      <c r="O26" s="52">
        <v>120.9</v>
      </c>
      <c r="P26" s="52">
        <v>2</v>
      </c>
    </row>
    <row r="27" spans="4:16" ht="12" customHeight="1">
      <c r="D27" s="52" t="s">
        <v>979</v>
      </c>
      <c r="E27" s="52">
        <v>108</v>
      </c>
      <c r="F27" s="52"/>
      <c r="G27" s="52">
        <v>4</v>
      </c>
      <c r="H27" s="52">
        <v>8</v>
      </c>
      <c r="I27" s="52">
        <v>17</v>
      </c>
      <c r="J27" s="126">
        <v>19</v>
      </c>
      <c r="K27" s="126">
        <v>211</v>
      </c>
      <c r="L27" s="126">
        <v>111</v>
      </c>
      <c r="M27" s="52">
        <v>10</v>
      </c>
      <c r="N27" s="52">
        <v>7</v>
      </c>
      <c r="O27" s="52">
        <v>220.7</v>
      </c>
      <c r="P27" s="52">
        <v>3</v>
      </c>
    </row>
    <row r="28" spans="4:16" ht="12" customHeight="1">
      <c r="D28" s="52" t="s">
        <v>1384</v>
      </c>
      <c r="E28" s="52">
        <v>133</v>
      </c>
      <c r="F28" s="52"/>
      <c r="G28" s="52">
        <v>4</v>
      </c>
      <c r="H28" s="52">
        <v>9</v>
      </c>
      <c r="I28" s="52">
        <v>27</v>
      </c>
      <c r="J28" s="52">
        <v>25</v>
      </c>
      <c r="K28" s="52">
        <v>237</v>
      </c>
      <c r="L28" s="52">
        <v>140</v>
      </c>
      <c r="M28" s="52">
        <v>20</v>
      </c>
      <c r="N28" s="52">
        <v>7</v>
      </c>
      <c r="O28" s="52">
        <v>292.3</v>
      </c>
      <c r="P28" s="52">
        <v>3</v>
      </c>
    </row>
    <row r="29" spans="4:16" ht="12" customHeight="1">
      <c r="D29" s="52" t="s">
        <v>1385</v>
      </c>
      <c r="E29" s="52">
        <v>167</v>
      </c>
      <c r="F29" s="52"/>
      <c r="G29" s="52">
        <v>7</v>
      </c>
      <c r="H29" s="52">
        <v>14</v>
      </c>
      <c r="I29" s="52">
        <v>29</v>
      </c>
      <c r="J29" s="52">
        <v>31</v>
      </c>
      <c r="K29" s="52">
        <v>345</v>
      </c>
      <c r="L29" s="52">
        <v>197</v>
      </c>
      <c r="M29" s="52">
        <v>37</v>
      </c>
      <c r="N29" s="52">
        <v>14</v>
      </c>
      <c r="O29" s="52">
        <v>348.6</v>
      </c>
      <c r="P29" s="52">
        <v>3</v>
      </c>
    </row>
    <row r="30" spans="4:16" ht="12" customHeight="1">
      <c r="D30" s="52" t="s">
        <v>1386</v>
      </c>
      <c r="E30" s="52">
        <v>206</v>
      </c>
      <c r="F30" s="52"/>
      <c r="G30" s="52">
        <v>11</v>
      </c>
      <c r="H30" s="52">
        <v>14</v>
      </c>
      <c r="I30" s="52">
        <v>38</v>
      </c>
      <c r="J30" s="126">
        <v>41</v>
      </c>
      <c r="K30" s="126">
        <v>393</v>
      </c>
      <c r="L30" s="126">
        <v>249</v>
      </c>
      <c r="M30" s="52">
        <v>49</v>
      </c>
      <c r="N30" s="52">
        <v>15</v>
      </c>
      <c r="O30" s="52">
        <v>387.3</v>
      </c>
      <c r="P30" s="52">
        <v>3</v>
      </c>
    </row>
    <row r="31" spans="4:16" ht="12" customHeight="1">
      <c r="D31" s="50" t="s">
        <v>1219</v>
      </c>
      <c r="E31" s="50">
        <v>226</v>
      </c>
      <c r="F31" s="50"/>
      <c r="G31" s="50">
        <v>16</v>
      </c>
      <c r="H31" s="50">
        <v>14</v>
      </c>
      <c r="I31" s="50">
        <v>40</v>
      </c>
      <c r="J31" s="419">
        <v>48</v>
      </c>
      <c r="K31" s="419">
        <v>434</v>
      </c>
      <c r="L31" s="419">
        <v>258</v>
      </c>
      <c r="M31" s="50">
        <v>57</v>
      </c>
      <c r="N31" s="50">
        <v>17</v>
      </c>
      <c r="O31" s="50">
        <v>412.6</v>
      </c>
      <c r="P31" s="50">
        <v>3</v>
      </c>
    </row>
    <row r="32" spans="4:16" ht="10.5">
      <c r="D32" s="52" t="s">
        <v>893</v>
      </c>
      <c r="E32" s="52">
        <v>69</v>
      </c>
      <c r="F32" s="52"/>
      <c r="G32" s="52">
        <v>3</v>
      </c>
      <c r="H32" s="52">
        <v>8</v>
      </c>
      <c r="I32" s="52">
        <v>19</v>
      </c>
      <c r="J32" s="126">
        <v>7</v>
      </c>
      <c r="K32" s="126">
        <v>35</v>
      </c>
      <c r="L32" s="126">
        <v>10</v>
      </c>
      <c r="M32" s="52">
        <v>14</v>
      </c>
      <c r="N32" s="52">
        <v>4</v>
      </c>
      <c r="O32" s="52">
        <v>82.3</v>
      </c>
      <c r="P32" s="52"/>
    </row>
    <row r="33" spans="4:16" ht="10.5">
      <c r="D33" s="52" t="s">
        <v>904</v>
      </c>
      <c r="E33" s="52">
        <v>112</v>
      </c>
      <c r="F33" s="52"/>
      <c r="G33" s="52">
        <v>5</v>
      </c>
      <c r="H33" s="52">
        <v>18</v>
      </c>
      <c r="I33" s="52">
        <v>28</v>
      </c>
      <c r="J33" s="126">
        <v>18</v>
      </c>
      <c r="K33" s="126">
        <v>66</v>
      </c>
      <c r="L33" s="126">
        <v>49</v>
      </c>
      <c r="M33" s="52">
        <v>22</v>
      </c>
      <c r="N33" s="52">
        <v>5</v>
      </c>
      <c r="O33" s="52">
        <v>136.6</v>
      </c>
      <c r="P33" s="52"/>
    </row>
    <row r="34" spans="4:16" ht="10.5">
      <c r="D34" s="52" t="s">
        <v>982</v>
      </c>
      <c r="E34" s="52">
        <v>141</v>
      </c>
      <c r="F34" s="52"/>
      <c r="G34" s="52">
        <v>7</v>
      </c>
      <c r="H34" s="52">
        <v>18</v>
      </c>
      <c r="I34" s="52">
        <v>31</v>
      </c>
      <c r="J34" s="126">
        <v>26</v>
      </c>
      <c r="K34" s="126">
        <v>144</v>
      </c>
      <c r="L34" s="126">
        <v>85</v>
      </c>
      <c r="M34" s="52">
        <v>33</v>
      </c>
      <c r="N34" s="52">
        <v>6</v>
      </c>
      <c r="O34" s="52">
        <v>177.4</v>
      </c>
      <c r="P34" s="52"/>
    </row>
    <row r="35" spans="4:16" ht="10.5">
      <c r="D35" s="52" t="s">
        <v>1387</v>
      </c>
      <c r="E35" s="52">
        <v>207</v>
      </c>
      <c r="F35" s="52"/>
      <c r="G35" s="52">
        <v>11</v>
      </c>
      <c r="H35" s="52">
        <v>20</v>
      </c>
      <c r="I35" s="52">
        <v>41</v>
      </c>
      <c r="J35" s="52">
        <v>45</v>
      </c>
      <c r="K35" s="52">
        <v>187</v>
      </c>
      <c r="L35" s="52">
        <v>162</v>
      </c>
      <c r="M35" s="52">
        <v>62</v>
      </c>
      <c r="N35" s="52">
        <v>6</v>
      </c>
      <c r="O35" s="52">
        <v>251.2</v>
      </c>
      <c r="P35" s="52"/>
    </row>
    <row r="36" spans="4:16" ht="10.5">
      <c r="D36" s="52" t="s">
        <v>1388</v>
      </c>
      <c r="E36" s="52">
        <v>233</v>
      </c>
      <c r="F36" s="52"/>
      <c r="G36" s="52">
        <v>17</v>
      </c>
      <c r="H36" s="52">
        <v>21</v>
      </c>
      <c r="I36" s="52">
        <v>44</v>
      </c>
      <c r="J36" s="52">
        <v>54</v>
      </c>
      <c r="K36" s="52">
        <v>228</v>
      </c>
      <c r="L36" s="52">
        <v>219</v>
      </c>
      <c r="M36" s="52">
        <v>73</v>
      </c>
      <c r="N36" s="52">
        <v>6</v>
      </c>
      <c r="O36" s="52">
        <v>278.6</v>
      </c>
      <c r="P36" s="52"/>
    </row>
    <row r="37" spans="4:16" ht="10.5">
      <c r="D37" s="52" t="s">
        <v>1221</v>
      </c>
      <c r="E37" s="52">
        <v>279</v>
      </c>
      <c r="F37" s="52"/>
      <c r="G37" s="52">
        <v>17</v>
      </c>
      <c r="H37" s="52">
        <v>25</v>
      </c>
      <c r="I37" s="52">
        <v>49</v>
      </c>
      <c r="J37" s="52">
        <v>64</v>
      </c>
      <c r="K37" s="52">
        <v>256</v>
      </c>
      <c r="L37" s="52">
        <v>256</v>
      </c>
      <c r="M37" s="52">
        <v>93</v>
      </c>
      <c r="N37" s="52">
        <v>6</v>
      </c>
      <c r="O37" s="52">
        <v>350.3</v>
      </c>
      <c r="P37" s="52"/>
    </row>
    <row r="38" spans="4:16" ht="10.5">
      <c r="D38" s="50" t="s">
        <v>1032</v>
      </c>
      <c r="E38" s="50">
        <v>300</v>
      </c>
      <c r="F38" s="50"/>
      <c r="G38" s="50">
        <v>22</v>
      </c>
      <c r="H38" s="50">
        <v>26</v>
      </c>
      <c r="I38" s="50">
        <v>52</v>
      </c>
      <c r="J38" s="50">
        <v>69</v>
      </c>
      <c r="K38" s="50">
        <v>268</v>
      </c>
      <c r="L38" s="50">
        <v>275</v>
      </c>
      <c r="M38" s="50">
        <v>93</v>
      </c>
      <c r="N38" s="50">
        <v>14</v>
      </c>
      <c r="O38" s="50">
        <v>389.2</v>
      </c>
      <c r="P38" s="50"/>
    </row>
    <row r="39" spans="8:12" ht="10.5">
      <c r="H39" s="52"/>
      <c r="I39" s="52"/>
      <c r="J39" s="208" t="s">
        <v>1389</v>
      </c>
      <c r="K39" s="208"/>
      <c r="L39" s="52"/>
    </row>
    <row r="40" spans="8:12" ht="10.5">
      <c r="H40" s="52"/>
      <c r="I40" s="150" t="s">
        <v>1390</v>
      </c>
      <c r="J40" s="49"/>
      <c r="K40" s="52"/>
      <c r="L40" s="4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22" top="1.18" bottom="0.75" header="0.3" footer="0.3"/>
  <pageSetup horizontalDpi="600" verticalDpi="600" orientation="landscape" paperSize="9" r:id="rId1"/>
  <headerFooter>
    <oddHeader>&amp;L&amp;8&amp;USection 3. Crime</oddHeader>
    <oddFooter xml:space="preserve">&amp;L&amp;18 13&amp;R&amp;18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4">
      <selection activeCell="E18" sqref="E18"/>
    </sheetView>
  </sheetViews>
  <sheetFormatPr defaultColWidth="9.25390625" defaultRowHeight="12.75"/>
  <cols>
    <col min="1" max="1" width="4.25390625" style="103" customWidth="1"/>
    <col min="2" max="2" width="35.25390625" style="103" customWidth="1"/>
    <col min="3" max="3" width="25.875" style="117" customWidth="1"/>
    <col min="4" max="10" width="6.875" style="97" customWidth="1"/>
    <col min="11" max="11" width="9.75390625" style="97" customWidth="1"/>
    <col min="12" max="12" width="10.00390625" style="97" customWidth="1"/>
    <col min="13" max="16384" width="9.25390625" style="97" customWidth="1"/>
  </cols>
  <sheetData>
    <row r="2" spans="1:12" ht="12.75">
      <c r="A2" s="974" t="s">
        <v>1391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</row>
    <row r="3" spans="1:12" ht="12.75">
      <c r="A3" s="968" t="s">
        <v>1392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</row>
    <row r="4" spans="1:12" ht="12.75">
      <c r="A4" s="974" t="s">
        <v>1393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</row>
    <row r="5" spans="1:12" ht="12.75">
      <c r="A5" s="975" t="s">
        <v>1394</v>
      </c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</row>
    <row r="7" spans="1:13" ht="12.75">
      <c r="A7" s="976" t="s">
        <v>1395</v>
      </c>
      <c r="B7" s="976"/>
      <c r="C7" s="976" t="s">
        <v>1396</v>
      </c>
      <c r="D7" s="979" t="s">
        <v>1397</v>
      </c>
      <c r="E7" s="857"/>
      <c r="F7" s="857"/>
      <c r="G7" s="980"/>
      <c r="H7" s="981" t="s">
        <v>1118</v>
      </c>
      <c r="I7" s="982"/>
      <c r="J7" s="983"/>
      <c r="K7" s="85" t="s">
        <v>1398</v>
      </c>
      <c r="L7" s="85" t="s">
        <v>1399</v>
      </c>
      <c r="M7" s="142"/>
    </row>
    <row r="8" spans="1:13" ht="12.75">
      <c r="A8" s="977"/>
      <c r="B8" s="977"/>
      <c r="C8" s="977"/>
      <c r="D8" s="215">
        <v>2010</v>
      </c>
      <c r="E8" s="611">
        <v>2011</v>
      </c>
      <c r="F8" s="611">
        <v>2012</v>
      </c>
      <c r="G8" s="611">
        <v>2013</v>
      </c>
      <c r="H8" s="882" t="s">
        <v>1400</v>
      </c>
      <c r="I8" s="882"/>
      <c r="J8" s="883"/>
      <c r="K8" s="86" t="s">
        <v>1401</v>
      </c>
      <c r="L8" s="86" t="s">
        <v>1401</v>
      </c>
      <c r="M8" s="142"/>
    </row>
    <row r="9" spans="1:13" ht="12.75">
      <c r="A9" s="978"/>
      <c r="B9" s="978"/>
      <c r="C9" s="978"/>
      <c r="D9" s="217" t="s">
        <v>432</v>
      </c>
      <c r="E9" s="241" t="s">
        <v>432</v>
      </c>
      <c r="F9" s="241" t="s">
        <v>432</v>
      </c>
      <c r="G9" s="241" t="s">
        <v>432</v>
      </c>
      <c r="H9" s="612">
        <v>2012</v>
      </c>
      <c r="I9" s="613">
        <v>2013</v>
      </c>
      <c r="J9" s="613">
        <v>2014</v>
      </c>
      <c r="K9" s="614" t="s">
        <v>1402</v>
      </c>
      <c r="L9" s="614" t="s">
        <v>1402</v>
      </c>
      <c r="M9" s="80"/>
    </row>
    <row r="10" spans="1:13" ht="10.5" customHeight="1">
      <c r="A10" s="120" t="s">
        <v>1403</v>
      </c>
      <c r="B10" s="120"/>
      <c r="C10" s="615" t="s">
        <v>1404</v>
      </c>
      <c r="D10" s="49">
        <f aca="true" t="shared" si="0" ref="D10:J10">SUM(D11+D17+D19+D21+D23+D30+D31+D32+D33+D34+D35+D37+D38+D39+D40+D41)</f>
        <v>458</v>
      </c>
      <c r="E10" s="49">
        <f t="shared" si="0"/>
        <v>359</v>
      </c>
      <c r="F10" s="49">
        <f t="shared" si="0"/>
        <v>418</v>
      </c>
      <c r="G10" s="49">
        <f t="shared" si="0"/>
        <v>437</v>
      </c>
      <c r="H10" s="49">
        <f t="shared" si="0"/>
        <v>239</v>
      </c>
      <c r="I10" s="49">
        <f t="shared" si="0"/>
        <v>252</v>
      </c>
      <c r="J10" s="49">
        <f t="shared" si="0"/>
        <v>258</v>
      </c>
      <c r="K10" s="559">
        <f>J10/H10*100</f>
        <v>107.94979079497908</v>
      </c>
      <c r="L10" s="559">
        <f>J10/I10*100</f>
        <v>102.38095238095238</v>
      </c>
      <c r="M10" s="77"/>
    </row>
    <row r="11" spans="1:13" ht="20.25" customHeight="1">
      <c r="A11" s="616" t="s">
        <v>1405</v>
      </c>
      <c r="B11" s="616"/>
      <c r="C11" s="617" t="s">
        <v>1406</v>
      </c>
      <c r="D11" s="618">
        <v>162</v>
      </c>
      <c r="E11" s="618">
        <v>116</v>
      </c>
      <c r="F11" s="618">
        <v>116</v>
      </c>
      <c r="G11" s="618">
        <v>162</v>
      </c>
      <c r="H11" s="618">
        <v>81</v>
      </c>
      <c r="I11" s="618">
        <v>97</v>
      </c>
      <c r="J11" s="618">
        <v>95</v>
      </c>
      <c r="K11" s="559">
        <f>J11/H11*100</f>
        <v>117.28395061728396</v>
      </c>
      <c r="L11" s="559">
        <f>J11/I11*100</f>
        <v>97.9381443298969</v>
      </c>
      <c r="M11" s="77"/>
    </row>
    <row r="12" spans="1:12" ht="11.25" customHeight="1">
      <c r="A12" s="103" t="s">
        <v>1407</v>
      </c>
      <c r="C12" s="117" t="s">
        <v>1408</v>
      </c>
      <c r="D12" s="619"/>
      <c r="E12" s="619"/>
      <c r="F12" s="619"/>
      <c r="G12" s="619"/>
      <c r="H12" s="619"/>
      <c r="I12" s="619"/>
      <c r="J12" s="619"/>
      <c r="K12" s="559"/>
      <c r="L12" s="559"/>
    </row>
    <row r="13" spans="2:12" ht="10.5" customHeight="1">
      <c r="B13" s="103" t="s">
        <v>1409</v>
      </c>
      <c r="C13" s="620" t="s">
        <v>1410</v>
      </c>
      <c r="D13" s="49">
        <v>4</v>
      </c>
      <c r="E13" s="49">
        <v>11</v>
      </c>
      <c r="F13" s="49">
        <v>4</v>
      </c>
      <c r="G13" s="49">
        <v>4</v>
      </c>
      <c r="H13" s="49">
        <v>3</v>
      </c>
      <c r="I13" s="49">
        <v>3</v>
      </c>
      <c r="J13" s="49">
        <v>2</v>
      </c>
      <c r="K13" s="559"/>
      <c r="L13" s="559"/>
    </row>
    <row r="14" spans="2:12" ht="10.5" customHeight="1">
      <c r="B14" s="103" t="s">
        <v>1411</v>
      </c>
      <c r="C14" s="620" t="s">
        <v>1412</v>
      </c>
      <c r="D14" s="49">
        <v>1</v>
      </c>
      <c r="E14" s="49">
        <v>1</v>
      </c>
      <c r="F14" s="49"/>
      <c r="G14" s="49"/>
      <c r="H14" s="49"/>
      <c r="I14" s="49"/>
      <c r="J14" s="49"/>
      <c r="K14" s="559"/>
      <c r="L14" s="559"/>
    </row>
    <row r="15" spans="2:12" ht="16.5" customHeight="1">
      <c r="B15" s="236" t="s">
        <v>1413</v>
      </c>
      <c r="C15" s="621" t="s">
        <v>1414</v>
      </c>
      <c r="D15" s="49">
        <v>126</v>
      </c>
      <c r="E15" s="49">
        <v>94</v>
      </c>
      <c r="F15" s="49">
        <v>105</v>
      </c>
      <c r="G15" s="49">
        <v>151</v>
      </c>
      <c r="H15" s="49">
        <v>67</v>
      </c>
      <c r="I15" s="49">
        <v>83</v>
      </c>
      <c r="J15" s="49">
        <v>88</v>
      </c>
      <c r="K15" s="559">
        <f>J15/H15*100</f>
        <v>131.34328358208955</v>
      </c>
      <c r="L15" s="559">
        <f>J15/I15*100</f>
        <v>106.02409638554218</v>
      </c>
    </row>
    <row r="16" spans="2:12" ht="10.5" customHeight="1">
      <c r="B16" s="103" t="s">
        <v>1415</v>
      </c>
      <c r="C16" s="620" t="s">
        <v>1416</v>
      </c>
      <c r="D16" s="49">
        <v>30</v>
      </c>
      <c r="E16" s="49">
        <v>4</v>
      </c>
      <c r="F16" s="49">
        <v>7</v>
      </c>
      <c r="G16" s="49">
        <v>7</v>
      </c>
      <c r="H16" s="49">
        <v>11</v>
      </c>
      <c r="I16" s="49">
        <v>11</v>
      </c>
      <c r="J16" s="49">
        <v>5</v>
      </c>
      <c r="K16" s="559">
        <f>J16/H16*100</f>
        <v>45.45454545454545</v>
      </c>
      <c r="L16" s="559">
        <f>J16/I16*100</f>
        <v>45.45454545454545</v>
      </c>
    </row>
    <row r="17" spans="1:12" ht="10.5" customHeight="1">
      <c r="A17" s="103" t="s">
        <v>1417</v>
      </c>
      <c r="C17" s="117" t="s">
        <v>1418</v>
      </c>
      <c r="D17" s="49">
        <v>3</v>
      </c>
      <c r="E17" s="49">
        <v>2</v>
      </c>
      <c r="F17" s="49"/>
      <c r="G17" s="49">
        <v>2</v>
      </c>
      <c r="H17" s="49"/>
      <c r="I17" s="49">
        <v>1</v>
      </c>
      <c r="J17" s="49">
        <v>1</v>
      </c>
      <c r="K17" s="559"/>
      <c r="L17" s="559">
        <f>J17/I17*100</f>
        <v>100</v>
      </c>
    </row>
    <row r="18" spans="1:12" ht="10.5" customHeight="1">
      <c r="A18" s="103" t="s">
        <v>1419</v>
      </c>
      <c r="C18" s="117" t="s">
        <v>1420</v>
      </c>
      <c r="D18" s="49"/>
      <c r="E18" s="49"/>
      <c r="F18" s="49"/>
      <c r="G18" s="49"/>
      <c r="H18" s="49"/>
      <c r="I18" s="49"/>
      <c r="J18" s="49"/>
      <c r="K18" s="559"/>
      <c r="L18" s="559"/>
    </row>
    <row r="19" spans="1:12" ht="10.5" customHeight="1">
      <c r="A19" s="103" t="s">
        <v>1421</v>
      </c>
      <c r="C19" s="117" t="s">
        <v>1422</v>
      </c>
      <c r="D19" s="49">
        <v>3</v>
      </c>
      <c r="E19" s="49">
        <v>9</v>
      </c>
      <c r="F19" s="49">
        <v>3</v>
      </c>
      <c r="G19" s="49">
        <v>6</v>
      </c>
      <c r="H19" s="49">
        <v>2</v>
      </c>
      <c r="I19" s="49">
        <v>4</v>
      </c>
      <c r="J19" s="49">
        <v>5</v>
      </c>
      <c r="K19" s="559"/>
      <c r="L19" s="559">
        <f>J19/I19*100</f>
        <v>125</v>
      </c>
    </row>
    <row r="20" spans="1:12" ht="10.5" customHeight="1">
      <c r="A20" s="103" t="s">
        <v>1423</v>
      </c>
      <c r="C20" s="117" t="s">
        <v>1424</v>
      </c>
      <c r="D20" s="49"/>
      <c r="E20" s="49"/>
      <c r="F20" s="49"/>
      <c r="G20" s="49"/>
      <c r="H20" s="49"/>
      <c r="I20" s="49"/>
      <c r="J20" s="49"/>
      <c r="K20" s="559"/>
      <c r="L20" s="559"/>
    </row>
    <row r="21" spans="1:12" ht="10.5" customHeight="1">
      <c r="A21" s="103" t="s">
        <v>1425</v>
      </c>
      <c r="C21" s="117" t="s">
        <v>1426</v>
      </c>
      <c r="D21" s="49"/>
      <c r="E21" s="49"/>
      <c r="F21" s="49">
        <v>2</v>
      </c>
      <c r="G21" s="49"/>
      <c r="H21" s="49"/>
      <c r="I21" s="49"/>
      <c r="J21" s="49"/>
      <c r="K21" s="559"/>
      <c r="L21" s="559"/>
    </row>
    <row r="22" spans="1:12" ht="10.5" customHeight="1">
      <c r="A22" s="103" t="s">
        <v>1427</v>
      </c>
      <c r="C22" s="117" t="s">
        <v>1428</v>
      </c>
      <c r="D22" s="49"/>
      <c r="E22" s="49"/>
      <c r="F22" s="49"/>
      <c r="G22" s="49"/>
      <c r="H22" s="49"/>
      <c r="I22" s="49"/>
      <c r="J22" s="49"/>
      <c r="K22" s="559"/>
      <c r="L22" s="559"/>
    </row>
    <row r="23" spans="1:12" ht="10.5" customHeight="1">
      <c r="A23" s="103" t="s">
        <v>1429</v>
      </c>
      <c r="C23" s="117" t="s">
        <v>1430</v>
      </c>
      <c r="D23" s="49">
        <v>211</v>
      </c>
      <c r="E23" s="49">
        <v>159</v>
      </c>
      <c r="F23" s="49">
        <v>182</v>
      </c>
      <c r="G23" s="49">
        <v>192</v>
      </c>
      <c r="H23" s="49">
        <v>118</v>
      </c>
      <c r="I23" s="49">
        <v>105</v>
      </c>
      <c r="J23" s="49">
        <v>117</v>
      </c>
      <c r="K23" s="559">
        <f>J23/H23*100</f>
        <v>99.15254237288136</v>
      </c>
      <c r="L23" s="559">
        <f>J23/I23*100</f>
        <v>111.42857142857143</v>
      </c>
    </row>
    <row r="24" spans="1:12" ht="10.5" customHeight="1">
      <c r="A24" s="103" t="s">
        <v>1407</v>
      </c>
      <c r="C24" s="117" t="s">
        <v>1408</v>
      </c>
      <c r="D24" s="49"/>
      <c r="E24" s="49"/>
      <c r="F24" s="49"/>
      <c r="G24" s="49"/>
      <c r="H24" s="49"/>
      <c r="I24" s="49"/>
      <c r="J24" s="49"/>
      <c r="K24" s="559"/>
      <c r="L24" s="559"/>
    </row>
    <row r="25" spans="2:12" ht="10.5" customHeight="1">
      <c r="B25" s="103" t="s">
        <v>1431</v>
      </c>
      <c r="C25" s="620" t="s">
        <v>1432</v>
      </c>
      <c r="D25" s="49">
        <v>189</v>
      </c>
      <c r="E25" s="49">
        <v>147</v>
      </c>
      <c r="F25" s="49">
        <v>166</v>
      </c>
      <c r="G25" s="49">
        <v>169</v>
      </c>
      <c r="H25" s="49">
        <v>108</v>
      </c>
      <c r="I25" s="49">
        <v>94</v>
      </c>
      <c r="J25" s="49">
        <v>107</v>
      </c>
      <c r="K25" s="559">
        <f>J25/H25*100</f>
        <v>99.07407407407408</v>
      </c>
      <c r="L25" s="559">
        <f>J25/I25*100</f>
        <v>113.82978723404256</v>
      </c>
    </row>
    <row r="26" spans="2:13" ht="10.5" customHeight="1">
      <c r="B26" s="103" t="s">
        <v>1433</v>
      </c>
      <c r="C26" s="620" t="s">
        <v>1434</v>
      </c>
      <c r="D26" s="49">
        <v>1</v>
      </c>
      <c r="E26" s="49">
        <v>2</v>
      </c>
      <c r="F26" s="49">
        <v>1</v>
      </c>
      <c r="G26" s="49"/>
      <c r="H26" s="49"/>
      <c r="I26" s="49"/>
      <c r="J26" s="49"/>
      <c r="K26" s="559"/>
      <c r="L26" s="559"/>
      <c r="M26" s="559"/>
    </row>
    <row r="27" spans="2:12" ht="10.5" customHeight="1">
      <c r="B27" s="103" t="s">
        <v>1435</v>
      </c>
      <c r="C27" s="620" t="s">
        <v>1436</v>
      </c>
      <c r="D27" s="49">
        <v>4</v>
      </c>
      <c r="E27" s="49">
        <v>2</v>
      </c>
      <c r="F27" s="49">
        <v>5</v>
      </c>
      <c r="G27" s="49">
        <v>1</v>
      </c>
      <c r="H27" s="49">
        <v>2</v>
      </c>
      <c r="I27" s="49"/>
      <c r="J27" s="49">
        <v>1</v>
      </c>
      <c r="K27" s="559">
        <f>J27/H27*100</f>
        <v>50</v>
      </c>
      <c r="L27" s="559"/>
    </row>
    <row r="28" spans="2:12" ht="10.5" customHeight="1">
      <c r="B28" s="103" t="s">
        <v>1437</v>
      </c>
      <c r="C28" s="620" t="s">
        <v>1438</v>
      </c>
      <c r="D28" s="49">
        <v>11</v>
      </c>
      <c r="E28" s="49">
        <v>2</v>
      </c>
      <c r="F28" s="49">
        <v>5</v>
      </c>
      <c r="G28" s="49">
        <v>8</v>
      </c>
      <c r="H28" s="49">
        <v>4</v>
      </c>
      <c r="I28" s="49">
        <v>3</v>
      </c>
      <c r="J28" s="49">
        <v>6</v>
      </c>
      <c r="K28" s="559">
        <f>J28/H28*100</f>
        <v>150</v>
      </c>
      <c r="L28" s="559"/>
    </row>
    <row r="29" spans="2:12" ht="10.5" customHeight="1">
      <c r="B29" s="103" t="s">
        <v>1439</v>
      </c>
      <c r="C29" s="620" t="s">
        <v>1440</v>
      </c>
      <c r="D29" s="49">
        <v>6</v>
      </c>
      <c r="E29" s="49">
        <v>6</v>
      </c>
      <c r="F29" s="49">
        <v>2</v>
      </c>
      <c r="G29" s="49">
        <v>14</v>
      </c>
      <c r="H29" s="49">
        <v>1</v>
      </c>
      <c r="I29" s="49">
        <v>8</v>
      </c>
      <c r="J29" s="49">
        <v>1</v>
      </c>
      <c r="K29" s="559"/>
      <c r="L29" s="559"/>
    </row>
    <row r="30" spans="1:12" ht="10.5" customHeight="1" hidden="1">
      <c r="A30" s="103" t="s">
        <v>1441</v>
      </c>
      <c r="C30" s="117" t="s">
        <v>1442</v>
      </c>
      <c r="D30" s="49"/>
      <c r="E30" s="49"/>
      <c r="F30" s="49"/>
      <c r="G30" s="49"/>
      <c r="H30" s="49"/>
      <c r="I30" s="49"/>
      <c r="J30" s="49"/>
      <c r="K30" s="559"/>
      <c r="L30" s="559" t="e">
        <f>J30/I30*100</f>
        <v>#DIV/0!</v>
      </c>
    </row>
    <row r="31" spans="1:12" ht="10.5" customHeight="1">
      <c r="A31" s="103" t="s">
        <v>1443</v>
      </c>
      <c r="C31" s="117" t="s">
        <v>1444</v>
      </c>
      <c r="D31" s="49"/>
      <c r="E31" s="49"/>
      <c r="F31" s="49"/>
      <c r="G31" s="49"/>
      <c r="H31" s="49"/>
      <c r="I31" s="49"/>
      <c r="J31" s="49">
        <v>1</v>
      </c>
      <c r="K31" s="559"/>
      <c r="L31" s="559"/>
    </row>
    <row r="32" spans="1:12" ht="10.5" customHeight="1">
      <c r="A32" s="103" t="s">
        <v>1445</v>
      </c>
      <c r="C32" s="117" t="s">
        <v>1446</v>
      </c>
      <c r="D32" s="49">
        <v>26</v>
      </c>
      <c r="E32" s="49">
        <v>9</v>
      </c>
      <c r="F32" s="49">
        <v>8</v>
      </c>
      <c r="G32" s="49">
        <v>9</v>
      </c>
      <c r="H32" s="49">
        <v>4</v>
      </c>
      <c r="I32" s="49">
        <v>5</v>
      </c>
      <c r="J32" s="49">
        <v>5</v>
      </c>
      <c r="K32" s="559">
        <f>J32/H32*100</f>
        <v>125</v>
      </c>
      <c r="L32" s="559">
        <f>J32/I32*100</f>
        <v>100</v>
      </c>
    </row>
    <row r="33" spans="1:12" ht="10.5" customHeight="1">
      <c r="A33" s="103" t="s">
        <v>1447</v>
      </c>
      <c r="C33" s="117" t="s">
        <v>1448</v>
      </c>
      <c r="D33" s="49">
        <v>12</v>
      </c>
      <c r="E33" s="49">
        <v>8</v>
      </c>
      <c r="F33" s="49">
        <v>6</v>
      </c>
      <c r="G33" s="49">
        <v>7</v>
      </c>
      <c r="H33" s="49">
        <v>4</v>
      </c>
      <c r="I33" s="49">
        <v>6</v>
      </c>
      <c r="J33" s="49">
        <v>3</v>
      </c>
      <c r="K33" s="559"/>
      <c r="L33" s="559"/>
    </row>
    <row r="34" spans="1:12" ht="10.5" customHeight="1">
      <c r="A34" s="103" t="s">
        <v>1449</v>
      </c>
      <c r="C34" s="117" t="s">
        <v>1450</v>
      </c>
      <c r="D34" s="49">
        <v>5</v>
      </c>
      <c r="E34" s="49">
        <v>9</v>
      </c>
      <c r="F34" s="49">
        <v>70</v>
      </c>
      <c r="G34" s="49">
        <v>13</v>
      </c>
      <c r="H34" s="49">
        <v>14</v>
      </c>
      <c r="I34" s="49">
        <v>9</v>
      </c>
      <c r="J34" s="49">
        <v>9</v>
      </c>
      <c r="K34" s="559">
        <f>J34/H34*100</f>
        <v>64.28571428571429</v>
      </c>
      <c r="L34" s="559">
        <f>J34/I34*100</f>
        <v>100</v>
      </c>
    </row>
    <row r="35" spans="1:12" ht="12" customHeight="1">
      <c r="A35" s="103" t="s">
        <v>1451</v>
      </c>
      <c r="C35" s="973" t="s">
        <v>1452</v>
      </c>
      <c r="D35" s="49">
        <v>34</v>
      </c>
      <c r="E35" s="49">
        <v>37</v>
      </c>
      <c r="F35" s="49">
        <v>27</v>
      </c>
      <c r="G35" s="49">
        <v>39</v>
      </c>
      <c r="H35" s="49">
        <v>15</v>
      </c>
      <c r="I35" s="49">
        <v>22</v>
      </c>
      <c r="J35" s="49">
        <v>17</v>
      </c>
      <c r="K35" s="559">
        <f>J35/H35*100</f>
        <v>113.33333333333333</v>
      </c>
      <c r="L35" s="559">
        <f>J35/I35*100</f>
        <v>77.27272727272727</v>
      </c>
    </row>
    <row r="36" spans="1:12" ht="12" customHeight="1">
      <c r="A36" s="103" t="s">
        <v>1453</v>
      </c>
      <c r="C36" s="973"/>
      <c r="D36" s="49"/>
      <c r="E36" s="49"/>
      <c r="F36" s="49"/>
      <c r="G36" s="49"/>
      <c r="H36" s="49"/>
      <c r="I36" s="49"/>
      <c r="J36" s="49"/>
      <c r="K36" s="559"/>
      <c r="L36" s="559"/>
    </row>
    <row r="37" spans="1:12" ht="10.5" customHeight="1">
      <c r="A37" s="103" t="s">
        <v>1454</v>
      </c>
      <c r="C37" s="117" t="s">
        <v>1455</v>
      </c>
      <c r="D37" s="49">
        <v>1</v>
      </c>
      <c r="E37" s="49">
        <v>3</v>
      </c>
      <c r="F37" s="49">
        <v>2</v>
      </c>
      <c r="G37" s="49">
        <v>2</v>
      </c>
      <c r="H37" s="49">
        <v>1</v>
      </c>
      <c r="I37" s="49">
        <v>2</v>
      </c>
      <c r="J37" s="49">
        <v>1</v>
      </c>
      <c r="K37" s="559"/>
      <c r="L37" s="559">
        <f>J37/I37*100</f>
        <v>50</v>
      </c>
    </row>
    <row r="38" spans="1:12" ht="10.5" customHeight="1">
      <c r="A38" s="103" t="s">
        <v>1456</v>
      </c>
      <c r="C38" s="117" t="s">
        <v>1457</v>
      </c>
      <c r="D38" s="49">
        <v>1</v>
      </c>
      <c r="E38" s="49">
        <v>4</v>
      </c>
      <c r="F38" s="49">
        <v>2</v>
      </c>
      <c r="G38" s="49">
        <v>5</v>
      </c>
      <c r="H38" s="49"/>
      <c r="I38" s="49">
        <v>1</v>
      </c>
      <c r="J38" s="49">
        <v>3</v>
      </c>
      <c r="K38" s="559" t="e">
        <f>J38/H38*100</f>
        <v>#DIV/0!</v>
      </c>
      <c r="L38" s="559"/>
    </row>
    <row r="39" spans="1:12" ht="10.5" customHeight="1">
      <c r="A39" s="102" t="s">
        <v>1458</v>
      </c>
      <c r="B39" s="102"/>
      <c r="C39" s="116" t="s">
        <v>1459</v>
      </c>
      <c r="D39" s="52"/>
      <c r="E39" s="52">
        <v>3</v>
      </c>
      <c r="F39" s="52"/>
      <c r="G39" s="52"/>
      <c r="H39" s="52"/>
      <c r="I39" s="52"/>
      <c r="J39" s="52">
        <v>1</v>
      </c>
      <c r="K39" s="559"/>
      <c r="L39" s="559"/>
    </row>
    <row r="40" spans="1:12" ht="10.5" customHeight="1">
      <c r="A40" s="102" t="s">
        <v>1460</v>
      </c>
      <c r="B40" s="102"/>
      <c r="C40" s="116" t="s">
        <v>1461</v>
      </c>
      <c r="D40" s="52"/>
      <c r="E40" s="52"/>
      <c r="F40" s="52"/>
      <c r="G40" s="52"/>
      <c r="H40" s="52"/>
      <c r="I40" s="52"/>
      <c r="J40" s="52"/>
      <c r="K40" s="559"/>
      <c r="L40" s="559"/>
    </row>
    <row r="41" spans="1:12" ht="10.5" customHeight="1">
      <c r="A41" s="102" t="s">
        <v>1462</v>
      </c>
      <c r="B41" s="102"/>
      <c r="C41" s="116" t="s">
        <v>1463</v>
      </c>
      <c r="D41" s="52"/>
      <c r="E41" s="52"/>
      <c r="F41" s="52"/>
      <c r="G41" s="52"/>
      <c r="H41" s="52"/>
      <c r="I41" s="52"/>
      <c r="J41" s="52"/>
      <c r="K41" s="559"/>
      <c r="L41" s="559"/>
    </row>
    <row r="42" spans="2:12" ht="12" customHeight="1">
      <c r="B42" s="103" t="s">
        <v>1464</v>
      </c>
      <c r="C42" s="622" t="s">
        <v>1465</v>
      </c>
      <c r="D42" s="49">
        <v>82</v>
      </c>
      <c r="E42" s="49">
        <v>60</v>
      </c>
      <c r="F42" s="49">
        <v>72</v>
      </c>
      <c r="G42" s="49">
        <v>68</v>
      </c>
      <c r="H42" s="49">
        <v>43</v>
      </c>
      <c r="I42" s="49">
        <v>42</v>
      </c>
      <c r="J42" s="49">
        <v>43</v>
      </c>
      <c r="K42" s="559">
        <f>J42/H42*100</f>
        <v>100</v>
      </c>
      <c r="L42" s="559">
        <f>J42/I42*100</f>
        <v>102.38095238095238</v>
      </c>
    </row>
    <row r="43" spans="2:11" ht="12.75">
      <c r="B43" s="103" t="s">
        <v>1466</v>
      </c>
      <c r="C43" s="623" t="s">
        <v>1467</v>
      </c>
      <c r="D43" s="99"/>
      <c r="E43" s="99"/>
      <c r="F43" s="99"/>
      <c r="G43" s="99"/>
      <c r="H43" s="99"/>
      <c r="I43" s="99"/>
      <c r="J43" s="99"/>
      <c r="K43" s="559"/>
    </row>
    <row r="44" spans="3:14" ht="12.75">
      <c r="C44" s="49"/>
      <c r="D44" s="49"/>
      <c r="E44" s="49"/>
      <c r="F44" s="49"/>
      <c r="G44" s="49"/>
      <c r="H44" s="49"/>
      <c r="I44" s="49"/>
      <c r="J44" s="49"/>
      <c r="K44" s="559"/>
      <c r="L44" s="559"/>
      <c r="N44" s="559"/>
    </row>
    <row r="45" spans="1:12" ht="12.75">
      <c r="A45" s="339"/>
      <c r="B45" s="339" t="s">
        <v>1468</v>
      </c>
      <c r="C45" s="196" t="s">
        <v>1469</v>
      </c>
      <c r="D45" s="209">
        <v>53</v>
      </c>
      <c r="E45" s="209">
        <v>62</v>
      </c>
      <c r="F45" s="209">
        <v>74.5</v>
      </c>
      <c r="G45" s="209">
        <v>73.6</v>
      </c>
      <c r="H45" s="209">
        <v>51.2</v>
      </c>
      <c r="I45" s="209">
        <v>58</v>
      </c>
      <c r="J45" s="209">
        <v>78.3</v>
      </c>
      <c r="K45" s="253">
        <f>J45/H45*100</f>
        <v>152.92968749999997</v>
      </c>
      <c r="L45" s="253">
        <f>J45/I45*100</f>
        <v>135</v>
      </c>
    </row>
    <row r="47" ht="12.75">
      <c r="C47" s="624" t="s">
        <v>1470</v>
      </c>
    </row>
    <row r="48" ht="12.75">
      <c r="C48" s="624" t="s">
        <v>1471</v>
      </c>
    </row>
    <row r="57" spans="5:10" ht="12.75">
      <c r="E57" s="77">
        <v>55515</v>
      </c>
      <c r="F57" s="97">
        <v>55892</v>
      </c>
      <c r="G57" s="77">
        <v>57929</v>
      </c>
      <c r="H57" s="77"/>
      <c r="J57" s="77">
        <v>60109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33" right="0.28" top="0.36" bottom="0.2" header="0.3" footer="0.3"/>
  <pageSetup horizontalDpi="600" verticalDpi="600" orientation="landscape" r:id="rId1"/>
  <headerFooter>
    <oddHeader>&amp;R&amp;"Arial Mon,Regular"&amp;8&amp;UБүлэг 3.Гэмт хэрэг</oddHeader>
    <oddFooter>&amp;R&amp;18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J34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81" customWidth="1"/>
  </cols>
  <sheetData>
    <row r="1" spans="1:9" ht="12" customHeight="1">
      <c r="A1" s="65" t="s">
        <v>515</v>
      </c>
      <c r="B1" s="65"/>
      <c r="C1" s="49"/>
      <c r="D1" s="49"/>
      <c r="E1" s="148" t="s">
        <v>406</v>
      </c>
      <c r="F1" s="148" t="s">
        <v>836</v>
      </c>
      <c r="G1" s="175"/>
      <c r="H1" s="49"/>
      <c r="I1" s="65"/>
    </row>
    <row r="2" spans="1:9" ht="12" customHeight="1">
      <c r="A2" s="65"/>
      <c r="B2" s="65"/>
      <c r="C2" s="49"/>
      <c r="D2" s="49"/>
      <c r="E2" s="254" t="s">
        <v>594</v>
      </c>
      <c r="F2" s="254" t="s">
        <v>594</v>
      </c>
      <c r="G2" s="255"/>
      <c r="H2" s="49"/>
      <c r="I2" s="65"/>
    </row>
    <row r="3" spans="1:10" ht="12" customHeight="1">
      <c r="A3" s="65"/>
      <c r="B3" s="65"/>
      <c r="C3" s="850"/>
      <c r="D3" s="850"/>
      <c r="E3" s="852">
        <v>2013</v>
      </c>
      <c r="F3" s="853"/>
      <c r="G3" s="854"/>
      <c r="H3" s="853">
        <v>2014</v>
      </c>
      <c r="I3" s="853"/>
      <c r="J3" s="853"/>
    </row>
    <row r="4" spans="1:10" ht="36.75" customHeight="1">
      <c r="A4" s="65"/>
      <c r="B4" s="71"/>
      <c r="C4" s="851"/>
      <c r="D4" s="851"/>
      <c r="E4" s="257" t="s">
        <v>825</v>
      </c>
      <c r="F4" s="257" t="s">
        <v>826</v>
      </c>
      <c r="G4" s="258" t="s">
        <v>827</v>
      </c>
      <c r="H4" s="257" t="s">
        <v>825</v>
      </c>
      <c r="I4" s="257" t="s">
        <v>826</v>
      </c>
      <c r="J4" s="258" t="s">
        <v>827</v>
      </c>
    </row>
    <row r="5" spans="1:10" ht="12.75" customHeight="1">
      <c r="A5" s="65"/>
      <c r="B5" s="65"/>
      <c r="C5" s="259"/>
      <c r="D5" s="175"/>
      <c r="E5" s="175"/>
      <c r="F5" s="175" t="s">
        <v>1033</v>
      </c>
      <c r="G5" s="175"/>
      <c r="H5" s="175"/>
      <c r="I5" s="175"/>
      <c r="J5" s="175"/>
    </row>
    <row r="6" spans="1:10" ht="12.75" customHeight="1">
      <c r="A6" s="65"/>
      <c r="B6" s="65"/>
      <c r="C6" s="218" t="s">
        <v>597</v>
      </c>
      <c r="D6" s="218" t="s">
        <v>598</v>
      </c>
      <c r="E6" s="260">
        <v>1285</v>
      </c>
      <c r="F6" s="260">
        <v>273</v>
      </c>
      <c r="G6" s="260">
        <v>1012</v>
      </c>
      <c r="H6" s="260">
        <f>SUM(H8:H31)</f>
        <v>1278</v>
      </c>
      <c r="I6" s="260">
        <f>SUM(I8:I32)</f>
        <v>237</v>
      </c>
      <c r="J6" s="260">
        <f>H6-I6</f>
        <v>1041</v>
      </c>
    </row>
    <row r="7" spans="1:10" ht="10.5" customHeight="1">
      <c r="A7" s="65"/>
      <c r="B7" s="65"/>
      <c r="C7" s="97"/>
      <c r="D7" s="97"/>
      <c r="E7" s="97"/>
      <c r="F7" s="97" t="s">
        <v>515</v>
      </c>
      <c r="G7" s="260"/>
      <c r="H7" s="97"/>
      <c r="I7" s="97" t="s">
        <v>515</v>
      </c>
      <c r="J7" s="260"/>
    </row>
    <row r="8" spans="1:13" ht="15.75" customHeight="1">
      <c r="A8" s="65"/>
      <c r="B8" s="65"/>
      <c r="C8" s="97" t="s">
        <v>152</v>
      </c>
      <c r="D8" s="219" t="s">
        <v>265</v>
      </c>
      <c r="E8" s="261">
        <v>12</v>
      </c>
      <c r="F8" s="262">
        <v>16</v>
      </c>
      <c r="G8" s="261">
        <v>-4</v>
      </c>
      <c r="H8" s="261">
        <v>9</v>
      </c>
      <c r="I8" s="262">
        <v>20</v>
      </c>
      <c r="J8" s="261">
        <f>H8-I8</f>
        <v>-11</v>
      </c>
      <c r="K8" s="57"/>
      <c r="L8" s="57"/>
      <c r="M8" s="102"/>
    </row>
    <row r="9" spans="1:13" ht="15.75" customHeight="1">
      <c r="A9" s="65"/>
      <c r="B9" s="65"/>
      <c r="C9" s="97" t="s">
        <v>40</v>
      </c>
      <c r="D9" s="219" t="s">
        <v>266</v>
      </c>
      <c r="E9" s="261">
        <v>13</v>
      </c>
      <c r="F9" s="262">
        <v>16</v>
      </c>
      <c r="G9" s="261">
        <v>-3</v>
      </c>
      <c r="H9" s="261">
        <v>26</v>
      </c>
      <c r="I9" s="262">
        <v>10</v>
      </c>
      <c r="J9" s="261">
        <f>H9-I9</f>
        <v>16</v>
      </c>
      <c r="K9" s="57"/>
      <c r="L9" s="57"/>
      <c r="M9" s="102"/>
    </row>
    <row r="10" spans="1:13" ht="15.75" customHeight="1">
      <c r="A10" s="65"/>
      <c r="B10" s="65"/>
      <c r="C10" s="97" t="s">
        <v>554</v>
      </c>
      <c r="D10" s="219" t="s">
        <v>267</v>
      </c>
      <c r="E10" s="261">
        <v>26</v>
      </c>
      <c r="F10" s="262">
        <v>14</v>
      </c>
      <c r="G10" s="261">
        <v>12</v>
      </c>
      <c r="H10" s="261">
        <v>14</v>
      </c>
      <c r="I10" s="262">
        <v>7</v>
      </c>
      <c r="J10" s="261">
        <f>H10-I10</f>
        <v>7</v>
      </c>
      <c r="K10" s="57"/>
      <c r="L10" s="57"/>
      <c r="M10" s="102"/>
    </row>
    <row r="11" spans="1:13" ht="15.75" customHeight="1">
      <c r="A11" s="65"/>
      <c r="B11" s="65"/>
      <c r="C11" s="97"/>
      <c r="D11" s="219"/>
      <c r="E11" s="263"/>
      <c r="F11" s="264"/>
      <c r="G11" s="261"/>
      <c r="H11" s="263"/>
      <c r="I11" s="264"/>
      <c r="J11" s="261"/>
      <c r="K11" s="57"/>
      <c r="L11" s="57"/>
      <c r="M11" s="102"/>
    </row>
    <row r="12" spans="1:13" ht="15.75" customHeight="1">
      <c r="A12" s="65"/>
      <c r="B12" s="65"/>
      <c r="C12" s="97" t="s">
        <v>41</v>
      </c>
      <c r="D12" s="219" t="s">
        <v>268</v>
      </c>
      <c r="E12" s="261">
        <v>42</v>
      </c>
      <c r="F12" s="262">
        <v>8</v>
      </c>
      <c r="G12" s="261">
        <v>34</v>
      </c>
      <c r="H12" s="261">
        <v>41</v>
      </c>
      <c r="I12" s="262">
        <v>21</v>
      </c>
      <c r="J12" s="261">
        <f>H12-I12</f>
        <v>20</v>
      </c>
      <c r="K12" s="57"/>
      <c r="L12" s="57"/>
      <c r="M12" s="102"/>
    </row>
    <row r="13" spans="1:13" ht="15.75" customHeight="1">
      <c r="A13" s="65"/>
      <c r="B13" s="65"/>
      <c r="C13" s="97" t="s">
        <v>491</v>
      </c>
      <c r="D13" s="219" t="s">
        <v>153</v>
      </c>
      <c r="E13" s="261">
        <v>25</v>
      </c>
      <c r="F13" s="262">
        <v>9</v>
      </c>
      <c r="G13" s="261">
        <v>16</v>
      </c>
      <c r="H13" s="261">
        <v>23</v>
      </c>
      <c r="I13" s="262">
        <v>15</v>
      </c>
      <c r="J13" s="261">
        <f>H13-I13</f>
        <v>8</v>
      </c>
      <c r="K13" s="57"/>
      <c r="L13" s="57"/>
      <c r="M13" s="102"/>
    </row>
    <row r="14" spans="1:13" ht="15.75" customHeight="1">
      <c r="A14" s="65"/>
      <c r="B14" s="65"/>
      <c r="C14" s="97" t="s">
        <v>652</v>
      </c>
      <c r="D14" s="219" t="s">
        <v>269</v>
      </c>
      <c r="E14" s="261">
        <v>12</v>
      </c>
      <c r="F14" s="262">
        <v>16</v>
      </c>
      <c r="G14" s="261">
        <v>-4</v>
      </c>
      <c r="H14" s="261">
        <v>47</v>
      </c>
      <c r="I14" s="262">
        <v>14</v>
      </c>
      <c r="J14" s="261">
        <f>H14-I14</f>
        <v>33</v>
      </c>
      <c r="K14" s="57"/>
      <c r="L14" s="57"/>
      <c r="M14" s="102"/>
    </row>
    <row r="15" spans="1:13" ht="15.75" customHeight="1">
      <c r="A15" s="65"/>
      <c r="B15" s="65"/>
      <c r="C15" s="97"/>
      <c r="D15" s="219"/>
      <c r="E15" s="263"/>
      <c r="F15" s="264"/>
      <c r="G15" s="261"/>
      <c r="H15" s="263"/>
      <c r="I15" s="264"/>
      <c r="J15" s="261"/>
      <c r="K15" s="57"/>
      <c r="L15" s="57"/>
      <c r="M15" s="102"/>
    </row>
    <row r="16" spans="1:13" ht="15.75" customHeight="1">
      <c r="A16" s="65"/>
      <c r="B16" s="65"/>
      <c r="C16" s="97" t="s">
        <v>489</v>
      </c>
      <c r="D16" s="219" t="s">
        <v>659</v>
      </c>
      <c r="E16" s="261">
        <v>33</v>
      </c>
      <c r="F16" s="262">
        <v>18</v>
      </c>
      <c r="G16" s="261">
        <v>15</v>
      </c>
      <c r="H16" s="261">
        <v>28</v>
      </c>
      <c r="I16" s="262">
        <v>15</v>
      </c>
      <c r="J16" s="261">
        <f aca="true" t="shared" si="0" ref="J16:J22">H16-I16</f>
        <v>13</v>
      </c>
      <c r="K16" s="57"/>
      <c r="L16" s="57"/>
      <c r="M16" s="102"/>
    </row>
    <row r="17" spans="1:13" ht="15.75" customHeight="1">
      <c r="A17" s="65"/>
      <c r="B17" s="65"/>
      <c r="C17" s="97" t="s">
        <v>17</v>
      </c>
      <c r="D17" s="219" t="s">
        <v>527</v>
      </c>
      <c r="E17" s="261">
        <v>26</v>
      </c>
      <c r="F17" s="262">
        <v>10</v>
      </c>
      <c r="G17" s="261">
        <v>16</v>
      </c>
      <c r="H17" s="261">
        <v>11</v>
      </c>
      <c r="I17" s="262">
        <v>7</v>
      </c>
      <c r="J17" s="261">
        <f t="shared" si="0"/>
        <v>4</v>
      </c>
      <c r="K17" s="57"/>
      <c r="L17" s="57"/>
      <c r="M17" s="102"/>
    </row>
    <row r="18" spans="1:13" ht="15.75" customHeight="1">
      <c r="A18" s="65"/>
      <c r="B18" s="65"/>
      <c r="C18" s="97" t="s">
        <v>18</v>
      </c>
      <c r="D18" s="219" t="s">
        <v>193</v>
      </c>
      <c r="E18" s="261">
        <v>18</v>
      </c>
      <c r="F18" s="262">
        <v>8</v>
      </c>
      <c r="G18" s="261">
        <v>10</v>
      </c>
      <c r="H18" s="261">
        <v>27</v>
      </c>
      <c r="I18" s="262">
        <v>8</v>
      </c>
      <c r="J18" s="261">
        <f t="shared" si="0"/>
        <v>19</v>
      </c>
      <c r="K18" s="57"/>
      <c r="L18" s="57"/>
      <c r="M18" s="102"/>
    </row>
    <row r="19" spans="1:13" ht="15.75" customHeight="1">
      <c r="A19" s="65"/>
      <c r="B19" s="65"/>
      <c r="C19" s="97"/>
      <c r="D19" s="219"/>
      <c r="E19" s="263"/>
      <c r="F19" s="264"/>
      <c r="G19" s="261"/>
      <c r="H19" s="263"/>
      <c r="I19" s="264"/>
      <c r="J19" s="261">
        <f t="shared" si="0"/>
        <v>0</v>
      </c>
      <c r="K19" s="57"/>
      <c r="L19" s="57"/>
      <c r="M19" s="102"/>
    </row>
    <row r="20" spans="1:13" ht="15.75" customHeight="1">
      <c r="A20" s="65"/>
      <c r="B20" s="65"/>
      <c r="C20" s="97" t="s">
        <v>19</v>
      </c>
      <c r="D20" s="219" t="s">
        <v>194</v>
      </c>
      <c r="E20" s="261">
        <v>22</v>
      </c>
      <c r="F20" s="262">
        <v>10</v>
      </c>
      <c r="G20" s="261">
        <v>12</v>
      </c>
      <c r="H20" s="261">
        <v>24</v>
      </c>
      <c r="I20" s="262">
        <v>11</v>
      </c>
      <c r="J20" s="261">
        <f t="shared" si="0"/>
        <v>13</v>
      </c>
      <c r="K20" s="57"/>
      <c r="L20" s="57"/>
      <c r="M20" s="102"/>
    </row>
    <row r="21" spans="1:13" ht="15.75" customHeight="1">
      <c r="A21" s="65"/>
      <c r="B21" s="65"/>
      <c r="C21" s="97" t="s">
        <v>459</v>
      </c>
      <c r="D21" s="219" t="s">
        <v>26</v>
      </c>
      <c r="E21" s="261">
        <v>9</v>
      </c>
      <c r="F21" s="262">
        <v>10</v>
      </c>
      <c r="G21" s="261">
        <v>-1</v>
      </c>
      <c r="H21" s="261">
        <v>16</v>
      </c>
      <c r="I21" s="262">
        <v>6</v>
      </c>
      <c r="J21" s="261">
        <f t="shared" si="0"/>
        <v>10</v>
      </c>
      <c r="K21" s="57"/>
      <c r="L21" s="57"/>
      <c r="M21" s="102"/>
    </row>
    <row r="22" spans="1:13" ht="15.75" customHeight="1">
      <c r="A22" s="65"/>
      <c r="B22" s="65"/>
      <c r="C22" s="97" t="s">
        <v>20</v>
      </c>
      <c r="D22" s="219" t="s">
        <v>195</v>
      </c>
      <c r="E22" s="261">
        <v>20</v>
      </c>
      <c r="F22" s="262">
        <v>12</v>
      </c>
      <c r="G22" s="261">
        <v>8</v>
      </c>
      <c r="H22" s="261">
        <v>18</v>
      </c>
      <c r="I22" s="262">
        <v>4</v>
      </c>
      <c r="J22" s="261">
        <f t="shared" si="0"/>
        <v>14</v>
      </c>
      <c r="K22" s="57"/>
      <c r="L22" s="57"/>
      <c r="M22" s="102"/>
    </row>
    <row r="23" spans="1:13" ht="15.75" customHeight="1">
      <c r="A23" s="65"/>
      <c r="B23" s="65"/>
      <c r="C23" s="97"/>
      <c r="D23" s="219"/>
      <c r="E23" s="263"/>
      <c r="F23" s="264"/>
      <c r="G23" s="261"/>
      <c r="H23" s="263"/>
      <c r="I23" s="264"/>
      <c r="J23" s="261"/>
      <c r="K23" s="57"/>
      <c r="L23" s="57"/>
      <c r="M23" s="102"/>
    </row>
    <row r="24" spans="1:13" ht="15.75" customHeight="1">
      <c r="A24" s="65"/>
      <c r="B24" s="65"/>
      <c r="C24" s="97" t="s">
        <v>21</v>
      </c>
      <c r="D24" s="219" t="s">
        <v>196</v>
      </c>
      <c r="E24" s="261">
        <v>8</v>
      </c>
      <c r="F24" s="262">
        <v>5</v>
      </c>
      <c r="G24" s="261">
        <v>3</v>
      </c>
      <c r="H24" s="261">
        <v>8</v>
      </c>
      <c r="I24" s="262">
        <v>5</v>
      </c>
      <c r="J24" s="261">
        <f>H24-I24</f>
        <v>3</v>
      </c>
      <c r="K24" s="57"/>
      <c r="L24" s="57"/>
      <c r="M24" s="102"/>
    </row>
    <row r="25" spans="1:13" ht="15.75" customHeight="1">
      <c r="A25" s="65"/>
      <c r="B25" s="65"/>
      <c r="C25" s="97" t="s">
        <v>37</v>
      </c>
      <c r="D25" s="219" t="s">
        <v>197</v>
      </c>
      <c r="E25" s="261">
        <v>23</v>
      </c>
      <c r="F25" s="262">
        <v>14</v>
      </c>
      <c r="G25" s="261">
        <v>9</v>
      </c>
      <c r="H25" s="261">
        <v>24</v>
      </c>
      <c r="I25" s="262">
        <v>14</v>
      </c>
      <c r="J25" s="261">
        <f>H25-I25</f>
        <v>10</v>
      </c>
      <c r="K25" s="57"/>
      <c r="L25" s="57"/>
      <c r="M25" s="102"/>
    </row>
    <row r="26" spans="1:13" ht="15.75" customHeight="1">
      <c r="A26" s="65"/>
      <c r="B26" s="65"/>
      <c r="C26" s="97" t="s">
        <v>490</v>
      </c>
      <c r="D26" s="219" t="s">
        <v>198</v>
      </c>
      <c r="E26" s="261">
        <v>19</v>
      </c>
      <c r="F26" s="262">
        <v>14</v>
      </c>
      <c r="G26" s="261">
        <v>5</v>
      </c>
      <c r="H26" s="261">
        <v>23</v>
      </c>
      <c r="I26" s="262">
        <v>11</v>
      </c>
      <c r="J26" s="261">
        <f>H26-I26</f>
        <v>12</v>
      </c>
      <c r="K26" s="57"/>
      <c r="L26" s="57"/>
      <c r="M26" s="102"/>
    </row>
    <row r="27" spans="1:13" ht="15.75" customHeight="1">
      <c r="A27" s="65"/>
      <c r="B27" s="65"/>
      <c r="C27" s="97"/>
      <c r="D27" s="219"/>
      <c r="E27" s="263"/>
      <c r="F27" s="264"/>
      <c r="G27" s="261"/>
      <c r="H27" s="263"/>
      <c r="I27" s="264"/>
      <c r="J27" s="261"/>
      <c r="K27" s="57"/>
      <c r="L27" s="57"/>
      <c r="M27" s="102"/>
    </row>
    <row r="28" spans="1:13" ht="15.75" customHeight="1">
      <c r="A28" s="65"/>
      <c r="B28" s="65"/>
      <c r="C28" s="97" t="s">
        <v>38</v>
      </c>
      <c r="D28" s="219" t="s">
        <v>199</v>
      </c>
      <c r="E28" s="261">
        <v>31</v>
      </c>
      <c r="F28" s="262">
        <v>10</v>
      </c>
      <c r="G28" s="261">
        <v>21</v>
      </c>
      <c r="H28" s="261">
        <v>27</v>
      </c>
      <c r="I28" s="262">
        <v>4</v>
      </c>
      <c r="J28" s="261">
        <f>H28-I28</f>
        <v>23</v>
      </c>
      <c r="K28" s="57"/>
      <c r="L28" s="57"/>
      <c r="M28" s="102"/>
    </row>
    <row r="29" spans="1:13" ht="15.75" customHeight="1">
      <c r="A29" s="65"/>
      <c r="B29" s="65"/>
      <c r="C29" s="97" t="s">
        <v>22</v>
      </c>
      <c r="D29" s="219" t="s">
        <v>200</v>
      </c>
      <c r="E29" s="261">
        <v>9</v>
      </c>
      <c r="F29" s="262">
        <v>6</v>
      </c>
      <c r="G29" s="261">
        <v>3</v>
      </c>
      <c r="H29" s="261">
        <v>5</v>
      </c>
      <c r="I29" s="262">
        <v>7</v>
      </c>
      <c r="J29" s="261">
        <f>H29-I29</f>
        <v>-2</v>
      </c>
      <c r="K29" s="57"/>
      <c r="L29" s="57"/>
      <c r="M29" s="102"/>
    </row>
    <row r="30" spans="1:13" ht="15.75" customHeight="1">
      <c r="A30" s="65"/>
      <c r="B30" s="65"/>
      <c r="C30" s="97" t="s">
        <v>39</v>
      </c>
      <c r="D30" s="219" t="s">
        <v>201</v>
      </c>
      <c r="E30" s="261">
        <v>916</v>
      </c>
      <c r="F30" s="262">
        <v>70</v>
      </c>
      <c r="G30" s="261">
        <v>846</v>
      </c>
      <c r="H30" s="261">
        <v>901</v>
      </c>
      <c r="I30" s="262">
        <v>48</v>
      </c>
      <c r="J30" s="261">
        <f>H30-I30</f>
        <v>853</v>
      </c>
      <c r="K30" s="57"/>
      <c r="L30" s="57"/>
      <c r="M30" s="102"/>
    </row>
    <row r="31" spans="1:13" ht="15.75" customHeight="1">
      <c r="A31" s="65"/>
      <c r="B31" s="65"/>
      <c r="C31" s="141" t="s">
        <v>23</v>
      </c>
      <c r="D31" s="265" t="s">
        <v>202</v>
      </c>
      <c r="E31" s="266">
        <v>21</v>
      </c>
      <c r="F31" s="256">
        <v>7</v>
      </c>
      <c r="G31" s="266">
        <v>14</v>
      </c>
      <c r="H31" s="266">
        <v>6</v>
      </c>
      <c r="I31" s="256">
        <v>10</v>
      </c>
      <c r="J31" s="266">
        <f>H31-I31</f>
        <v>-4</v>
      </c>
      <c r="K31" s="57"/>
      <c r="L31" s="57"/>
      <c r="M31" s="103"/>
    </row>
    <row r="32" spans="1:13" ht="10.5" customHeight="1">
      <c r="A32" s="65"/>
      <c r="B32" s="65"/>
      <c r="C32" s="77"/>
      <c r="D32" s="77"/>
      <c r="E32" s="77"/>
      <c r="F32" s="179"/>
      <c r="G32" s="94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95" t="s">
        <v>973</v>
      </c>
      <c r="F33" s="95"/>
      <c r="G33" s="95"/>
      <c r="H33" s="95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80" t="s">
        <v>828</v>
      </c>
      <c r="F34" s="95"/>
      <c r="G34" s="95"/>
      <c r="H34" s="95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80"/>
      <c r="F35" s="180"/>
      <c r="G35" s="180"/>
      <c r="H35" s="180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80"/>
      <c r="F36" s="180"/>
      <c r="G36" s="180"/>
      <c r="H36" s="180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1" sqref="A1:K39"/>
    </sheetView>
  </sheetViews>
  <sheetFormatPr defaultColWidth="9.00390625" defaultRowHeight="12.75"/>
  <cols>
    <col min="1" max="1" width="23.625" style="625" customWidth="1"/>
    <col min="2" max="2" width="21.25390625" style="57" customWidth="1"/>
    <col min="3" max="3" width="9.625" style="57" customWidth="1"/>
    <col min="4" max="4" width="17.00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8" width="13.125" style="57" customWidth="1"/>
    <col min="9" max="9" width="14.375" style="57" customWidth="1"/>
    <col min="10" max="10" width="17.00390625" style="57" customWidth="1"/>
    <col min="11" max="11" width="13.37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625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6"/>
      <c r="P1" s="102"/>
      <c r="Q1" s="625"/>
      <c r="R1" s="625"/>
      <c r="S1" s="625"/>
      <c r="T1" s="625"/>
      <c r="U1" s="625"/>
      <c r="V1" s="625"/>
      <c r="W1" s="625"/>
      <c r="X1" s="625"/>
      <c r="Y1" s="65"/>
    </row>
    <row r="2" spans="1:16" s="628" customFormat="1" ht="16.5" customHeight="1">
      <c r="A2" s="102"/>
      <c r="B2" s="627" t="s">
        <v>1472</v>
      </c>
      <c r="C2" s="627"/>
      <c r="D2" s="627"/>
      <c r="E2" s="627"/>
      <c r="F2" s="627"/>
      <c r="G2" s="627"/>
      <c r="H2" s="627"/>
      <c r="I2" s="627"/>
      <c r="M2" s="629"/>
      <c r="N2" s="630"/>
      <c r="O2" s="630"/>
      <c r="P2" s="631"/>
    </row>
    <row r="3" spans="1:16" s="628" customFormat="1" ht="20.25" customHeight="1">
      <c r="A3" s="102"/>
      <c r="B3" s="632" t="s">
        <v>1473</v>
      </c>
      <c r="C3" s="632"/>
      <c r="D3" s="632"/>
      <c r="E3" s="632"/>
      <c r="F3" s="632"/>
      <c r="G3" s="632"/>
      <c r="H3" s="632"/>
      <c r="I3" s="632"/>
      <c r="M3" s="984"/>
      <c r="N3" s="984"/>
      <c r="O3" s="984"/>
      <c r="P3" s="631"/>
    </row>
    <row r="4" spans="1:16" s="628" customFormat="1" ht="6" customHeight="1">
      <c r="A4" s="102"/>
      <c r="C4" s="633"/>
      <c r="D4" s="633"/>
      <c r="M4" s="631"/>
      <c r="N4" s="634"/>
      <c r="O4" s="635"/>
      <c r="P4" s="635"/>
    </row>
    <row r="5" spans="1:16" s="628" customFormat="1" ht="6.75" customHeight="1">
      <c r="A5" s="102"/>
      <c r="C5" s="633"/>
      <c r="D5" s="633"/>
      <c r="M5" s="631"/>
      <c r="N5" s="634"/>
      <c r="O5" s="635"/>
      <c r="P5" s="635"/>
    </row>
    <row r="6" spans="1:16" s="628" customFormat="1" ht="17.25" customHeight="1">
      <c r="A6" s="985" t="s">
        <v>1474</v>
      </c>
      <c r="B6" s="985"/>
      <c r="C6" s="985"/>
      <c r="D6" s="985"/>
      <c r="E6" s="985"/>
      <c r="F6" s="985"/>
      <c r="G6" s="986"/>
      <c r="H6" s="991" t="s">
        <v>1219</v>
      </c>
      <c r="I6" s="992"/>
      <c r="J6" s="991" t="s">
        <v>1032</v>
      </c>
      <c r="K6" s="992"/>
      <c r="L6" s="631"/>
      <c r="M6" s="631"/>
      <c r="N6" s="634"/>
      <c r="O6" s="635"/>
      <c r="P6" s="635"/>
    </row>
    <row r="7" spans="1:16" s="625" customFormat="1" ht="12">
      <c r="A7" s="987"/>
      <c r="B7" s="987"/>
      <c r="C7" s="987"/>
      <c r="D7" s="987"/>
      <c r="E7" s="987"/>
      <c r="F7" s="987"/>
      <c r="G7" s="988"/>
      <c r="H7" s="224" t="s">
        <v>1475</v>
      </c>
      <c r="I7" s="216" t="s">
        <v>1476</v>
      </c>
      <c r="J7" s="224" t="s">
        <v>1475</v>
      </c>
      <c r="K7" s="216" t="s">
        <v>1476</v>
      </c>
      <c r="M7" s="102"/>
      <c r="N7" s="102"/>
      <c r="O7" s="102"/>
      <c r="P7" s="342"/>
    </row>
    <row r="8" spans="1:16" s="625" customFormat="1" ht="10.5" customHeight="1">
      <c r="A8" s="987"/>
      <c r="B8" s="987"/>
      <c r="C8" s="987"/>
      <c r="D8" s="987"/>
      <c r="E8" s="987"/>
      <c r="F8" s="987"/>
      <c r="G8" s="988"/>
      <c r="H8" s="318" t="s">
        <v>1477</v>
      </c>
      <c r="I8" s="215" t="s">
        <v>1478</v>
      </c>
      <c r="J8" s="318" t="s">
        <v>1477</v>
      </c>
      <c r="K8" s="215" t="s">
        <v>1478</v>
      </c>
      <c r="M8" s="102"/>
      <c r="N8" s="102"/>
      <c r="O8" s="340"/>
      <c r="P8" s="626"/>
    </row>
    <row r="9" spans="1:16" s="625" customFormat="1" ht="11.25" customHeight="1">
      <c r="A9" s="987"/>
      <c r="B9" s="987"/>
      <c r="C9" s="987"/>
      <c r="D9" s="987"/>
      <c r="E9" s="987"/>
      <c r="F9" s="987"/>
      <c r="G9" s="988"/>
      <c r="H9" s="637" t="s">
        <v>1479</v>
      </c>
      <c r="I9" s="346" t="s">
        <v>358</v>
      </c>
      <c r="J9" s="637" t="s">
        <v>1479</v>
      </c>
      <c r="K9" s="346" t="s">
        <v>358</v>
      </c>
      <c r="M9" s="340"/>
      <c r="N9" s="102"/>
      <c r="O9" s="340"/>
      <c r="P9" s="102"/>
    </row>
    <row r="10" spans="1:16" s="625" customFormat="1" ht="11.25" customHeight="1">
      <c r="A10" s="989"/>
      <c r="B10" s="989"/>
      <c r="C10" s="989"/>
      <c r="D10" s="989"/>
      <c r="E10" s="989"/>
      <c r="F10" s="989"/>
      <c r="G10" s="990"/>
      <c r="H10" s="231" t="s">
        <v>1480</v>
      </c>
      <c r="I10" s="231" t="s">
        <v>1481</v>
      </c>
      <c r="J10" s="231" t="s">
        <v>1480</v>
      </c>
      <c r="K10" s="416" t="s">
        <v>1481</v>
      </c>
      <c r="M10" s="638"/>
      <c r="N10" s="160"/>
      <c r="O10" s="639"/>
      <c r="P10" s="626"/>
    </row>
    <row r="11" spans="1:16" s="625" customFormat="1" ht="11.25" customHeight="1">
      <c r="A11" s="640" t="s">
        <v>1482</v>
      </c>
      <c r="B11" s="636"/>
      <c r="C11" s="636"/>
      <c r="D11" s="636"/>
      <c r="E11" s="636"/>
      <c r="F11" s="636"/>
      <c r="G11" s="636"/>
      <c r="H11" s="641">
        <f>H12+H13+H31+H32</f>
        <v>5200689.9</v>
      </c>
      <c r="I11" s="642">
        <f>I12+I13+I31+I32</f>
        <v>22120</v>
      </c>
      <c r="J11" s="641">
        <f>J12+J13+J31+J32</f>
        <v>5297182.5</v>
      </c>
      <c r="K11" s="642">
        <f>K12+K13+K31+K32</f>
        <v>20547</v>
      </c>
      <c r="L11" s="643"/>
      <c r="M11" s="638"/>
      <c r="N11" s="160"/>
      <c r="O11" s="639"/>
      <c r="P11" s="626"/>
    </row>
    <row r="12" spans="1:25" s="625" customFormat="1" ht="17.25" customHeight="1">
      <c r="A12" s="639" t="s">
        <v>1483</v>
      </c>
      <c r="B12" s="193"/>
      <c r="C12" s="229"/>
      <c r="D12" s="644"/>
      <c r="E12" s="645"/>
      <c r="F12" s="645"/>
      <c r="G12" s="645"/>
      <c r="H12" s="646">
        <v>453524.2</v>
      </c>
      <c r="I12" s="647">
        <v>2560</v>
      </c>
      <c r="J12" s="646"/>
      <c r="K12" s="647"/>
      <c r="L12" s="340"/>
      <c r="M12" s="643"/>
      <c r="N12" s="643"/>
      <c r="O12" s="643"/>
      <c r="P12" s="643"/>
      <c r="Y12" s="643"/>
    </row>
    <row r="13" spans="1:25" s="625" customFormat="1" ht="17.25" customHeight="1">
      <c r="A13" s="639" t="s">
        <v>1484</v>
      </c>
      <c r="B13" s="98"/>
      <c r="C13" s="132"/>
      <c r="D13" s="644"/>
      <c r="E13" s="645"/>
      <c r="F13" s="645"/>
      <c r="G13" s="645"/>
      <c r="H13" s="646">
        <f>H14+H15+H25+H30+H24</f>
        <v>2841141.5</v>
      </c>
      <c r="I13" s="648">
        <f>I14+I15+I25+I30+I24</f>
        <v>8032</v>
      </c>
      <c r="J13" s="646">
        <f>J14+J15+J24+J25+J30</f>
        <v>3162216.1</v>
      </c>
      <c r="K13" s="647">
        <f>K14+K15+K24+K25+K30</f>
        <v>8274</v>
      </c>
      <c r="L13" s="643"/>
      <c r="M13" s="102"/>
      <c r="N13" s="102"/>
      <c r="O13" s="340"/>
      <c r="P13" s="626"/>
      <c r="Y13" s="643"/>
    </row>
    <row r="14" spans="1:25" s="625" customFormat="1" ht="17.25" customHeight="1">
      <c r="A14" s="639" t="s">
        <v>1485</v>
      </c>
      <c r="B14" s="98"/>
      <c r="C14" s="132" t="s">
        <v>1486</v>
      </c>
      <c r="D14" s="644"/>
      <c r="E14" s="645"/>
      <c r="F14" s="645"/>
      <c r="G14" s="645"/>
      <c r="H14" s="646">
        <v>1728278.6</v>
      </c>
      <c r="I14" s="649">
        <v>2622</v>
      </c>
      <c r="J14" s="646">
        <v>1871145.9</v>
      </c>
      <c r="K14" s="649">
        <v>2423</v>
      </c>
      <c r="L14" s="643"/>
      <c r="M14" s="102"/>
      <c r="N14" s="102"/>
      <c r="O14" s="340"/>
      <c r="P14" s="626"/>
      <c r="Y14" s="643"/>
    </row>
    <row r="15" spans="1:25" s="625" customFormat="1" ht="17.25" customHeight="1">
      <c r="A15" s="639" t="s">
        <v>1487</v>
      </c>
      <c r="B15" s="193"/>
      <c r="C15" s="650" t="s">
        <v>1488</v>
      </c>
      <c r="D15" s="644"/>
      <c r="E15" s="645"/>
      <c r="F15" s="645"/>
      <c r="G15" s="645"/>
      <c r="H15" s="646">
        <f>+H17+H18+H19+H21+H22+H20</f>
        <v>605812</v>
      </c>
      <c r="I15" s="648">
        <f>+I17+I18+I19+I21+I20+I22</f>
        <v>2277</v>
      </c>
      <c r="J15" s="646">
        <f>+J17+J18+J19+J20+J21+J22</f>
        <v>716224.3</v>
      </c>
      <c r="K15" s="647">
        <f>+K17+K18+K19+K20+K21+K22</f>
        <v>2040</v>
      </c>
      <c r="L15" s="643"/>
      <c r="M15" s="102"/>
      <c r="N15" s="102"/>
      <c r="O15" s="102"/>
      <c r="P15" s="626"/>
      <c r="Y15" s="643"/>
    </row>
    <row r="16" spans="1:25" s="625" customFormat="1" ht="17.25" customHeight="1">
      <c r="A16" s="102" t="s">
        <v>1489</v>
      </c>
      <c r="B16" s="52"/>
      <c r="C16" s="205" t="s">
        <v>1490</v>
      </c>
      <c r="D16" s="57"/>
      <c r="H16" s="651"/>
      <c r="I16" s="343"/>
      <c r="J16" s="651"/>
      <c r="K16" s="341"/>
      <c r="L16" s="643"/>
      <c r="M16" s="102"/>
      <c r="N16" s="340"/>
      <c r="O16" s="102"/>
      <c r="P16" s="626"/>
      <c r="Y16" s="643"/>
    </row>
    <row r="17" spans="1:25" s="625" customFormat="1" ht="14.25" customHeight="1">
      <c r="A17" s="102" t="s">
        <v>1491</v>
      </c>
      <c r="B17" s="52"/>
      <c r="C17" s="51"/>
      <c r="D17" s="57"/>
      <c r="H17" s="651">
        <v>263377.6</v>
      </c>
      <c r="I17" s="341">
        <v>940</v>
      </c>
      <c r="J17" s="651">
        <v>299766.9</v>
      </c>
      <c r="K17" s="652">
        <v>960</v>
      </c>
      <c r="L17" s="643"/>
      <c r="M17" s="417" t="s">
        <v>1492</v>
      </c>
      <c r="N17" s="102"/>
      <c r="O17" s="340"/>
      <c r="P17" s="102"/>
      <c r="Y17" s="643"/>
    </row>
    <row r="18" spans="1:25" s="625" customFormat="1" ht="14.25" customHeight="1">
      <c r="A18" s="102" t="s">
        <v>1493</v>
      </c>
      <c r="B18" s="52"/>
      <c r="C18" s="51"/>
      <c r="D18" s="57"/>
      <c r="H18" s="651">
        <v>150896.3</v>
      </c>
      <c r="I18" s="653">
        <v>603</v>
      </c>
      <c r="J18" s="651">
        <v>156892.9</v>
      </c>
      <c r="K18" s="654">
        <v>508</v>
      </c>
      <c r="L18" s="643"/>
      <c r="M18" s="417" t="s">
        <v>1494</v>
      </c>
      <c r="N18" s="102"/>
      <c r="O18" s="340"/>
      <c r="P18" s="102"/>
      <c r="Y18" s="643"/>
    </row>
    <row r="19" spans="1:25" s="625" customFormat="1" ht="14.25" customHeight="1">
      <c r="A19" s="102" t="s">
        <v>1495</v>
      </c>
      <c r="B19" s="52"/>
      <c r="C19" s="51"/>
      <c r="D19" s="57"/>
      <c r="H19" s="651">
        <v>35322</v>
      </c>
      <c r="I19" s="653">
        <v>118</v>
      </c>
      <c r="J19" s="651">
        <v>40817.4</v>
      </c>
      <c r="K19" s="653">
        <v>113</v>
      </c>
      <c r="L19" s="643"/>
      <c r="M19" s="417" t="s">
        <v>1496</v>
      </c>
      <c r="N19" s="102"/>
      <c r="O19" s="340"/>
      <c r="P19" s="102"/>
      <c r="Y19" s="643"/>
    </row>
    <row r="20" spans="1:25" s="625" customFormat="1" ht="17.25" customHeight="1">
      <c r="A20" s="102" t="s">
        <v>1497</v>
      </c>
      <c r="B20" s="52"/>
      <c r="C20" s="51" t="s">
        <v>1498</v>
      </c>
      <c r="D20" s="57"/>
      <c r="H20" s="651">
        <v>68746</v>
      </c>
      <c r="I20" s="653">
        <v>300</v>
      </c>
      <c r="J20" s="651">
        <v>139516.5</v>
      </c>
      <c r="K20" s="653">
        <v>209</v>
      </c>
      <c r="L20" s="340"/>
      <c r="M20" s="643"/>
      <c r="N20" s="643"/>
      <c r="O20" s="643"/>
      <c r="P20" s="643"/>
      <c r="Y20" s="643"/>
    </row>
    <row r="21" spans="1:25" s="625" customFormat="1" ht="13.5" customHeight="1">
      <c r="A21" s="102" t="s">
        <v>1499</v>
      </c>
      <c r="B21" s="52"/>
      <c r="C21" s="51"/>
      <c r="D21" s="57"/>
      <c r="H21" s="651">
        <v>87470.1</v>
      </c>
      <c r="I21" s="653">
        <v>316</v>
      </c>
      <c r="J21" s="651">
        <v>79230.6</v>
      </c>
      <c r="K21" s="653">
        <v>250</v>
      </c>
      <c r="L21" s="340"/>
      <c r="M21" s="643"/>
      <c r="N21" s="643"/>
      <c r="O21" s="643"/>
      <c r="P21" s="643"/>
      <c r="Y21" s="643"/>
    </row>
    <row r="22" spans="1:25" s="625" customFormat="1" ht="14.25" customHeight="1" hidden="1">
      <c r="A22" s="102" t="s">
        <v>757</v>
      </c>
      <c r="B22" s="52"/>
      <c r="C22" s="51"/>
      <c r="D22" s="57"/>
      <c r="H22" s="651"/>
      <c r="I22" s="343"/>
      <c r="J22" s="651"/>
      <c r="K22" s="653"/>
      <c r="L22" s="340"/>
      <c r="M22" s="643"/>
      <c r="N22" s="643"/>
      <c r="O22" s="643"/>
      <c r="P22" s="643"/>
      <c r="Y22" s="643"/>
    </row>
    <row r="23" spans="1:25" s="625" customFormat="1" ht="14.25" customHeight="1" hidden="1">
      <c r="A23" s="993" t="s">
        <v>1500</v>
      </c>
      <c r="B23" s="993"/>
      <c r="C23" s="994" t="s">
        <v>1501</v>
      </c>
      <c r="D23" s="994"/>
      <c r="H23" s="651"/>
      <c r="I23" s="343"/>
      <c r="J23" s="651"/>
      <c r="K23" s="103"/>
      <c r="L23" s="340"/>
      <c r="M23" s="340"/>
      <c r="N23" s="643"/>
      <c r="O23" s="643"/>
      <c r="Y23" s="643"/>
    </row>
    <row r="24" spans="1:25" s="625" customFormat="1" ht="17.25" customHeight="1">
      <c r="A24" s="639" t="s">
        <v>1502</v>
      </c>
      <c r="B24" s="193"/>
      <c r="C24" s="229"/>
      <c r="D24" s="644"/>
      <c r="E24" s="645"/>
      <c r="F24" s="645"/>
      <c r="G24" s="645"/>
      <c r="H24" s="646">
        <v>306730</v>
      </c>
      <c r="I24" s="655">
        <v>1217</v>
      </c>
      <c r="J24" s="646">
        <v>196672.8</v>
      </c>
      <c r="K24" s="655">
        <v>1471</v>
      </c>
      <c r="L24" s="340"/>
      <c r="M24" s="340"/>
      <c r="N24" s="643"/>
      <c r="O24" s="643"/>
      <c r="Y24" s="643"/>
    </row>
    <row r="25" spans="1:25" s="625" customFormat="1" ht="17.25" customHeight="1">
      <c r="A25" s="639" t="s">
        <v>1503</v>
      </c>
      <c r="B25" s="193"/>
      <c r="C25" s="229" t="s">
        <v>1504</v>
      </c>
      <c r="D25" s="644"/>
      <c r="E25" s="645"/>
      <c r="F25" s="645"/>
      <c r="G25" s="645"/>
      <c r="H25" s="646">
        <f>H27+H28+H29</f>
        <v>180074.6</v>
      </c>
      <c r="I25" s="648">
        <f>I27+I28+I29</f>
        <v>1916</v>
      </c>
      <c r="J25" s="646">
        <f>J27+J28+J29</f>
        <v>364321.4</v>
      </c>
      <c r="K25" s="647">
        <f>K27+K28</f>
        <v>2340</v>
      </c>
      <c r="L25" s="340"/>
      <c r="M25" s="340"/>
      <c r="N25" s="643"/>
      <c r="O25" s="643"/>
      <c r="Y25" s="643"/>
    </row>
    <row r="26" spans="1:25" s="625" customFormat="1" ht="15" customHeight="1">
      <c r="A26" s="102" t="s">
        <v>302</v>
      </c>
      <c r="B26" s="52"/>
      <c r="C26" s="205" t="s">
        <v>1490</v>
      </c>
      <c r="D26" s="644"/>
      <c r="E26" s="645"/>
      <c r="F26" s="645"/>
      <c r="G26" s="645"/>
      <c r="H26" s="646"/>
      <c r="I26" s="656"/>
      <c r="J26" s="646"/>
      <c r="K26" s="639"/>
      <c r="L26" s="340"/>
      <c r="M26" s="340"/>
      <c r="N26" s="643"/>
      <c r="O26" s="643"/>
      <c r="Y26" s="643"/>
    </row>
    <row r="27" spans="1:25" s="625" customFormat="1" ht="15" customHeight="1">
      <c r="A27" s="103" t="s">
        <v>1505</v>
      </c>
      <c r="B27" s="49"/>
      <c r="C27" s="52" t="s">
        <v>1506</v>
      </c>
      <c r="D27" s="57"/>
      <c r="H27" s="651">
        <v>93047.1</v>
      </c>
      <c r="I27" s="102">
        <v>1514</v>
      </c>
      <c r="J27" s="651">
        <v>264472</v>
      </c>
      <c r="K27" s="102">
        <v>1848</v>
      </c>
      <c r="L27" s="340"/>
      <c r="M27" s="340"/>
      <c r="N27" s="643"/>
      <c r="O27" s="643"/>
      <c r="Y27" s="643"/>
    </row>
    <row r="28" spans="1:25" s="625" customFormat="1" ht="15" customHeight="1">
      <c r="A28" s="102" t="s">
        <v>1507</v>
      </c>
      <c r="B28" s="52"/>
      <c r="C28" s="52" t="s">
        <v>1508</v>
      </c>
      <c r="D28" s="57"/>
      <c r="H28" s="651">
        <v>87027.5</v>
      </c>
      <c r="I28" s="102">
        <v>402</v>
      </c>
      <c r="J28" s="651">
        <v>99849.4</v>
      </c>
      <c r="K28" s="102">
        <v>492</v>
      </c>
      <c r="L28" s="340"/>
      <c r="M28" s="340"/>
      <c r="N28" s="643"/>
      <c r="O28" s="643"/>
      <c r="Y28" s="643"/>
    </row>
    <row r="29" spans="1:25" s="625" customFormat="1" ht="15" customHeight="1" hidden="1">
      <c r="A29" s="102" t="s">
        <v>1509</v>
      </c>
      <c r="B29" s="52"/>
      <c r="C29" s="52"/>
      <c r="D29" s="61"/>
      <c r="E29" s="643"/>
      <c r="F29" s="643"/>
      <c r="G29" s="643"/>
      <c r="H29" s="651"/>
      <c r="I29" s="341"/>
      <c r="J29" s="651"/>
      <c r="K29" s="102"/>
      <c r="L29" s="340"/>
      <c r="M29" s="340"/>
      <c r="N29" s="643"/>
      <c r="O29" s="643"/>
      <c r="Y29" s="643"/>
    </row>
    <row r="30" spans="1:25" s="625" customFormat="1" ht="14.25" customHeight="1">
      <c r="A30" s="639" t="s">
        <v>1510</v>
      </c>
      <c r="B30" s="52"/>
      <c r="C30" s="229" t="s">
        <v>1511</v>
      </c>
      <c r="D30" s="52"/>
      <c r="E30" s="102"/>
      <c r="F30" s="102"/>
      <c r="G30" s="102"/>
      <c r="H30" s="646">
        <v>20246.3</v>
      </c>
      <c r="I30" s="102"/>
      <c r="J30" s="646">
        <v>13851.7</v>
      </c>
      <c r="K30" s="102"/>
      <c r="L30" s="340"/>
      <c r="M30" s="340" t="s">
        <v>1512</v>
      </c>
      <c r="N30" s="643"/>
      <c r="O30" s="643"/>
      <c r="P30" s="103"/>
      <c r="Y30" s="643"/>
    </row>
    <row r="31" spans="1:25" s="625" customFormat="1" ht="18" customHeight="1">
      <c r="A31" s="639" t="s">
        <v>1513</v>
      </c>
      <c r="B31" s="193"/>
      <c r="C31" s="229"/>
      <c r="D31" s="644"/>
      <c r="E31" s="645"/>
      <c r="F31" s="645"/>
      <c r="G31" s="645"/>
      <c r="H31" s="646">
        <v>54905</v>
      </c>
      <c r="I31" s="656">
        <v>375</v>
      </c>
      <c r="J31" s="646">
        <v>108089.5</v>
      </c>
      <c r="K31" s="655">
        <v>505</v>
      </c>
      <c r="L31" s="340"/>
      <c r="M31" s="340"/>
      <c r="N31" s="643"/>
      <c r="O31" s="643"/>
      <c r="Y31" s="643"/>
    </row>
    <row r="32" spans="1:25" s="625" customFormat="1" ht="17.25" customHeight="1">
      <c r="A32" s="639" t="s">
        <v>1514</v>
      </c>
      <c r="B32" s="98"/>
      <c r="C32" s="132"/>
      <c r="D32" s="644"/>
      <c r="E32" s="645"/>
      <c r="F32" s="645"/>
      <c r="G32" s="645"/>
      <c r="H32" s="646">
        <f>H37+H38+H39</f>
        <v>1851119.2</v>
      </c>
      <c r="I32" s="648">
        <v>11153</v>
      </c>
      <c r="J32" s="646">
        <f>J37+J38+J39+J36</f>
        <v>2026876.9000000001</v>
      </c>
      <c r="K32" s="647">
        <f>K37+K38+K39+K36</f>
        <v>11768</v>
      </c>
      <c r="L32" s="340"/>
      <c r="M32" s="340"/>
      <c r="N32" s="643"/>
      <c r="O32" s="643"/>
      <c r="P32" s="643"/>
      <c r="Y32" s="643"/>
    </row>
    <row r="33" spans="1:25" s="625" customFormat="1" ht="15" customHeight="1">
      <c r="A33" s="102" t="s">
        <v>302</v>
      </c>
      <c r="B33" s="52"/>
      <c r="C33" s="205" t="s">
        <v>1490</v>
      </c>
      <c r="D33" s="57"/>
      <c r="H33" s="651"/>
      <c r="I33" s="343"/>
      <c r="J33" s="646"/>
      <c r="K33" s="647"/>
      <c r="L33" s="340"/>
      <c r="M33" s="340"/>
      <c r="N33" s="643"/>
      <c r="O33" s="643"/>
      <c r="Y33" s="643"/>
    </row>
    <row r="34" spans="1:25" s="625" customFormat="1" ht="15" customHeight="1" hidden="1">
      <c r="A34" s="102" t="s">
        <v>1515</v>
      </c>
      <c r="B34" s="52"/>
      <c r="C34" s="192" t="s">
        <v>1516</v>
      </c>
      <c r="D34" s="57"/>
      <c r="H34" s="651"/>
      <c r="I34" s="343"/>
      <c r="J34" s="651"/>
      <c r="K34" s="341"/>
      <c r="L34" s="340"/>
      <c r="M34" s="340"/>
      <c r="N34" s="643"/>
      <c r="O34" s="643"/>
      <c r="Y34" s="643"/>
    </row>
    <row r="35" spans="1:25" s="625" customFormat="1" ht="15" customHeight="1" hidden="1">
      <c r="A35" s="102" t="s">
        <v>1517</v>
      </c>
      <c r="B35" s="52"/>
      <c r="C35" s="192" t="s">
        <v>1518</v>
      </c>
      <c r="D35" s="57"/>
      <c r="H35" s="651"/>
      <c r="I35" s="343"/>
      <c r="J35" s="651"/>
      <c r="K35" s="653"/>
      <c r="L35" s="340"/>
      <c r="M35" s="340"/>
      <c r="N35" s="643"/>
      <c r="O35" s="643"/>
      <c r="Y35" s="643"/>
    </row>
    <row r="36" spans="1:25" s="625" customFormat="1" ht="14.25" customHeight="1">
      <c r="A36" s="102" t="s">
        <v>1519</v>
      </c>
      <c r="B36" s="49"/>
      <c r="C36" s="51"/>
      <c r="D36" s="57"/>
      <c r="H36" s="651"/>
      <c r="I36" s="343"/>
      <c r="J36" s="651">
        <v>226569.3</v>
      </c>
      <c r="K36" s="341"/>
      <c r="L36" s="340"/>
      <c r="M36" s="340"/>
      <c r="N36" s="643"/>
      <c r="O36" s="643"/>
      <c r="Y36" s="643"/>
    </row>
    <row r="37" spans="1:25" s="625" customFormat="1" ht="15" customHeight="1">
      <c r="A37" s="102" t="s">
        <v>1520</v>
      </c>
      <c r="B37" s="52"/>
      <c r="C37" s="205"/>
      <c r="D37" s="57"/>
      <c r="H37" s="651">
        <v>32825.8</v>
      </c>
      <c r="I37" s="102">
        <v>49</v>
      </c>
      <c r="J37" s="651">
        <v>35279.5</v>
      </c>
      <c r="K37" s="102">
        <v>47</v>
      </c>
      <c r="L37" s="340"/>
      <c r="M37" s="340"/>
      <c r="N37" s="643"/>
      <c r="O37" s="643"/>
      <c r="Y37" s="643"/>
    </row>
    <row r="38" spans="1:25" s="625" customFormat="1" ht="17.25" customHeight="1">
      <c r="A38" s="102" t="s">
        <v>1521</v>
      </c>
      <c r="B38" s="49"/>
      <c r="C38" s="51" t="s">
        <v>1522</v>
      </c>
      <c r="D38" s="57"/>
      <c r="H38" s="651">
        <v>1122885.9</v>
      </c>
      <c r="I38" s="102">
        <v>8233</v>
      </c>
      <c r="J38" s="651">
        <v>1140756.2</v>
      </c>
      <c r="K38" s="102">
        <v>8303</v>
      </c>
      <c r="L38" s="340"/>
      <c r="M38" s="340"/>
      <c r="N38" s="643"/>
      <c r="O38" s="643"/>
      <c r="Y38" s="643"/>
    </row>
    <row r="39" spans="1:25" s="625" customFormat="1" ht="14.25" customHeight="1">
      <c r="A39" s="339" t="s">
        <v>1523</v>
      </c>
      <c r="B39" s="50"/>
      <c r="C39" s="204" t="s">
        <v>1524</v>
      </c>
      <c r="D39" s="657"/>
      <c r="E39" s="658"/>
      <c r="F39" s="658"/>
      <c r="G39" s="658"/>
      <c r="H39" s="659">
        <v>695407.5</v>
      </c>
      <c r="I39" s="344">
        <v>3100</v>
      </c>
      <c r="J39" s="659">
        <v>624271.9</v>
      </c>
      <c r="K39" s="345">
        <v>3418</v>
      </c>
      <c r="L39" s="643"/>
      <c r="M39" s="417"/>
      <c r="N39" s="102"/>
      <c r="O39" s="340"/>
      <c r="P39" s="102"/>
      <c r="Y39" s="643"/>
    </row>
    <row r="40" spans="16:25" ht="12">
      <c r="P40" s="71"/>
      <c r="Y40" s="65"/>
    </row>
    <row r="41" spans="12:25" ht="12">
      <c r="L41" s="71"/>
      <c r="M41" s="71"/>
      <c r="N41" s="331"/>
      <c r="O41" s="71"/>
      <c r="P41" s="71"/>
      <c r="Y41" s="660"/>
    </row>
    <row r="42" spans="12:17" ht="12">
      <c r="L42" s="71"/>
      <c r="M42" s="71"/>
      <c r="N42" s="331"/>
      <c r="O42" s="71"/>
      <c r="P42" s="71"/>
      <c r="Q42" s="71"/>
    </row>
    <row r="43" spans="12:43" ht="12">
      <c r="L43" s="71"/>
      <c r="M43" s="71"/>
      <c r="N43" s="331"/>
      <c r="O43" s="71"/>
      <c r="P43" s="71"/>
      <c r="Q43" s="71"/>
      <c r="Y43" s="660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2:32" ht="12">
      <c r="L44" s="71"/>
      <c r="M44" s="71"/>
      <c r="N44" s="71"/>
      <c r="O44" s="71"/>
      <c r="P44" s="71"/>
      <c r="Q44" s="71"/>
      <c r="Y44" s="660"/>
      <c r="Z44" s="72"/>
      <c r="AA44" s="72"/>
      <c r="AB44" s="72"/>
      <c r="AC44" s="72"/>
      <c r="AD44" s="72"/>
      <c r="AE44" s="72"/>
      <c r="AF44" s="72"/>
    </row>
    <row r="45" spans="12:25" ht="12">
      <c r="L45" s="71"/>
      <c r="M45" s="71"/>
      <c r="N45" s="71"/>
      <c r="O45" s="71"/>
      <c r="P45" s="71"/>
      <c r="Q45" s="71"/>
      <c r="U45" s="72"/>
      <c r="V45" s="72"/>
      <c r="W45" s="72"/>
      <c r="X45" s="72"/>
      <c r="Y45" s="660"/>
    </row>
    <row r="46" spans="12:17" ht="12">
      <c r="L46" s="71"/>
      <c r="M46" s="71"/>
      <c r="N46" s="71"/>
      <c r="O46" s="71"/>
      <c r="P46" s="71"/>
      <c r="Q46" s="71"/>
    </row>
    <row r="47" spans="10:17" ht="12">
      <c r="J47" s="62">
        <f>J13+J31+J32</f>
        <v>5297182.5</v>
      </c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ht="12">
      <c r="L49" s="71"/>
      <c r="M49" s="71"/>
      <c r="N49" s="71"/>
      <c r="O49" s="71"/>
      <c r="P49" s="71"/>
      <c r="Q49" s="71"/>
    </row>
    <row r="50" spans="12:17" ht="12">
      <c r="L50" s="71"/>
      <c r="M50" s="71"/>
      <c r="N50" s="71"/>
      <c r="O50" s="71"/>
      <c r="P50" s="71"/>
      <c r="Q50" s="71"/>
    </row>
    <row r="51" spans="12:17" ht="12">
      <c r="L51" s="71"/>
      <c r="M51" s="71"/>
      <c r="N51" s="71"/>
      <c r="O51" s="71"/>
      <c r="P51" s="71"/>
      <c r="Q51" s="71"/>
    </row>
    <row r="52" spans="12:17" ht="12">
      <c r="L52" s="71"/>
      <c r="M52" s="71"/>
      <c r="N52" s="71"/>
      <c r="O52" s="71"/>
      <c r="P52" s="71"/>
      <c r="Q52" s="71"/>
    </row>
    <row r="53" spans="12:17" ht="12">
      <c r="L53" s="71"/>
      <c r="M53" s="71"/>
      <c r="N53" s="71"/>
      <c r="O53" s="71"/>
      <c r="P53" s="71"/>
      <c r="Q53" s="71"/>
    </row>
    <row r="54" spans="12:17" ht="12">
      <c r="L54" s="71"/>
      <c r="M54" s="71"/>
      <c r="N54" s="71"/>
      <c r="O54" s="71"/>
      <c r="P54" s="71"/>
      <c r="Q54" s="71"/>
    </row>
    <row r="55" spans="16:17" ht="12">
      <c r="P55" s="71"/>
      <c r="Q55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62" bottom="0.61" header="0.3" footer="0.3"/>
  <pageSetup horizontalDpi="600" verticalDpi="600" orientation="landscape" paperSize="9" r:id="rId1"/>
  <headerFooter>
    <oddHeader>&amp;L&amp;8&amp;USection 5. Social welfare and subsidy</oddHeader>
    <oddFooter>&amp;L&amp;18 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30.25390625" style="245" customWidth="1"/>
    <col min="2" max="2" width="26.625" style="245" customWidth="1"/>
    <col min="3" max="9" width="8.625" style="245" customWidth="1"/>
    <col min="23" max="16384" width="9.125" style="245" customWidth="1"/>
  </cols>
  <sheetData>
    <row r="1" spans="1:9" ht="12.75">
      <c r="A1" s="995" t="s">
        <v>1525</v>
      </c>
      <c r="B1" s="995"/>
      <c r="C1" s="995"/>
      <c r="D1" s="995"/>
      <c r="E1" s="995"/>
      <c r="F1" s="995"/>
      <c r="G1" s="995"/>
      <c r="H1" s="995"/>
      <c r="I1" s="995"/>
    </row>
    <row r="2" spans="1:9" ht="12.75">
      <c r="A2" s="995" t="s">
        <v>1526</v>
      </c>
      <c r="B2" s="995"/>
      <c r="C2" s="995"/>
      <c r="D2" s="995"/>
      <c r="E2" s="995"/>
      <c r="F2" s="995"/>
      <c r="G2" s="995"/>
      <c r="H2" s="995"/>
      <c r="I2" s="995"/>
    </row>
    <row r="3" spans="1:9" ht="12.75">
      <c r="A3" s="661"/>
      <c r="B3" s="661"/>
      <c r="C3" s="661"/>
      <c r="D3" s="661"/>
      <c r="E3" s="661"/>
      <c r="F3" s="661"/>
      <c r="G3" s="661"/>
      <c r="H3" s="661"/>
      <c r="I3" s="661"/>
    </row>
    <row r="4" spans="1:9" ht="12.75">
      <c r="A4" s="662" t="s">
        <v>1527</v>
      </c>
      <c r="B4" s="661"/>
      <c r="C4" s="661"/>
      <c r="D4" s="661"/>
      <c r="E4" s="661"/>
      <c r="F4" s="661"/>
      <c r="G4" s="661"/>
      <c r="H4" s="661"/>
      <c r="I4" s="661"/>
    </row>
    <row r="5" spans="1:9" ht="12.75">
      <c r="A5" s="662" t="s">
        <v>1528</v>
      </c>
      <c r="B5" s="661"/>
      <c r="C5" s="661"/>
      <c r="D5" s="661"/>
      <c r="E5" s="661"/>
      <c r="F5" s="661"/>
      <c r="G5" s="661"/>
      <c r="H5" s="661"/>
      <c r="I5" s="661"/>
    </row>
    <row r="6" spans="1:9" ht="12.75">
      <c r="A6" s="996"/>
      <c r="B6" s="998"/>
      <c r="C6" s="999">
        <v>2013</v>
      </c>
      <c r="D6" s="999"/>
      <c r="E6" s="999"/>
      <c r="F6" s="999">
        <v>2014</v>
      </c>
      <c r="G6" s="999"/>
      <c r="H6" s="999"/>
      <c r="I6" s="1000"/>
    </row>
    <row r="7" spans="1:11" ht="12.75">
      <c r="A7" s="997"/>
      <c r="B7" s="998"/>
      <c r="C7" s="663" t="s">
        <v>1529</v>
      </c>
      <c r="D7" s="663" t="s">
        <v>1118</v>
      </c>
      <c r="E7" s="663" t="s">
        <v>1530</v>
      </c>
      <c r="F7" s="663" t="s">
        <v>1529</v>
      </c>
      <c r="G7" s="663" t="s">
        <v>1118</v>
      </c>
      <c r="H7" s="663" t="s">
        <v>1530</v>
      </c>
      <c r="I7" s="1001"/>
      <c r="K7" s="664"/>
    </row>
    <row r="8" spans="1:9" ht="23.25" customHeight="1">
      <c r="A8" s="665" t="s">
        <v>1531</v>
      </c>
      <c r="B8" s="665" t="s">
        <v>1532</v>
      </c>
      <c r="C8" s="666">
        <f aca="true" t="shared" si="0" ref="C8:H8">C10+C11+C12+C13+C14</f>
        <v>2809.9999999999995</v>
      </c>
      <c r="D8" s="666">
        <f t="shared" si="0"/>
        <v>2778.6999999999994</v>
      </c>
      <c r="E8" s="666">
        <f t="shared" si="0"/>
        <v>18109.8</v>
      </c>
      <c r="F8" s="666">
        <f t="shared" si="0"/>
        <v>3429.5000000000014</v>
      </c>
      <c r="G8" s="666">
        <f t="shared" si="0"/>
        <v>2716.600000000001</v>
      </c>
      <c r="H8" s="666">
        <f t="shared" si="0"/>
        <v>19327.5</v>
      </c>
      <c r="I8" s="666">
        <f>H8/E8*100</f>
        <v>106.72398369943346</v>
      </c>
    </row>
    <row r="9" spans="1:9" ht="12.75">
      <c r="A9" s="667" t="s">
        <v>1533</v>
      </c>
      <c r="B9" s="667" t="s">
        <v>1534</v>
      </c>
      <c r="C9" s="666"/>
      <c r="D9" s="666"/>
      <c r="E9" s="666"/>
      <c r="F9" s="666"/>
      <c r="G9" s="666"/>
      <c r="H9" s="666"/>
      <c r="I9" s="668"/>
    </row>
    <row r="10" spans="1:9" ht="12.75">
      <c r="A10" s="669" t="s">
        <v>1535</v>
      </c>
      <c r="B10" s="669" t="s">
        <v>1536</v>
      </c>
      <c r="C10" s="667">
        <v>2351</v>
      </c>
      <c r="D10" s="667">
        <v>2488.7999999999993</v>
      </c>
      <c r="E10" s="667">
        <v>15294.8</v>
      </c>
      <c r="F10" s="667">
        <v>3008.800000000001</v>
      </c>
      <c r="G10" s="667">
        <v>2332.6000000000004</v>
      </c>
      <c r="H10" s="667">
        <v>16796.7</v>
      </c>
      <c r="I10" s="670">
        <f aca="true" t="shared" si="1" ref="I10:I21">H10/E10*100</f>
        <v>109.81967727593694</v>
      </c>
    </row>
    <row r="11" spans="1:9" ht="12.75">
      <c r="A11" s="669" t="s">
        <v>1537</v>
      </c>
      <c r="B11" s="669" t="s">
        <v>1538</v>
      </c>
      <c r="C11" s="667">
        <v>118.20000000000005</v>
      </c>
      <c r="D11" s="667">
        <v>91.59999999999991</v>
      </c>
      <c r="E11" s="667">
        <v>610.8</v>
      </c>
      <c r="F11" s="667">
        <v>78.29999999999995</v>
      </c>
      <c r="G11" s="667">
        <v>188.60000000000002</v>
      </c>
      <c r="H11" s="667">
        <v>544</v>
      </c>
      <c r="I11" s="670">
        <f t="shared" si="1"/>
        <v>89.06352324819909</v>
      </c>
    </row>
    <row r="12" spans="1:9" ht="12.75">
      <c r="A12" s="669" t="s">
        <v>1539</v>
      </c>
      <c r="B12" s="669" t="s">
        <v>1540</v>
      </c>
      <c r="C12" s="667">
        <v>248.20000000000005</v>
      </c>
      <c r="D12" s="667">
        <v>166.5</v>
      </c>
      <c r="E12" s="667">
        <v>1755.5</v>
      </c>
      <c r="F12" s="667">
        <v>250.70000000000005</v>
      </c>
      <c r="G12" s="667">
        <v>149.70000000000005</v>
      </c>
      <c r="H12" s="667">
        <v>1532.5</v>
      </c>
      <c r="I12" s="670">
        <f t="shared" si="1"/>
        <v>87.29706636285958</v>
      </c>
    </row>
    <row r="13" spans="1:9" ht="12.75">
      <c r="A13" s="669" t="s">
        <v>1541</v>
      </c>
      <c r="B13" s="669" t="s">
        <v>1542</v>
      </c>
      <c r="C13" s="667">
        <v>59.400000000000006</v>
      </c>
      <c r="D13" s="667">
        <v>21</v>
      </c>
      <c r="E13" s="667">
        <v>294.8</v>
      </c>
      <c r="F13" s="667">
        <v>64.30000000000001</v>
      </c>
      <c r="G13" s="667">
        <v>33.30000000000001</v>
      </c>
      <c r="H13" s="667">
        <v>317.6</v>
      </c>
      <c r="I13" s="670">
        <f t="shared" si="1"/>
        <v>107.73405698778834</v>
      </c>
    </row>
    <row r="14" spans="1:9" ht="12.75">
      <c r="A14" s="669" t="s">
        <v>1543</v>
      </c>
      <c r="B14" s="669" t="s">
        <v>1544</v>
      </c>
      <c r="C14" s="667">
        <v>33.19999999999999</v>
      </c>
      <c r="D14" s="667">
        <v>10.800000000000011</v>
      </c>
      <c r="E14" s="667">
        <v>153.9</v>
      </c>
      <c r="F14" s="667">
        <v>27.39999999999999</v>
      </c>
      <c r="G14" s="667">
        <v>12.399999999999991</v>
      </c>
      <c r="H14" s="667">
        <v>136.7</v>
      </c>
      <c r="I14" s="670">
        <f t="shared" si="1"/>
        <v>88.82391163092916</v>
      </c>
    </row>
    <row r="15" spans="1:9" ht="26.25" customHeight="1">
      <c r="A15" s="671" t="s">
        <v>1545</v>
      </c>
      <c r="B15" s="671" t="s">
        <v>1546</v>
      </c>
      <c r="C15" s="672">
        <f aca="true" t="shared" si="2" ref="C15:H15">C17+C18+C19+C20+C21</f>
        <v>2401.2999999999993</v>
      </c>
      <c r="D15" s="672">
        <f t="shared" si="2"/>
        <v>2246.900000000002</v>
      </c>
      <c r="E15" s="672">
        <f t="shared" si="2"/>
        <v>16604.4</v>
      </c>
      <c r="F15" s="672">
        <f t="shared" si="2"/>
        <v>2968.9999999999995</v>
      </c>
      <c r="G15" s="672">
        <f t="shared" si="2"/>
        <v>2826.100000000001</v>
      </c>
      <c r="H15" s="672">
        <f t="shared" si="2"/>
        <v>19352.100000000002</v>
      </c>
      <c r="I15" s="666">
        <f t="shared" si="1"/>
        <v>116.54802341548023</v>
      </c>
    </row>
    <row r="16" spans="1:9" ht="12.75">
      <c r="A16" s="667" t="s">
        <v>1533</v>
      </c>
      <c r="B16" s="667" t="s">
        <v>1534</v>
      </c>
      <c r="C16" s="661"/>
      <c r="D16" s="661"/>
      <c r="E16" s="661"/>
      <c r="F16" s="661"/>
      <c r="G16" s="661"/>
      <c r="H16" s="661"/>
      <c r="I16" s="668"/>
    </row>
    <row r="17" spans="1:9" ht="12.75">
      <c r="A17" s="669" t="s">
        <v>1535</v>
      </c>
      <c r="B17" s="669" t="s">
        <v>1536</v>
      </c>
      <c r="C17" s="667">
        <v>2048.7999999999993</v>
      </c>
      <c r="D17" s="667">
        <v>2002.300000000001</v>
      </c>
      <c r="E17" s="667">
        <v>14205.1</v>
      </c>
      <c r="F17" s="667">
        <v>2432.8999999999996</v>
      </c>
      <c r="G17" s="667">
        <v>2422.7000000000007</v>
      </c>
      <c r="H17" s="667">
        <v>16380.2</v>
      </c>
      <c r="I17" s="670">
        <f t="shared" si="1"/>
        <v>115.31210621537336</v>
      </c>
    </row>
    <row r="18" spans="1:9" ht="12.75">
      <c r="A18" s="669" t="s">
        <v>1537</v>
      </c>
      <c r="B18" s="669" t="s">
        <v>1538</v>
      </c>
      <c r="C18" s="667">
        <v>73.89999999999998</v>
      </c>
      <c r="D18" s="667">
        <v>79.80000000000007</v>
      </c>
      <c r="E18" s="667">
        <v>553.7</v>
      </c>
      <c r="F18" s="667">
        <v>83.80000000000001</v>
      </c>
      <c r="G18" s="667">
        <v>167.3</v>
      </c>
      <c r="H18" s="667">
        <v>628.6</v>
      </c>
      <c r="I18" s="670">
        <f t="shared" si="1"/>
        <v>113.52718078381794</v>
      </c>
    </row>
    <row r="19" spans="1:9" ht="12.75">
      <c r="A19" s="669" t="s">
        <v>1539</v>
      </c>
      <c r="B19" s="669" t="s">
        <v>1540</v>
      </c>
      <c r="C19" s="667">
        <v>261.89999999999986</v>
      </c>
      <c r="D19" s="667">
        <v>118.10000000000014</v>
      </c>
      <c r="E19" s="667">
        <v>1482.9</v>
      </c>
      <c r="F19" s="667">
        <v>293.20000000000005</v>
      </c>
      <c r="G19" s="667">
        <v>217.4000000000001</v>
      </c>
      <c r="H19" s="667">
        <v>1872.2</v>
      </c>
      <c r="I19" s="670">
        <f t="shared" si="1"/>
        <v>126.25261312293479</v>
      </c>
    </row>
    <row r="20" spans="1:9" ht="12.75">
      <c r="A20" s="669" t="s">
        <v>1541</v>
      </c>
      <c r="B20" s="669" t="s">
        <v>1542</v>
      </c>
      <c r="C20" s="667">
        <v>7</v>
      </c>
      <c r="D20" s="667">
        <v>18.30000000000001</v>
      </c>
      <c r="E20" s="667">
        <v>187.8</v>
      </c>
      <c r="F20" s="667">
        <v>112.1</v>
      </c>
      <c r="G20" s="667">
        <v>8.699999999999989</v>
      </c>
      <c r="H20" s="673">
        <v>353.9</v>
      </c>
      <c r="I20" s="670">
        <f t="shared" si="1"/>
        <v>188.4451544195953</v>
      </c>
    </row>
    <row r="21" spans="1:9" ht="12.75">
      <c r="A21" s="674" t="s">
        <v>1543</v>
      </c>
      <c r="B21" s="674" t="s">
        <v>1544</v>
      </c>
      <c r="C21" s="675">
        <v>9.699999999999989</v>
      </c>
      <c r="D21" s="675">
        <v>28.400000000000006</v>
      </c>
      <c r="E21" s="675">
        <v>174.9</v>
      </c>
      <c r="F21" s="675">
        <v>47</v>
      </c>
      <c r="G21" s="675">
        <v>10</v>
      </c>
      <c r="H21" s="675">
        <v>117.2</v>
      </c>
      <c r="I21" s="676">
        <f t="shared" si="1"/>
        <v>67.00971983990853</v>
      </c>
    </row>
    <row r="22" spans="1:9" ht="12.75">
      <c r="A22" s="1002" t="s">
        <v>1547</v>
      </c>
      <c r="B22" s="1002"/>
      <c r="C22" s="661"/>
      <c r="D22" s="661"/>
      <c r="E22" s="661"/>
      <c r="F22" s="661"/>
      <c r="G22" s="661"/>
      <c r="H22" s="661"/>
      <c r="I22" s="661"/>
    </row>
    <row r="23" spans="1:9" ht="12.75">
      <c r="A23" s="1003" t="s">
        <v>1548</v>
      </c>
      <c r="B23" s="1003"/>
      <c r="C23" s="661"/>
      <c r="D23" s="661"/>
      <c r="E23" s="661"/>
      <c r="F23" s="661"/>
      <c r="G23" s="661"/>
      <c r="H23" s="661"/>
      <c r="I23" s="661"/>
    </row>
    <row r="24" spans="1:9" ht="7.5" customHeight="1">
      <c r="A24" s="667"/>
      <c r="B24" s="661"/>
      <c r="C24" s="661"/>
      <c r="D24" s="661"/>
      <c r="E24" s="661"/>
      <c r="F24" s="661"/>
      <c r="G24" s="661"/>
      <c r="H24" s="661"/>
      <c r="I24" s="661"/>
    </row>
    <row r="25" spans="1:9" ht="12.75">
      <c r="A25" s="662" t="s">
        <v>1549</v>
      </c>
      <c r="B25" s="661"/>
      <c r="C25" s="661"/>
      <c r="D25" s="661"/>
      <c r="E25" s="661"/>
      <c r="F25" s="661"/>
      <c r="G25" s="661"/>
      <c r="H25" s="661"/>
      <c r="I25" s="661"/>
    </row>
    <row r="26" spans="1:9" ht="12.75">
      <c r="A26" s="662" t="s">
        <v>1550</v>
      </c>
      <c r="B26" s="661"/>
      <c r="C26" s="661"/>
      <c r="D26" s="661"/>
      <c r="E26" s="661"/>
      <c r="F26" s="661"/>
      <c r="G26" s="661"/>
      <c r="H26" s="661"/>
      <c r="I26" s="661"/>
    </row>
    <row r="27" spans="1:9" ht="12.75">
      <c r="A27" s="1004"/>
      <c r="B27" s="1006"/>
      <c r="C27" s="999">
        <v>2013</v>
      </c>
      <c r="D27" s="999"/>
      <c r="E27" s="999"/>
      <c r="F27" s="999">
        <v>2014</v>
      </c>
      <c r="G27" s="999"/>
      <c r="H27" s="999"/>
      <c r="I27" s="1000"/>
    </row>
    <row r="28" spans="1:9" ht="12.75">
      <c r="A28" s="1005"/>
      <c r="B28" s="1006"/>
      <c r="C28" s="663" t="s">
        <v>1529</v>
      </c>
      <c r="D28" s="663" t="s">
        <v>1118</v>
      </c>
      <c r="E28" s="663" t="s">
        <v>1530</v>
      </c>
      <c r="F28" s="663" t="s">
        <v>1529</v>
      </c>
      <c r="G28" s="663" t="s">
        <v>1118</v>
      </c>
      <c r="H28" s="663" t="s">
        <v>1530</v>
      </c>
      <c r="I28" s="1001"/>
    </row>
    <row r="29" spans="1:9" ht="26.25" customHeight="1">
      <c r="A29" s="677" t="s">
        <v>1551</v>
      </c>
      <c r="B29" s="677" t="s">
        <v>1552</v>
      </c>
      <c r="C29" s="666">
        <f aca="true" t="shared" si="3" ref="C29:H29">C31+C32+C33+C34</f>
        <v>2021.9000000000008</v>
      </c>
      <c r="D29" s="666">
        <f t="shared" si="3"/>
        <v>2002.3999999999987</v>
      </c>
      <c r="E29" s="666">
        <f t="shared" si="3"/>
        <v>14175.9</v>
      </c>
      <c r="F29" s="666">
        <f t="shared" si="3"/>
        <v>2426.2000000000007</v>
      </c>
      <c r="G29" s="666">
        <f t="shared" si="3"/>
        <v>2420.9999999999986</v>
      </c>
      <c r="H29" s="666">
        <f t="shared" si="3"/>
        <v>16369.4</v>
      </c>
      <c r="I29" s="666">
        <f>H29/E29*100</f>
        <v>115.47344436684797</v>
      </c>
    </row>
    <row r="30" spans="1:9" ht="12.75">
      <c r="A30" s="667" t="s">
        <v>1533</v>
      </c>
      <c r="B30" s="667" t="s">
        <v>1534</v>
      </c>
      <c r="C30" s="667"/>
      <c r="D30" s="667"/>
      <c r="E30" s="667"/>
      <c r="F30" s="661"/>
      <c r="G30" s="661"/>
      <c r="H30" s="661"/>
      <c r="I30" s="668"/>
    </row>
    <row r="31" spans="1:9" ht="12.75">
      <c r="A31" s="669" t="s">
        <v>1553</v>
      </c>
      <c r="B31" s="669" t="s">
        <v>1554</v>
      </c>
      <c r="C31" s="667">
        <v>1553.7000000000007</v>
      </c>
      <c r="D31" s="667">
        <v>1538.5999999999985</v>
      </c>
      <c r="E31" s="667">
        <v>10892.8</v>
      </c>
      <c r="F31" s="667">
        <v>1881.1000000000004</v>
      </c>
      <c r="G31" s="667">
        <v>1877.0999999999985</v>
      </c>
      <c r="H31" s="667">
        <v>12691.3</v>
      </c>
      <c r="I31" s="670">
        <f aca="true" t="shared" si="4" ref="I31:I41">H31/E31*100</f>
        <v>116.51090628672152</v>
      </c>
    </row>
    <row r="32" spans="1:9" ht="12.75">
      <c r="A32" s="669" t="s">
        <v>1555</v>
      </c>
      <c r="B32" s="669" t="s">
        <v>1556</v>
      </c>
      <c r="C32" s="667">
        <v>261</v>
      </c>
      <c r="D32" s="667">
        <v>258.5</v>
      </c>
      <c r="E32" s="667">
        <v>1830.1</v>
      </c>
      <c r="F32" s="667">
        <v>302.29999999999995</v>
      </c>
      <c r="G32" s="667">
        <v>301.5999999999999</v>
      </c>
      <c r="H32" s="667">
        <v>2039.6</v>
      </c>
      <c r="I32" s="670">
        <f t="shared" si="4"/>
        <v>111.44746188732857</v>
      </c>
    </row>
    <row r="33" spans="1:9" ht="12.75">
      <c r="A33" s="669" t="s">
        <v>1557</v>
      </c>
      <c r="B33" s="669" t="s">
        <v>1558</v>
      </c>
      <c r="C33" s="667">
        <v>169.39999999999998</v>
      </c>
      <c r="D33" s="667">
        <v>167.80000000000007</v>
      </c>
      <c r="E33" s="667">
        <v>1187.9</v>
      </c>
      <c r="F33" s="667">
        <v>193.4000000000001</v>
      </c>
      <c r="G33" s="667">
        <v>192.89999999999986</v>
      </c>
      <c r="H33" s="667">
        <v>1304.6</v>
      </c>
      <c r="I33" s="670">
        <f t="shared" si="4"/>
        <v>109.82405926424781</v>
      </c>
    </row>
    <row r="34" spans="1:9" ht="12.75">
      <c r="A34" s="669" t="s">
        <v>1559</v>
      </c>
      <c r="B34" s="669" t="s">
        <v>1560</v>
      </c>
      <c r="C34" s="667">
        <v>37.79999999999998</v>
      </c>
      <c r="D34" s="667">
        <v>37.50000000000003</v>
      </c>
      <c r="E34" s="667">
        <v>265.1</v>
      </c>
      <c r="F34" s="667">
        <v>49.400000000000006</v>
      </c>
      <c r="G34" s="667">
        <v>49.39999999999998</v>
      </c>
      <c r="H34" s="667">
        <v>333.9</v>
      </c>
      <c r="I34" s="670">
        <f t="shared" si="4"/>
        <v>125.95247076574876</v>
      </c>
    </row>
    <row r="35" spans="1:9" ht="23.25" customHeight="1">
      <c r="A35" s="671" t="s">
        <v>1561</v>
      </c>
      <c r="B35" s="671" t="s">
        <v>1562</v>
      </c>
      <c r="C35" s="672">
        <f aca="true" t="shared" si="5" ref="C35:H35">C37+C38+C39+C40+C41</f>
        <v>74.1</v>
      </c>
      <c r="D35" s="672">
        <f t="shared" si="5"/>
        <v>79.70000000000002</v>
      </c>
      <c r="E35" s="672">
        <f t="shared" si="5"/>
        <v>553.6999999999999</v>
      </c>
      <c r="F35" s="672">
        <f t="shared" si="5"/>
        <v>83.70000000000002</v>
      </c>
      <c r="G35" s="672">
        <f t="shared" si="5"/>
        <v>167.49999999999997</v>
      </c>
      <c r="H35" s="672">
        <f t="shared" si="5"/>
        <v>628.7</v>
      </c>
      <c r="I35" s="666">
        <f t="shared" si="4"/>
        <v>113.5452411052917</v>
      </c>
    </row>
    <row r="36" spans="1:9" ht="12.75">
      <c r="A36" s="667" t="s">
        <v>1533</v>
      </c>
      <c r="B36" s="667" t="s">
        <v>1534</v>
      </c>
      <c r="C36" s="661"/>
      <c r="D36" s="661"/>
      <c r="E36" s="661"/>
      <c r="F36" s="661"/>
      <c r="G36" s="661"/>
      <c r="H36" s="661"/>
      <c r="I36" s="668"/>
    </row>
    <row r="37" spans="1:9" ht="12.75">
      <c r="A37" s="669" t="s">
        <v>1563</v>
      </c>
      <c r="B37" s="669" t="s">
        <v>1564</v>
      </c>
      <c r="C37" s="667">
        <v>6.5</v>
      </c>
      <c r="D37" s="667">
        <v>4.600000000000001</v>
      </c>
      <c r="E37" s="667">
        <v>43</v>
      </c>
      <c r="F37" s="667">
        <v>4</v>
      </c>
      <c r="G37" s="667">
        <v>10.900000000000002</v>
      </c>
      <c r="H37" s="667">
        <v>42.6</v>
      </c>
      <c r="I37" s="670">
        <f t="shared" si="4"/>
        <v>99.06976744186046</v>
      </c>
    </row>
    <row r="38" spans="1:9" ht="12.75">
      <c r="A38" s="669" t="s">
        <v>1565</v>
      </c>
      <c r="B38" s="669" t="s">
        <v>1566</v>
      </c>
      <c r="C38" s="667">
        <v>50.69999999999999</v>
      </c>
      <c r="D38" s="667">
        <v>42.30000000000001</v>
      </c>
      <c r="E38" s="667">
        <v>397.7</v>
      </c>
      <c r="F38" s="667">
        <v>59.30000000000001</v>
      </c>
      <c r="G38" s="667">
        <v>140.39999999999998</v>
      </c>
      <c r="H38" s="667">
        <v>438</v>
      </c>
      <c r="I38" s="670">
        <f t="shared" si="4"/>
        <v>110.13326628111642</v>
      </c>
    </row>
    <row r="39" spans="1:9" ht="12.75">
      <c r="A39" s="669" t="s">
        <v>1567</v>
      </c>
      <c r="B39" s="669" t="s">
        <v>1568</v>
      </c>
      <c r="C39" s="667">
        <v>9.300000000000004</v>
      </c>
      <c r="D39" s="667">
        <v>10.5</v>
      </c>
      <c r="E39" s="667">
        <v>79.2</v>
      </c>
      <c r="F39" s="667">
        <v>20.400000000000006</v>
      </c>
      <c r="G39" s="667">
        <v>16.19999999999999</v>
      </c>
      <c r="H39" s="667">
        <v>146</v>
      </c>
      <c r="I39" s="670">
        <f t="shared" si="4"/>
        <v>184.34343434343435</v>
      </c>
    </row>
    <row r="40" spans="1:9" ht="12.75">
      <c r="A40" s="678" t="s">
        <v>1569</v>
      </c>
      <c r="B40" s="678" t="s">
        <v>1570</v>
      </c>
      <c r="C40" s="679"/>
      <c r="D40" s="679"/>
      <c r="E40" s="679"/>
      <c r="F40" s="679"/>
      <c r="G40" s="679"/>
      <c r="H40" s="679"/>
      <c r="I40" s="670"/>
    </row>
    <row r="41" spans="1:9" ht="12.75">
      <c r="A41" s="674" t="s">
        <v>1571</v>
      </c>
      <c r="B41" s="674" t="s">
        <v>1498</v>
      </c>
      <c r="C41" s="675">
        <v>7.6</v>
      </c>
      <c r="D41" s="675">
        <v>22.299999999999997</v>
      </c>
      <c r="E41" s="675">
        <v>33.8</v>
      </c>
      <c r="F41" s="675"/>
      <c r="G41" s="675"/>
      <c r="H41" s="675">
        <v>2.1</v>
      </c>
      <c r="I41" s="676">
        <f t="shared" si="4"/>
        <v>6.21301775147929</v>
      </c>
    </row>
  </sheetData>
  <sheetProtection/>
  <mergeCells count="14">
    <mergeCell ref="I27:I28"/>
    <mergeCell ref="A22:B22"/>
    <mergeCell ref="A23:B23"/>
    <mergeCell ref="A27:A28"/>
    <mergeCell ref="B27:B28"/>
    <mergeCell ref="C27:E27"/>
    <mergeCell ref="F27:H27"/>
    <mergeCell ref="A1:I1"/>
    <mergeCell ref="A2:I2"/>
    <mergeCell ref="A6:A7"/>
    <mergeCell ref="B6:B7"/>
    <mergeCell ref="C6:E6"/>
    <mergeCell ref="F6:H6"/>
    <mergeCell ref="I6:I7"/>
  </mergeCells>
  <printOptions/>
  <pageMargins left="0.7" right="0.7" top="0.44" bottom="0.31" header="0.3" footer="0.3"/>
  <pageSetup horizontalDpi="600" verticalDpi="600" orientation="landscape" r:id="rId2"/>
  <headerFooter>
    <oddHeader>&amp;R&amp;"Arial Mon,Regular"&amp;8&amp;UБүлэг 5. Нийгмийн даатгал халамж</oddHeader>
    <oddFooter>&amp;R&amp;18 22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185"/>
  <sheetViews>
    <sheetView zoomScalePageLayoutView="0" workbookViewId="0" topLeftCell="B1">
      <selection activeCell="D7" sqref="D7"/>
    </sheetView>
  </sheetViews>
  <sheetFormatPr defaultColWidth="9.00390625" defaultRowHeight="6.75" customHeight="1"/>
  <cols>
    <col min="1" max="1" width="7.25390625" style="680" customWidth="1"/>
    <col min="2" max="2" width="89.375" style="681" customWidth="1"/>
    <col min="3" max="3" width="12.875" style="681" customWidth="1"/>
    <col min="4" max="4" width="13.125" style="681" customWidth="1"/>
    <col min="5" max="5" width="8.125" style="681" customWidth="1"/>
    <col min="6" max="6" width="11.00390625" style="681" customWidth="1"/>
    <col min="7" max="7" width="10.25390625" style="681" customWidth="1"/>
    <col min="8" max="8" width="49.375" style="681" customWidth="1"/>
    <col min="9" max="9" width="140.125" style="681" customWidth="1"/>
    <col min="10" max="10" width="138.875" style="681" customWidth="1"/>
    <col min="11" max="11" width="147.875" style="681" customWidth="1"/>
    <col min="12" max="12" width="38.75390625" style="681" customWidth="1"/>
    <col min="13" max="13" width="9.125" style="681" customWidth="1"/>
    <col min="14" max="14" width="9.25390625" style="681" customWidth="1"/>
    <col min="15" max="15" width="10.125" style="681" customWidth="1"/>
    <col min="16" max="16" width="50.375" style="681" customWidth="1"/>
    <col min="17" max="17" width="9.125" style="681" customWidth="1"/>
    <col min="18" max="18" width="12.875" style="681" customWidth="1"/>
    <col min="19" max="24" width="9.125" style="681" customWidth="1"/>
    <col min="25" max="25" width="4.75390625" style="681" customWidth="1"/>
    <col min="26" max="26" width="13.75390625" style="681" customWidth="1"/>
    <col min="27" max="27" width="15.125" style="681" customWidth="1"/>
    <col min="28" max="28" width="13.375" style="681" customWidth="1"/>
    <col min="29" max="29" width="13.00390625" style="681" customWidth="1"/>
    <col min="30" max="30" width="9.875" style="681" customWidth="1"/>
    <col min="31" max="32" width="13.25390625" style="681" customWidth="1"/>
    <col min="33" max="33" width="14.00390625" style="681" customWidth="1"/>
    <col min="34" max="34" width="15.00390625" style="681" customWidth="1"/>
    <col min="35" max="16384" width="9.125" style="681" customWidth="1"/>
  </cols>
  <sheetData>
    <row r="1" ht="10.5" customHeight="1"/>
    <row r="2" spans="2:19" ht="13.5" customHeight="1">
      <c r="B2" s="1007" t="s">
        <v>1616</v>
      </c>
      <c r="C2" s="1007"/>
      <c r="D2" s="1007"/>
      <c r="E2" s="1007"/>
      <c r="I2" s="684"/>
      <c r="J2" s="684"/>
      <c r="K2" s="684"/>
      <c r="R2" s="684"/>
      <c r="S2" s="684"/>
    </row>
    <row r="3" spans="2:19" ht="13.5" customHeight="1">
      <c r="B3" s="1008" t="s">
        <v>1617</v>
      </c>
      <c r="C3" s="1008"/>
      <c r="D3" s="1008"/>
      <c r="E3" s="1008"/>
      <c r="I3" s="684"/>
      <c r="J3" s="684"/>
      <c r="K3" s="684"/>
      <c r="R3" s="684"/>
      <c r="S3" s="684"/>
    </row>
    <row r="4" spans="2:19" ht="10.5" customHeight="1">
      <c r="B4" s="703"/>
      <c r="C4" s="703"/>
      <c r="D4" s="703"/>
      <c r="E4" s="703"/>
      <c r="I4" s="684"/>
      <c r="J4" s="684"/>
      <c r="K4" s="684"/>
      <c r="R4" s="684"/>
      <c r="S4" s="684"/>
    </row>
    <row r="5" spans="2:6" ht="10.5" customHeight="1">
      <c r="B5" s="704" t="s">
        <v>1618</v>
      </c>
      <c r="C5" s="705" t="s">
        <v>291</v>
      </c>
      <c r="D5" s="706"/>
      <c r="E5" s="707"/>
      <c r="F5" s="684"/>
    </row>
    <row r="6" spans="2:5" ht="10.5" customHeight="1">
      <c r="B6" s="702"/>
      <c r="C6" s="683" t="s">
        <v>1572</v>
      </c>
      <c r="D6" s="683" t="s">
        <v>1573</v>
      </c>
      <c r="E6" s="701"/>
    </row>
    <row r="7" spans="2:6" ht="11.25" customHeight="1">
      <c r="B7" s="681" t="s">
        <v>1619</v>
      </c>
      <c r="C7" s="687">
        <f>C8+C9</f>
        <v>5545682.399999999</v>
      </c>
      <c r="D7" s="687">
        <f>D8+D9</f>
        <v>8139564.399999999</v>
      </c>
      <c r="E7" s="687">
        <f>(D7/C7)*100</f>
        <v>146.7729994779362</v>
      </c>
      <c r="F7" s="708"/>
    </row>
    <row r="8" spans="2:6" ht="11.25" customHeight="1">
      <c r="B8" s="681" t="s">
        <v>1620</v>
      </c>
      <c r="C8" s="687">
        <v>4732664.8</v>
      </c>
      <c r="D8" s="687">
        <v>7462202.6</v>
      </c>
      <c r="E8" s="687">
        <f>(D8/C8)*100</f>
        <v>157.6744374543492</v>
      </c>
      <c r="F8" s="703"/>
    </row>
    <row r="9" spans="2:5" ht="11.25" customHeight="1">
      <c r="B9" s="702" t="s">
        <v>1621</v>
      </c>
      <c r="C9" s="691">
        <v>813017.6</v>
      </c>
      <c r="D9" s="691">
        <v>677361.8</v>
      </c>
      <c r="E9" s="691">
        <f>(D9/C9)*100</f>
        <v>83.31453095234347</v>
      </c>
    </row>
    <row r="10" spans="2:5" ht="14.25" customHeight="1">
      <c r="B10" s="685" t="s">
        <v>1622</v>
      </c>
      <c r="C10" s="686"/>
      <c r="D10" s="686"/>
      <c r="E10" s="686"/>
    </row>
    <row r="11" spans="3:8" ht="9.75" customHeight="1">
      <c r="C11" s="689"/>
      <c r="E11" s="692"/>
      <c r="H11" s="680"/>
    </row>
    <row r="12" spans="2:4" ht="10.5" customHeight="1">
      <c r="B12" s="687" t="s">
        <v>1574</v>
      </c>
      <c r="D12" s="687">
        <v>176950</v>
      </c>
    </row>
    <row r="13" spans="2:4" ht="10.5" customHeight="1">
      <c r="B13" s="687" t="s">
        <v>1575</v>
      </c>
      <c r="D13" s="687">
        <v>400000</v>
      </c>
    </row>
    <row r="14" spans="2:4" ht="10.5" customHeight="1">
      <c r="B14" s="687" t="s">
        <v>1576</v>
      </c>
      <c r="D14" s="687">
        <v>5000</v>
      </c>
    </row>
    <row r="15" spans="2:4" ht="10.5" customHeight="1">
      <c r="B15" s="687" t="s">
        <v>1577</v>
      </c>
      <c r="D15" s="687">
        <v>75000</v>
      </c>
    </row>
    <row r="16" spans="2:4" ht="10.5" customHeight="1">
      <c r="B16" s="687" t="s">
        <v>1578</v>
      </c>
      <c r="D16" s="687">
        <v>7000</v>
      </c>
    </row>
    <row r="17" spans="2:4" ht="10.5" customHeight="1">
      <c r="B17" s="687" t="s">
        <v>1579</v>
      </c>
      <c r="D17" s="687">
        <v>77000</v>
      </c>
    </row>
    <row r="18" spans="2:4" ht="10.5" customHeight="1">
      <c r="B18" s="687" t="s">
        <v>1580</v>
      </c>
      <c r="D18" s="687">
        <v>48000</v>
      </c>
    </row>
    <row r="19" spans="2:4" ht="10.5" customHeight="1">
      <c r="B19" s="687" t="s">
        <v>1581</v>
      </c>
      <c r="D19" s="687">
        <v>200000</v>
      </c>
    </row>
    <row r="20" spans="2:4" ht="10.5" customHeight="1">
      <c r="B20" s="687" t="s">
        <v>1582</v>
      </c>
      <c r="D20" s="687">
        <v>100000</v>
      </c>
    </row>
    <row r="21" spans="2:4" ht="10.5" customHeight="1">
      <c r="B21" s="687" t="s">
        <v>1583</v>
      </c>
      <c r="D21" s="688">
        <v>115261.8</v>
      </c>
    </row>
    <row r="22" spans="2:4" ht="10.5" customHeight="1">
      <c r="B22" s="687" t="s">
        <v>1584</v>
      </c>
      <c r="D22" s="688">
        <v>70000</v>
      </c>
    </row>
    <row r="23" spans="2:4" ht="10.5" customHeight="1">
      <c r="B23" s="687" t="s">
        <v>1585</v>
      </c>
      <c r="D23" s="687">
        <v>21864</v>
      </c>
    </row>
    <row r="24" spans="2:4" ht="10.5" customHeight="1">
      <c r="B24" s="687" t="s">
        <v>1586</v>
      </c>
      <c r="D24" s="687">
        <v>12000</v>
      </c>
    </row>
    <row r="25" spans="2:4" ht="10.5" customHeight="1">
      <c r="B25" s="687" t="s">
        <v>1587</v>
      </c>
      <c r="D25" s="688">
        <v>200000</v>
      </c>
    </row>
    <row r="26" spans="2:4" ht="10.5" customHeight="1">
      <c r="B26" s="687" t="s">
        <v>1588</v>
      </c>
      <c r="D26" s="687">
        <v>10000</v>
      </c>
    </row>
    <row r="27" spans="2:4" ht="10.5" customHeight="1">
      <c r="B27" s="687" t="s">
        <v>1589</v>
      </c>
      <c r="D27" s="687">
        <v>2000</v>
      </c>
    </row>
    <row r="28" spans="2:4" ht="10.5" customHeight="1">
      <c r="B28" s="687" t="s">
        <v>1590</v>
      </c>
      <c r="D28" s="687">
        <v>200000</v>
      </c>
    </row>
    <row r="29" spans="2:4" ht="10.5" customHeight="1">
      <c r="B29" s="687" t="s">
        <v>1591</v>
      </c>
      <c r="D29" s="687">
        <v>150000</v>
      </c>
    </row>
    <row r="30" spans="2:4" ht="10.5" customHeight="1">
      <c r="B30" s="687" t="s">
        <v>1592</v>
      </c>
      <c r="D30" s="687">
        <v>82400</v>
      </c>
    </row>
    <row r="31" spans="2:4" ht="10.5" customHeight="1">
      <c r="B31" s="687" t="s">
        <v>1593</v>
      </c>
      <c r="D31" s="687">
        <v>50000</v>
      </c>
    </row>
    <row r="32" spans="2:4" ht="10.5" customHeight="1">
      <c r="B32" s="687" t="s">
        <v>1594</v>
      </c>
      <c r="D32" s="688">
        <v>91000</v>
      </c>
    </row>
    <row r="33" spans="2:4" ht="10.5" customHeight="1">
      <c r="B33" s="687" t="s">
        <v>1595</v>
      </c>
      <c r="D33" s="688">
        <v>1700000</v>
      </c>
    </row>
    <row r="34" spans="1:4" s="684" customFormat="1" ht="10.5" customHeight="1">
      <c r="A34" s="682"/>
      <c r="B34" s="687" t="s">
        <v>1596</v>
      </c>
      <c r="D34" s="687">
        <v>400000</v>
      </c>
    </row>
    <row r="35" spans="1:4" s="684" customFormat="1" ht="10.5" customHeight="1">
      <c r="A35" s="682"/>
      <c r="B35" s="687" t="s">
        <v>1597</v>
      </c>
      <c r="D35" s="687">
        <v>100000</v>
      </c>
    </row>
    <row r="36" spans="2:4" ht="10.5" customHeight="1">
      <c r="B36" s="687" t="s">
        <v>1598</v>
      </c>
      <c r="D36" s="687">
        <v>230700</v>
      </c>
    </row>
    <row r="37" spans="2:7" ht="10.5" customHeight="1">
      <c r="B37" s="687" t="s">
        <v>1599</v>
      </c>
      <c r="D37" s="687">
        <v>182600</v>
      </c>
      <c r="G37" s="680"/>
    </row>
    <row r="38" spans="2:7" ht="10.5" customHeight="1">
      <c r="B38" s="687" t="s">
        <v>1600</v>
      </c>
      <c r="D38" s="687">
        <v>200000</v>
      </c>
      <c r="G38" s="680"/>
    </row>
    <row r="39" spans="2:7" ht="10.5" customHeight="1">
      <c r="B39" s="687" t="s">
        <v>1601</v>
      </c>
      <c r="D39" s="688">
        <v>400000</v>
      </c>
      <c r="G39" s="680"/>
    </row>
    <row r="40" spans="2:7" ht="10.5" customHeight="1">
      <c r="B40" s="687" t="s">
        <v>1602</v>
      </c>
      <c r="D40" s="688">
        <v>200000</v>
      </c>
      <c r="G40" s="680"/>
    </row>
    <row r="41" spans="2:7" ht="10.5" customHeight="1">
      <c r="B41" s="687" t="s">
        <v>1603</v>
      </c>
      <c r="D41" s="688">
        <v>200000</v>
      </c>
      <c r="G41" s="680"/>
    </row>
    <row r="42" spans="1:7" ht="10.5" customHeight="1">
      <c r="A42" s="682"/>
      <c r="B42" s="687" t="s">
        <v>1604</v>
      </c>
      <c r="D42" s="688">
        <v>1802688.6</v>
      </c>
      <c r="G42" s="680"/>
    </row>
    <row r="43" spans="1:7" ht="10.5" customHeight="1">
      <c r="A43" s="682"/>
      <c r="B43" s="687" t="s">
        <v>1605</v>
      </c>
      <c r="D43" s="688">
        <v>160000</v>
      </c>
      <c r="G43" s="680"/>
    </row>
    <row r="44" spans="1:7" ht="10.5" customHeight="1">
      <c r="A44" s="682"/>
      <c r="B44" s="687" t="s">
        <v>1606</v>
      </c>
      <c r="D44" s="688">
        <v>170100</v>
      </c>
      <c r="G44" s="680"/>
    </row>
    <row r="45" spans="1:10" ht="10.5" customHeight="1">
      <c r="A45" s="682"/>
      <c r="B45" s="687" t="s">
        <v>1607</v>
      </c>
      <c r="D45" s="688">
        <v>160000</v>
      </c>
      <c r="G45" s="692"/>
      <c r="J45" s="680"/>
    </row>
    <row r="46" spans="1:10" ht="10.5" customHeight="1">
      <c r="A46" s="682"/>
      <c r="B46" s="687" t="s">
        <v>1608</v>
      </c>
      <c r="D46" s="688">
        <v>65000</v>
      </c>
      <c r="G46" s="692"/>
      <c r="J46" s="680"/>
    </row>
    <row r="47" spans="1:10" ht="10.5" customHeight="1">
      <c r="A47" s="682"/>
      <c r="B47" s="691" t="s">
        <v>1609</v>
      </c>
      <c r="C47" s="702"/>
      <c r="D47" s="691">
        <v>75000</v>
      </c>
      <c r="G47" s="692"/>
      <c r="J47" s="680"/>
    </row>
    <row r="48" spans="1:14" ht="6.75" customHeight="1">
      <c r="A48" s="682"/>
      <c r="B48" s="692"/>
      <c r="K48" s="692"/>
      <c r="N48" s="680"/>
    </row>
    <row r="49" spans="1:11" ht="6.75" customHeight="1">
      <c r="A49" s="682"/>
      <c r="B49" s="692"/>
      <c r="K49" s="692" t="s">
        <v>1623</v>
      </c>
    </row>
    <row r="50" spans="1:11" ht="6.75" customHeight="1">
      <c r="A50" s="682"/>
      <c r="K50" s="692"/>
    </row>
    <row r="51" spans="1:11" ht="6.75" customHeight="1">
      <c r="A51" s="682"/>
      <c r="K51" s="692"/>
    </row>
    <row r="52" spans="1:11" ht="6.75" customHeight="1">
      <c r="A52" s="682"/>
      <c r="K52" s="692"/>
    </row>
    <row r="53" spans="1:11" ht="6.75" customHeight="1">
      <c r="A53" s="682"/>
      <c r="K53" s="692"/>
    </row>
    <row r="54" spans="1:11" ht="6.75" customHeight="1">
      <c r="A54" s="682"/>
      <c r="K54" s="692"/>
    </row>
    <row r="55" spans="1:11" ht="6.75" customHeight="1">
      <c r="A55" s="682"/>
      <c r="K55" s="692"/>
    </row>
    <row r="56" spans="1:11" ht="6.75" customHeight="1">
      <c r="A56" s="682"/>
      <c r="K56" s="692"/>
    </row>
    <row r="57" spans="1:11" ht="6.75" customHeight="1">
      <c r="A57" s="682"/>
      <c r="K57" s="692"/>
    </row>
    <row r="58" spans="1:11" ht="6.75" customHeight="1">
      <c r="A58" s="682"/>
      <c r="K58" s="692"/>
    </row>
    <row r="59" spans="1:11" ht="6.75" customHeight="1">
      <c r="A59" s="682"/>
      <c r="K59" s="692"/>
    </row>
    <row r="60" spans="1:11" ht="6.75" customHeight="1">
      <c r="A60" s="682"/>
      <c r="K60" s="692"/>
    </row>
    <row r="61" spans="1:11" ht="6.75" customHeight="1">
      <c r="A61" s="682"/>
      <c r="K61" s="692"/>
    </row>
    <row r="62" spans="1:11" ht="6.75" customHeight="1">
      <c r="A62" s="682"/>
      <c r="K62" s="692"/>
    </row>
    <row r="63" spans="1:11" ht="6.75" customHeight="1">
      <c r="A63" s="682"/>
      <c r="K63" s="692"/>
    </row>
    <row r="64" spans="1:11" ht="6.75" customHeight="1">
      <c r="A64" s="682"/>
      <c r="K64" s="692"/>
    </row>
    <row r="65" spans="1:11" ht="6.75" customHeight="1">
      <c r="A65" s="682"/>
      <c r="K65" s="692"/>
    </row>
    <row r="66" spans="1:11" ht="6.75" customHeight="1">
      <c r="A66" s="682"/>
      <c r="K66" s="692"/>
    </row>
    <row r="67" spans="1:11" ht="6.75" customHeight="1">
      <c r="A67" s="682"/>
      <c r="K67" s="692"/>
    </row>
    <row r="68" spans="1:11" ht="6.75" customHeight="1">
      <c r="A68" s="682"/>
      <c r="K68" s="692"/>
    </row>
    <row r="69" spans="1:11" ht="6.75" customHeight="1">
      <c r="A69" s="682"/>
      <c r="C69" s="684"/>
      <c r="K69" s="692"/>
    </row>
    <row r="70" spans="1:11" ht="6.75" customHeight="1">
      <c r="A70" s="682"/>
      <c r="C70" s="684"/>
      <c r="K70" s="692"/>
    </row>
    <row r="71" spans="1:11" ht="6.75" customHeight="1">
      <c r="A71" s="682"/>
      <c r="K71" s="692"/>
    </row>
    <row r="72" spans="1:11" ht="6.75" customHeight="1">
      <c r="A72" s="682"/>
      <c r="B72" s="684"/>
      <c r="K72" s="692"/>
    </row>
    <row r="73" spans="1:11" ht="6.75" customHeight="1">
      <c r="A73" s="682"/>
      <c r="B73" s="684"/>
      <c r="K73" s="692"/>
    </row>
    <row r="74" spans="1:11" ht="6.75" customHeight="1">
      <c r="A74" s="682"/>
      <c r="B74" s="692"/>
      <c r="K74" s="692"/>
    </row>
    <row r="75" spans="1:11" ht="6.75" customHeight="1">
      <c r="A75" s="682"/>
      <c r="K75" s="692"/>
    </row>
    <row r="76" spans="1:15" ht="6.75" customHeight="1">
      <c r="A76" s="682"/>
      <c r="O76" s="692"/>
    </row>
    <row r="77" spans="1:15" ht="6.75" customHeight="1">
      <c r="A77" s="682"/>
      <c r="O77" s="692"/>
    </row>
    <row r="78" spans="1:15" ht="6.75" customHeight="1">
      <c r="A78" s="682"/>
      <c r="O78" s="692"/>
    </row>
    <row r="79" spans="1:15" ht="6.75" customHeight="1">
      <c r="A79" s="682"/>
      <c r="O79" s="692"/>
    </row>
    <row r="80" spans="1:15" ht="6.75" customHeight="1">
      <c r="A80" s="682"/>
      <c r="B80" s="692"/>
      <c r="O80" s="692"/>
    </row>
    <row r="81" spans="1:15" ht="6.75" customHeight="1">
      <c r="A81" s="682"/>
      <c r="O81" s="692"/>
    </row>
    <row r="82" spans="1:15" ht="6.75" customHeight="1">
      <c r="A82" s="682"/>
      <c r="O82" s="692"/>
    </row>
    <row r="83" spans="1:15" ht="6.75" customHeight="1">
      <c r="A83" s="682"/>
      <c r="O83" s="692"/>
    </row>
    <row r="84" spans="1:15" ht="6.75" customHeight="1">
      <c r="A84" s="682"/>
      <c r="O84" s="692"/>
    </row>
    <row r="85" spans="1:15" ht="6.75" customHeight="1">
      <c r="A85" s="682"/>
      <c r="B85" s="684"/>
      <c r="D85" s="684"/>
      <c r="E85" s="684"/>
      <c r="F85" s="684"/>
      <c r="G85" s="684"/>
      <c r="H85" s="684"/>
      <c r="I85" s="684"/>
      <c r="J85" s="684"/>
      <c r="K85" s="684"/>
      <c r="L85" s="684"/>
      <c r="M85" s="684"/>
      <c r="N85" s="684"/>
      <c r="O85" s="692"/>
    </row>
    <row r="86" spans="1:15" ht="6.75" customHeight="1">
      <c r="A86" s="682"/>
      <c r="B86" s="680"/>
      <c r="D86" s="684"/>
      <c r="E86" s="684"/>
      <c r="F86" s="684"/>
      <c r="G86" s="684"/>
      <c r="H86" s="684"/>
      <c r="I86" s="684"/>
      <c r="J86" s="684"/>
      <c r="K86" s="684"/>
      <c r="L86" s="684"/>
      <c r="M86" s="684"/>
      <c r="N86" s="684"/>
      <c r="O86" s="692"/>
    </row>
    <row r="87" spans="1:15" ht="6.75" customHeight="1">
      <c r="A87" s="682"/>
      <c r="O87" s="692"/>
    </row>
    <row r="88" spans="1:15" ht="6.75" customHeight="1">
      <c r="A88" s="682"/>
      <c r="O88" s="692"/>
    </row>
    <row r="89" spans="2:15" ht="6.75" customHeight="1">
      <c r="B89" s="680"/>
      <c r="O89" s="692"/>
    </row>
    <row r="90" ht="6.75" customHeight="1">
      <c r="O90" s="692"/>
    </row>
    <row r="91" ht="6.75" customHeight="1">
      <c r="R91" s="681" t="s">
        <v>1610</v>
      </c>
    </row>
    <row r="95" spans="14:21" ht="6.75" customHeight="1">
      <c r="N95" s="696"/>
      <c r="O95" s="693"/>
      <c r="P95" s="694" t="s">
        <v>291</v>
      </c>
      <c r="Q95" s="695"/>
      <c r="R95" s="696" t="s">
        <v>1611</v>
      </c>
      <c r="S95" s="696"/>
      <c r="T95" s="697"/>
      <c r="U95" s="693"/>
    </row>
    <row r="96" spans="14:21" ht="6.75" customHeight="1">
      <c r="N96" s="701"/>
      <c r="O96" s="698"/>
      <c r="P96" s="699" t="s">
        <v>279</v>
      </c>
      <c r="Q96" s="700" t="s">
        <v>1612</v>
      </c>
      <c r="R96" s="699" t="s">
        <v>204</v>
      </c>
      <c r="S96" s="701"/>
      <c r="T96" s="702"/>
      <c r="U96" s="698"/>
    </row>
    <row r="97" spans="14:19" ht="6.75" customHeight="1">
      <c r="N97" s="681" t="s">
        <v>1624</v>
      </c>
      <c r="P97" s="687">
        <v>10000</v>
      </c>
      <c r="Q97" s="687">
        <v>3000</v>
      </c>
      <c r="R97" s="687">
        <f>Q97/P97*100</f>
        <v>30</v>
      </c>
      <c r="S97" s="681" t="s">
        <v>1613</v>
      </c>
    </row>
    <row r="98" spans="2:18" ht="6.75" customHeight="1">
      <c r="B98" s="684"/>
      <c r="P98" s="687"/>
      <c r="Q98" s="687"/>
      <c r="R98" s="687"/>
    </row>
    <row r="99" spans="2:18" ht="6.75" customHeight="1">
      <c r="B99" s="684"/>
      <c r="P99" s="687"/>
      <c r="Q99" s="687"/>
      <c r="R99" s="687"/>
    </row>
    <row r="100" spans="2:18" ht="6.75" customHeight="1">
      <c r="B100" s="684"/>
      <c r="P100" s="687"/>
      <c r="Q100" s="687"/>
      <c r="R100" s="687"/>
    </row>
    <row r="101" ht="6.75" customHeight="1">
      <c r="B101" s="684"/>
    </row>
    <row r="102" ht="6.75" customHeight="1">
      <c r="B102" s="684"/>
    </row>
    <row r="103" ht="6.75" customHeight="1">
      <c r="B103" s="684"/>
    </row>
    <row r="104" ht="6.75" customHeight="1">
      <c r="B104" s="684"/>
    </row>
    <row r="105" ht="6.75" customHeight="1">
      <c r="B105" s="684"/>
    </row>
    <row r="106" ht="6.75" customHeight="1">
      <c r="B106" s="684"/>
    </row>
    <row r="107" ht="6.75" customHeight="1">
      <c r="B107" s="684"/>
    </row>
    <row r="108" ht="6.75" customHeight="1">
      <c r="B108" s="684"/>
    </row>
    <row r="109" ht="6.75" customHeight="1">
      <c r="B109" s="684"/>
    </row>
    <row r="110" ht="6.75" customHeight="1">
      <c r="B110" s="684"/>
    </row>
    <row r="111" ht="6.75" customHeight="1">
      <c r="B111" s="684"/>
    </row>
    <row r="112" ht="6.75" customHeight="1">
      <c r="B112" s="684"/>
    </row>
    <row r="113" ht="6.75" customHeight="1">
      <c r="B113" s="684"/>
    </row>
    <row r="114" spans="2:3" ht="6.75" customHeight="1">
      <c r="B114" s="684"/>
      <c r="C114" s="709"/>
    </row>
    <row r="115" spans="2:3" ht="6.75" customHeight="1">
      <c r="B115" s="684"/>
      <c r="C115" s="684"/>
    </row>
    <row r="116" spans="2:19" ht="6.75" customHeight="1">
      <c r="B116" s="684"/>
      <c r="C116" s="684"/>
      <c r="N116" s="681" t="s">
        <v>1620</v>
      </c>
      <c r="P116" s="687" t="e">
        <f>P97-#REF!</f>
        <v>#REF!</v>
      </c>
      <c r="Q116" s="687" t="e">
        <f>Q97-#REF!</f>
        <v>#REF!</v>
      </c>
      <c r="R116" s="687" t="s">
        <v>515</v>
      </c>
      <c r="S116" s="681" t="s">
        <v>1614</v>
      </c>
    </row>
    <row r="117" spans="2:18" ht="6.75" customHeight="1">
      <c r="B117" s="684"/>
      <c r="N117" s="684" t="s">
        <v>1625</v>
      </c>
      <c r="O117" s="684"/>
      <c r="P117" s="688">
        <v>3000</v>
      </c>
      <c r="Q117" s="684"/>
      <c r="R117" s="684" t="s">
        <v>1615</v>
      </c>
    </row>
    <row r="118" spans="2:18" ht="6.75" customHeight="1">
      <c r="B118" s="684"/>
      <c r="N118" s="684"/>
      <c r="O118" s="684"/>
      <c r="P118" s="688"/>
      <c r="Q118" s="684"/>
      <c r="R118" s="684"/>
    </row>
    <row r="119" spans="2:6" ht="6.75" customHeight="1">
      <c r="B119" s="684"/>
      <c r="E119" s="684"/>
      <c r="F119" s="684"/>
    </row>
    <row r="120" spans="2:6" ht="6.75" customHeight="1">
      <c r="B120" s="684"/>
      <c r="E120" s="684"/>
      <c r="F120" s="684"/>
    </row>
    <row r="121" spans="2:13" ht="6.75" customHeight="1">
      <c r="B121" s="684"/>
      <c r="C121" s="680"/>
      <c r="E121" s="682"/>
      <c r="F121" s="682"/>
      <c r="G121" s="684"/>
      <c r="H121" s="684"/>
      <c r="I121" s="684"/>
      <c r="J121" s="684"/>
      <c r="K121" s="684"/>
      <c r="L121" s="684"/>
      <c r="M121" s="684"/>
    </row>
    <row r="122" spans="2:13" ht="6.75" customHeight="1">
      <c r="B122" s="684"/>
      <c r="E122" s="682"/>
      <c r="F122" s="682"/>
      <c r="G122" s="684"/>
      <c r="H122" s="684"/>
      <c r="I122" s="684"/>
      <c r="J122" s="684"/>
      <c r="K122" s="684"/>
      <c r="L122" s="684"/>
      <c r="M122" s="684"/>
    </row>
    <row r="123" spans="2:16" ht="6.75" customHeight="1">
      <c r="B123" s="684"/>
      <c r="E123" s="684"/>
      <c r="H123" s="684"/>
      <c r="I123" s="684"/>
      <c r="J123" s="684"/>
      <c r="K123" s="684"/>
      <c r="L123" s="684"/>
      <c r="M123" s="684"/>
      <c r="N123" s="684"/>
      <c r="O123" s="684"/>
      <c r="P123" s="684"/>
    </row>
    <row r="124" spans="2:16" ht="6.75" customHeight="1">
      <c r="B124" s="684"/>
      <c r="D124" s="680"/>
      <c r="E124" s="688" t="s">
        <v>515</v>
      </c>
      <c r="H124" s="684"/>
      <c r="I124" s="684"/>
      <c r="J124" s="684"/>
      <c r="K124" s="684"/>
      <c r="L124" s="684"/>
      <c r="M124" s="684"/>
      <c r="N124" s="684"/>
      <c r="O124" s="684"/>
      <c r="P124" s="684"/>
    </row>
    <row r="125" spans="2:18" ht="6.75" customHeight="1">
      <c r="B125" s="684"/>
      <c r="E125" s="680"/>
      <c r="H125" s="684"/>
      <c r="I125" s="684"/>
      <c r="J125" s="684"/>
      <c r="K125" s="684"/>
      <c r="L125" s="684"/>
      <c r="M125" s="684"/>
      <c r="N125" s="684"/>
      <c r="O125" s="684"/>
      <c r="P125" s="684"/>
      <c r="Q125" s="684"/>
      <c r="R125" s="684"/>
    </row>
    <row r="126" spans="2:18" ht="6.75" customHeight="1">
      <c r="B126" s="684"/>
      <c r="H126" s="682"/>
      <c r="I126" s="682"/>
      <c r="J126" s="684"/>
      <c r="K126" s="684"/>
      <c r="L126" s="684"/>
      <c r="M126" s="684"/>
      <c r="N126" s="684"/>
      <c r="O126" s="684"/>
      <c r="P126" s="684"/>
      <c r="Q126" s="684"/>
      <c r="R126" s="684"/>
    </row>
    <row r="127" spans="2:9" ht="6.75" customHeight="1">
      <c r="B127" s="684"/>
      <c r="H127" s="690"/>
      <c r="I127" s="680"/>
    </row>
    <row r="128" ht="6.75" customHeight="1">
      <c r="B128" s="684"/>
    </row>
    <row r="129" spans="2:7" ht="6.75" customHeight="1">
      <c r="B129" s="684"/>
      <c r="E129" s="680"/>
      <c r="G129" s="684" t="s">
        <v>515</v>
      </c>
    </row>
    <row r="130" spans="2:7" ht="6.75" customHeight="1">
      <c r="B130" s="684"/>
      <c r="F130" s="684"/>
      <c r="G130" s="692" t="s">
        <v>515</v>
      </c>
    </row>
    <row r="131" spans="2:11" ht="6.75" customHeight="1">
      <c r="B131" s="684"/>
      <c r="F131" s="684"/>
      <c r="G131" s="684" t="s">
        <v>515</v>
      </c>
      <c r="H131" s="684"/>
      <c r="I131" s="684"/>
      <c r="J131" s="684"/>
      <c r="K131" s="684"/>
    </row>
    <row r="132" spans="2:9" ht="6.75" customHeight="1">
      <c r="B132" s="684"/>
      <c r="E132" s="680"/>
      <c r="F132" s="684" t="s">
        <v>515</v>
      </c>
      <c r="G132" s="684" t="s">
        <v>515</v>
      </c>
      <c r="H132" s="680"/>
      <c r="I132" s="680"/>
    </row>
    <row r="133" spans="2:9" ht="6.75" customHeight="1">
      <c r="B133" s="684"/>
      <c r="C133" s="684"/>
      <c r="D133" s="684"/>
      <c r="F133" s="680"/>
      <c r="G133" s="680"/>
      <c r="H133" s="680"/>
      <c r="I133" s="680"/>
    </row>
    <row r="134" spans="2:4" ht="6.75" customHeight="1">
      <c r="B134" s="684"/>
      <c r="C134" s="684"/>
      <c r="D134" s="684"/>
    </row>
    <row r="135" spans="3:4" ht="6.75" customHeight="1">
      <c r="C135" s="684"/>
      <c r="D135" s="684"/>
    </row>
    <row r="136" spans="3:25" ht="6.75" customHeight="1">
      <c r="C136" s="684"/>
      <c r="D136" s="684"/>
      <c r="P136" s="1009">
        <v>34</v>
      </c>
      <c r="Q136" s="1009"/>
      <c r="R136" s="1009"/>
      <c r="S136" s="1009"/>
      <c r="T136" s="1009"/>
      <c r="U136" s="1009"/>
      <c r="V136" s="1009"/>
      <c r="W136" s="1009"/>
      <c r="X136" s="1009"/>
      <c r="Y136" s="1009"/>
    </row>
    <row r="137" spans="3:8" ht="6.75" customHeight="1">
      <c r="C137" s="684"/>
      <c r="D137" s="684"/>
      <c r="F137" s="680"/>
      <c r="G137" s="680"/>
      <c r="H137" s="680"/>
    </row>
    <row r="138" spans="3:4" ht="6.75" customHeight="1">
      <c r="C138" s="684"/>
      <c r="D138" s="684"/>
    </row>
    <row r="139" spans="3:8" ht="6.75" customHeight="1">
      <c r="C139" s="684"/>
      <c r="D139" s="684"/>
      <c r="H139" s="680"/>
    </row>
    <row r="140" spans="3:9" ht="6.75" customHeight="1">
      <c r="C140" s="684"/>
      <c r="D140" s="684"/>
      <c r="F140" s="680"/>
      <c r="G140" s="680"/>
      <c r="H140" s="680"/>
      <c r="I140" s="680"/>
    </row>
    <row r="141" spans="3:5" ht="6.75" customHeight="1">
      <c r="C141" s="684"/>
      <c r="D141" s="684"/>
      <c r="E141" s="684"/>
    </row>
    <row r="142" spans="3:5" ht="6.75" customHeight="1">
      <c r="C142" s="684"/>
      <c r="D142" s="684"/>
      <c r="E142" s="684"/>
    </row>
    <row r="143" spans="3:5" ht="6.75" customHeight="1">
      <c r="C143" s="684"/>
      <c r="D143" s="684"/>
      <c r="E143" s="684"/>
    </row>
    <row r="144" spans="3:5" ht="6.75" customHeight="1">
      <c r="C144" s="684"/>
      <c r="D144" s="684"/>
      <c r="E144" s="684"/>
    </row>
    <row r="145" spans="3:5" ht="6.75" customHeight="1">
      <c r="C145" s="684"/>
      <c r="D145" s="684"/>
      <c r="E145" s="684"/>
    </row>
    <row r="146" spans="3:5" ht="6.75" customHeight="1">
      <c r="C146" s="684"/>
      <c r="D146" s="684"/>
      <c r="E146" s="684"/>
    </row>
    <row r="147" spans="3:5" ht="6.75" customHeight="1">
      <c r="C147" s="684"/>
      <c r="D147" s="684"/>
      <c r="E147" s="684"/>
    </row>
    <row r="148" spans="3:5" ht="6.75" customHeight="1">
      <c r="C148" s="684"/>
      <c r="D148" s="684"/>
      <c r="E148" s="684"/>
    </row>
    <row r="149" spans="3:8" ht="6.75" customHeight="1">
      <c r="C149" s="684"/>
      <c r="D149" s="684"/>
      <c r="E149" s="684"/>
      <c r="F149" s="684"/>
      <c r="G149" s="684"/>
      <c r="H149" s="684"/>
    </row>
    <row r="150" spans="3:8" ht="6.75" customHeight="1">
      <c r="C150" s="684"/>
      <c r="D150" s="684"/>
      <c r="E150" s="684"/>
      <c r="F150" s="684"/>
      <c r="G150" s="684"/>
      <c r="H150" s="684"/>
    </row>
    <row r="151" spans="3:8" ht="6.75" customHeight="1">
      <c r="C151" s="684"/>
      <c r="D151" s="684"/>
      <c r="E151" s="684"/>
      <c r="F151" s="684"/>
      <c r="G151" s="684"/>
      <c r="H151" s="684"/>
    </row>
    <row r="152" spans="3:8" ht="6.75" customHeight="1">
      <c r="C152" s="684"/>
      <c r="D152" s="684"/>
      <c r="E152" s="684"/>
      <c r="F152" s="684"/>
      <c r="G152" s="684"/>
      <c r="H152" s="684"/>
    </row>
    <row r="153" spans="3:8" ht="6.75" customHeight="1">
      <c r="C153" s="684"/>
      <c r="D153" s="684"/>
      <c r="E153" s="684"/>
      <c r="F153" s="684"/>
      <c r="G153" s="684"/>
      <c r="H153" s="684"/>
    </row>
    <row r="154" spans="3:8" ht="6.75" customHeight="1">
      <c r="C154" s="684"/>
      <c r="D154" s="684"/>
      <c r="E154" s="684"/>
      <c r="F154" s="684"/>
      <c r="G154" s="684"/>
      <c r="H154" s="684"/>
    </row>
    <row r="155" spans="3:8" ht="6.75" customHeight="1">
      <c r="C155" s="684"/>
      <c r="D155" s="684"/>
      <c r="E155" s="684"/>
      <c r="F155" s="684"/>
      <c r="G155" s="684"/>
      <c r="H155" s="684"/>
    </row>
    <row r="156" spans="3:8" ht="6.75" customHeight="1">
      <c r="C156" s="684"/>
      <c r="D156" s="684"/>
      <c r="E156" s="684"/>
      <c r="F156" s="684"/>
      <c r="G156" s="684"/>
      <c r="H156" s="684"/>
    </row>
    <row r="157" spans="3:8" ht="6.75" customHeight="1">
      <c r="C157" s="684"/>
      <c r="D157" s="684"/>
      <c r="E157" s="684"/>
      <c r="F157" s="684"/>
      <c r="G157" s="684"/>
      <c r="H157" s="684"/>
    </row>
    <row r="158" spans="3:8" ht="6.75" customHeight="1">
      <c r="C158" s="684"/>
      <c r="D158" s="684"/>
      <c r="E158" s="684"/>
      <c r="F158" s="684"/>
      <c r="G158" s="684"/>
      <c r="H158" s="684"/>
    </row>
    <row r="159" spans="3:8" ht="6.75" customHeight="1">
      <c r="C159" s="684"/>
      <c r="D159" s="684"/>
      <c r="E159" s="684"/>
      <c r="F159" s="684"/>
      <c r="G159" s="684"/>
      <c r="H159" s="684"/>
    </row>
    <row r="160" spans="3:8" ht="6.75" customHeight="1">
      <c r="C160" s="684"/>
      <c r="D160" s="684"/>
      <c r="E160" s="684"/>
      <c r="F160" s="684"/>
      <c r="G160" s="684"/>
      <c r="H160" s="684"/>
    </row>
    <row r="161" spans="3:8" ht="6.75" customHeight="1">
      <c r="C161" s="684"/>
      <c r="D161" s="684"/>
      <c r="E161" s="684"/>
      <c r="F161" s="684"/>
      <c r="G161" s="684"/>
      <c r="H161" s="684"/>
    </row>
    <row r="162" spans="3:8" ht="6.75" customHeight="1">
      <c r="C162" s="684"/>
      <c r="D162" s="684"/>
      <c r="E162" s="684"/>
      <c r="F162" s="684"/>
      <c r="G162" s="684"/>
      <c r="H162" s="684"/>
    </row>
    <row r="163" spans="3:8" ht="6.75" customHeight="1">
      <c r="C163" s="684"/>
      <c r="D163" s="684"/>
      <c r="E163" s="684"/>
      <c r="F163" s="684"/>
      <c r="G163" s="684"/>
      <c r="H163" s="684"/>
    </row>
    <row r="164" spans="3:8" ht="6.75" customHeight="1">
      <c r="C164" s="684"/>
      <c r="D164" s="684"/>
      <c r="E164" s="684"/>
      <c r="F164" s="684"/>
      <c r="G164" s="684"/>
      <c r="H164" s="684"/>
    </row>
    <row r="165" spans="3:8" ht="6.75" customHeight="1">
      <c r="C165" s="684"/>
      <c r="D165" s="684"/>
      <c r="E165" s="684"/>
      <c r="F165" s="684"/>
      <c r="G165" s="684"/>
      <c r="H165" s="684"/>
    </row>
    <row r="166" spans="3:8" ht="6.75" customHeight="1">
      <c r="C166" s="684"/>
      <c r="D166" s="684"/>
      <c r="E166" s="684"/>
      <c r="F166" s="684"/>
      <c r="G166" s="684"/>
      <c r="H166" s="684"/>
    </row>
    <row r="167" spans="3:8" ht="6.75" customHeight="1">
      <c r="C167" s="684"/>
      <c r="D167" s="684"/>
      <c r="E167" s="684"/>
      <c r="F167" s="684"/>
      <c r="G167" s="684"/>
      <c r="H167" s="684"/>
    </row>
    <row r="168" spans="3:8" ht="6.75" customHeight="1">
      <c r="C168" s="684"/>
      <c r="D168" s="684"/>
      <c r="E168" s="684"/>
      <c r="F168" s="684"/>
      <c r="G168" s="684"/>
      <c r="H168" s="684"/>
    </row>
    <row r="169" spans="3:8" ht="6.75" customHeight="1">
      <c r="C169" s="684"/>
      <c r="D169" s="684"/>
      <c r="E169" s="684"/>
      <c r="F169" s="684"/>
      <c r="G169" s="684"/>
      <c r="H169" s="684"/>
    </row>
    <row r="170" spans="5:8" ht="6.75" customHeight="1">
      <c r="E170" s="684"/>
      <c r="F170" s="684"/>
      <c r="G170" s="684"/>
      <c r="H170" s="684"/>
    </row>
    <row r="171" spans="5:8" ht="6.75" customHeight="1">
      <c r="E171" s="684"/>
      <c r="F171" s="684"/>
      <c r="G171" s="684"/>
      <c r="H171" s="684"/>
    </row>
    <row r="172" spans="5:8" ht="6.75" customHeight="1">
      <c r="E172" s="684"/>
      <c r="F172" s="684"/>
      <c r="G172" s="684"/>
      <c r="H172" s="684"/>
    </row>
    <row r="173" spans="5:8" ht="6.75" customHeight="1">
      <c r="E173" s="684"/>
      <c r="F173" s="684"/>
      <c r="G173" s="684"/>
      <c r="H173" s="684"/>
    </row>
    <row r="174" spans="5:8" ht="6.75" customHeight="1">
      <c r="E174" s="684"/>
      <c r="F174" s="684"/>
      <c r="G174" s="684"/>
      <c r="H174" s="684"/>
    </row>
    <row r="175" spans="5:8" ht="6.75" customHeight="1">
      <c r="E175" s="684"/>
      <c r="F175" s="684"/>
      <c r="G175" s="684"/>
      <c r="H175" s="684"/>
    </row>
    <row r="176" spans="5:8" ht="6.75" customHeight="1">
      <c r="E176" s="684"/>
      <c r="F176" s="684"/>
      <c r="G176" s="684"/>
      <c r="H176" s="684"/>
    </row>
    <row r="177" spans="5:8" ht="6.75" customHeight="1">
      <c r="E177" s="684"/>
      <c r="F177" s="684"/>
      <c r="G177" s="684"/>
      <c r="H177" s="684"/>
    </row>
    <row r="178" spans="6:8" ht="6.75" customHeight="1">
      <c r="F178" s="684"/>
      <c r="G178" s="684"/>
      <c r="H178" s="684"/>
    </row>
    <row r="179" spans="6:8" ht="6.75" customHeight="1">
      <c r="F179" s="684"/>
      <c r="G179" s="684"/>
      <c r="H179" s="684"/>
    </row>
    <row r="180" spans="6:8" ht="6.75" customHeight="1">
      <c r="F180" s="684"/>
      <c r="G180" s="684"/>
      <c r="H180" s="684"/>
    </row>
    <row r="181" spans="6:8" ht="6.75" customHeight="1">
      <c r="F181" s="684"/>
      <c r="G181" s="684"/>
      <c r="H181" s="684"/>
    </row>
    <row r="182" spans="6:8" ht="6.75" customHeight="1">
      <c r="F182" s="684"/>
      <c r="G182" s="684"/>
      <c r="H182" s="684"/>
    </row>
    <row r="183" spans="6:8" ht="6.75" customHeight="1">
      <c r="F183" s="684"/>
      <c r="G183" s="684"/>
      <c r="H183" s="684"/>
    </row>
    <row r="184" spans="6:8" ht="6.75" customHeight="1">
      <c r="F184" s="684"/>
      <c r="G184" s="684"/>
      <c r="H184" s="684"/>
    </row>
    <row r="185" spans="6:8" ht="6.75" customHeight="1">
      <c r="F185" s="684"/>
      <c r="G185" s="684"/>
      <c r="H185" s="684"/>
    </row>
  </sheetData>
  <sheetProtection/>
  <mergeCells count="3">
    <mergeCell ref="B2:E2"/>
    <mergeCell ref="B3:E3"/>
    <mergeCell ref="P136:Y136"/>
  </mergeCells>
  <printOptions/>
  <pageMargins left="1.01" right="0.34" top="0.71" bottom="0.29" header="0.26" footer="0.3"/>
  <pageSetup horizontalDpi="600" verticalDpi="600" orientation="landscape" paperSize="9" r:id="rId4"/>
  <headerFooter>
    <oddHeader>&amp;R&amp;"Arial Mon,Regular"&amp;8&amp;UБүлэг 11. Барилга угсралт</oddHeader>
    <oddFooter xml:space="preserve">&amp;R&amp;18 46 </oddFooter>
  </headerFooter>
  <legacyDrawing r:id="rId3"/>
  <oleObjects>
    <oleObject progId="Equation.3" shapeId="59559" r:id="rId1"/>
    <oleObject progId="Equation.3" shapeId="59560" r:id="rId2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9.125" style="97" customWidth="1"/>
    <col min="2" max="2" width="23.125" style="97" customWidth="1"/>
    <col min="3" max="3" width="9.125" style="97" customWidth="1"/>
    <col min="4" max="4" width="15.75390625" style="97" customWidth="1"/>
    <col min="5" max="5" width="13.875" style="752" customWidth="1"/>
    <col min="6" max="6" width="12.125" style="752" customWidth="1"/>
    <col min="7" max="7" width="13.875" style="752" customWidth="1"/>
    <col min="8" max="8" width="10.75390625" style="97" customWidth="1"/>
    <col min="9" max="9" width="9.25390625" style="97" customWidth="1"/>
    <col min="10" max="11" width="10.00390625" style="97" bestFit="1" customWidth="1"/>
    <col min="12" max="16" width="9.125" style="97" customWidth="1"/>
    <col min="17" max="17" width="10.25390625" style="97" customWidth="1"/>
    <col min="18" max="16384" width="9.125" style="97" customWidth="1"/>
  </cols>
  <sheetData>
    <row r="1" spans="1:18" ht="12.75">
      <c r="A1" s="49"/>
      <c r="B1" s="49"/>
      <c r="C1" s="49"/>
      <c r="D1" s="49"/>
      <c r="E1" s="710"/>
      <c r="F1" s="710"/>
      <c r="G1" s="71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9"/>
      <c r="B2" s="49"/>
      <c r="C2" s="49"/>
      <c r="D2" s="49"/>
      <c r="E2" s="710"/>
      <c r="F2" s="710"/>
      <c r="G2" s="71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710"/>
      <c r="F3" s="710"/>
      <c r="G3" s="710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711"/>
      <c r="B4" s="49"/>
      <c r="C4" s="712" t="s">
        <v>1626</v>
      </c>
      <c r="D4" s="49"/>
      <c r="E4" s="713"/>
      <c r="F4" s="713"/>
      <c r="G4" s="713"/>
      <c r="H4" s="714"/>
      <c r="I4" s="714"/>
      <c r="J4" s="711"/>
      <c r="K4" s="715"/>
      <c r="L4" s="715"/>
      <c r="M4" s="711"/>
      <c r="N4" s="711"/>
      <c r="O4" s="711"/>
      <c r="P4" s="49"/>
      <c r="Q4" s="49"/>
      <c r="R4" s="49"/>
    </row>
    <row r="5" spans="1:18" ht="12.75">
      <c r="A5" s="711"/>
      <c r="B5" s="716"/>
      <c r="C5" s="714" t="s">
        <v>1627</v>
      </c>
      <c r="D5" s="49"/>
      <c r="E5" s="713"/>
      <c r="F5" s="713"/>
      <c r="G5" s="713"/>
      <c r="H5" s="714"/>
      <c r="I5" s="714"/>
      <c r="J5" s="715"/>
      <c r="K5" s="714"/>
      <c r="L5" s="715"/>
      <c r="M5" s="711"/>
      <c r="N5" s="711"/>
      <c r="O5" s="711"/>
      <c r="P5" s="49"/>
      <c r="Q5" s="49"/>
      <c r="R5" s="49"/>
    </row>
    <row r="6" spans="1:18" ht="12.75">
      <c r="A6" s="711"/>
      <c r="B6" s="716"/>
      <c r="C6" s="714"/>
      <c r="D6" s="714"/>
      <c r="E6" s="713"/>
      <c r="F6" s="713"/>
      <c r="G6" s="713"/>
      <c r="H6" s="714"/>
      <c r="I6" s="714"/>
      <c r="J6" s="715"/>
      <c r="K6" s="715"/>
      <c r="L6" s="715"/>
      <c r="M6" s="711"/>
      <c r="N6" s="711"/>
      <c r="O6" s="711"/>
      <c r="P6" s="49"/>
      <c r="Q6" s="49"/>
      <c r="R6" s="49"/>
    </row>
    <row r="7" spans="1:18" ht="12.75">
      <c r="A7" s="711"/>
      <c r="B7" s="711" t="s">
        <v>1628</v>
      </c>
      <c r="C7" s="711"/>
      <c r="D7" s="711"/>
      <c r="E7" s="717"/>
      <c r="F7" s="717"/>
      <c r="G7" s="717"/>
      <c r="H7" s="715"/>
      <c r="I7" s="715"/>
      <c r="J7" s="711"/>
      <c r="K7" s="711"/>
      <c r="L7" s="711"/>
      <c r="M7" s="711"/>
      <c r="N7" s="711"/>
      <c r="O7" s="711"/>
      <c r="P7" s="49"/>
      <c r="Q7" s="49"/>
      <c r="R7" s="49"/>
    </row>
    <row r="8" spans="1:18" ht="12.75">
      <c r="A8" s="711"/>
      <c r="B8" s="711"/>
      <c r="C8" s="711"/>
      <c r="D8" s="711"/>
      <c r="E8" s="717"/>
      <c r="F8" s="717"/>
      <c r="G8" s="717"/>
      <c r="H8" s="715"/>
      <c r="I8" s="715"/>
      <c r="J8" s="711"/>
      <c r="K8" s="711"/>
      <c r="L8" s="711"/>
      <c r="M8" s="711"/>
      <c r="N8" s="711"/>
      <c r="O8" s="711"/>
      <c r="P8" s="49"/>
      <c r="Q8" s="49"/>
      <c r="R8" s="49"/>
    </row>
    <row r="9" spans="1:18" ht="12.75">
      <c r="A9" s="711"/>
      <c r="B9" s="718" t="s">
        <v>1629</v>
      </c>
      <c r="C9" s="715"/>
      <c r="D9" s="715"/>
      <c r="E9" s="717" t="s">
        <v>515</v>
      </c>
      <c r="F9" s="717"/>
      <c r="G9" s="717"/>
      <c r="H9" s="715"/>
      <c r="I9" s="715"/>
      <c r="J9" s="52"/>
      <c r="K9" s="52"/>
      <c r="L9" s="52"/>
      <c r="M9" s="52"/>
      <c r="N9" s="52"/>
      <c r="O9" s="711"/>
      <c r="P9" s="49"/>
      <c r="Q9" s="49"/>
      <c r="R9" s="49"/>
    </row>
    <row r="10" spans="1:18" ht="12.75">
      <c r="A10" s="711"/>
      <c r="B10" s="711"/>
      <c r="C10" s="719"/>
      <c r="D10" s="719" t="s">
        <v>1630</v>
      </c>
      <c r="E10" s="717"/>
      <c r="F10" s="717"/>
      <c r="G10" s="717"/>
      <c r="H10" s="715"/>
      <c r="I10" s="715"/>
      <c r="J10" s="715"/>
      <c r="K10" s="715"/>
      <c r="L10" s="715"/>
      <c r="M10" s="715"/>
      <c r="N10" s="715"/>
      <c r="O10" s="711"/>
      <c r="P10" s="49"/>
      <c r="Q10" s="49"/>
      <c r="R10" s="49"/>
    </row>
    <row r="11" spans="1:17" ht="24">
      <c r="A11" s="720"/>
      <c r="B11" s="720"/>
      <c r="C11" s="721"/>
      <c r="D11" s="722"/>
      <c r="E11" s="1010" t="s">
        <v>1631</v>
      </c>
      <c r="F11" s="1011"/>
      <c r="G11" s="1011"/>
      <c r="H11" s="1014"/>
      <c r="I11" s="1017"/>
      <c r="J11" s="715"/>
      <c r="K11" s="715"/>
      <c r="L11" s="715"/>
      <c r="M11" s="715"/>
      <c r="N11" s="715"/>
      <c r="O11" s="49"/>
      <c r="P11" s="49"/>
      <c r="Q11" s="49"/>
    </row>
    <row r="12" spans="1:17" ht="12.75">
      <c r="A12" s="723"/>
      <c r="B12" s="723"/>
      <c r="C12" s="715"/>
      <c r="D12" s="724"/>
      <c r="E12" s="1012"/>
      <c r="F12" s="1013"/>
      <c r="G12" s="1013"/>
      <c r="H12" s="1015"/>
      <c r="I12" s="1018"/>
      <c r="J12" s="845"/>
      <c r="K12" s="846"/>
      <c r="L12" s="847"/>
      <c r="M12" s="847"/>
      <c r="N12" s="848"/>
      <c r="O12" s="49"/>
      <c r="P12" s="49"/>
      <c r="Q12" s="49"/>
    </row>
    <row r="13" spans="1:17" ht="12.75">
      <c r="A13" s="725"/>
      <c r="B13" s="725"/>
      <c r="C13" s="719"/>
      <c r="D13" s="726"/>
      <c r="E13" s="727" t="s">
        <v>1632</v>
      </c>
      <c r="F13" s="727" t="s">
        <v>1219</v>
      </c>
      <c r="G13" s="728" t="s">
        <v>1032</v>
      </c>
      <c r="H13" s="1016"/>
      <c r="I13" s="1019"/>
      <c r="J13" s="849"/>
      <c r="K13" s="847"/>
      <c r="L13" s="847"/>
      <c r="M13" s="847"/>
      <c r="N13" s="847"/>
      <c r="O13" s="49"/>
      <c r="P13" s="49"/>
      <c r="Q13" s="49"/>
    </row>
    <row r="14" spans="1:17" ht="15" customHeight="1">
      <c r="A14" s="729" t="s">
        <v>1633</v>
      </c>
      <c r="B14" s="720" t="s">
        <v>1634</v>
      </c>
      <c r="C14" s="730" t="s">
        <v>1635</v>
      </c>
      <c r="D14" s="715"/>
      <c r="E14" s="731">
        <v>2589000</v>
      </c>
      <c r="F14" s="732">
        <v>17025900</v>
      </c>
      <c r="G14" s="732">
        <v>17647000</v>
      </c>
      <c r="H14" s="733">
        <f>G14/E14*100</f>
        <v>681.6145229818462</v>
      </c>
      <c r="I14" s="843">
        <f>G14/F14*100</f>
        <v>103.6479716197088</v>
      </c>
      <c r="J14" s="734"/>
      <c r="K14" s="734"/>
      <c r="L14" s="734"/>
      <c r="M14" s="734"/>
      <c r="N14" s="734"/>
      <c r="O14" s="49"/>
      <c r="P14" s="76"/>
      <c r="Q14" s="49"/>
    </row>
    <row r="15" spans="1:17" ht="15" customHeight="1">
      <c r="A15" s="735" t="s">
        <v>1636</v>
      </c>
      <c r="B15" s="735" t="s">
        <v>1637</v>
      </c>
      <c r="C15" s="736" t="s">
        <v>1638</v>
      </c>
      <c r="D15" s="726"/>
      <c r="E15" s="737">
        <v>22521786</v>
      </c>
      <c r="F15" s="738">
        <v>15764639</v>
      </c>
      <c r="G15" s="738">
        <v>19731751</v>
      </c>
      <c r="H15" s="733">
        <f aca="true" t="shared" si="0" ref="H15:H25">G15/E15*100</f>
        <v>87.61183948733017</v>
      </c>
      <c r="I15" s="843">
        <f aca="true" t="shared" si="1" ref="I15:I25">G15/F15*100</f>
        <v>125.16462317976327</v>
      </c>
      <c r="J15" s="734"/>
      <c r="K15" s="734"/>
      <c r="L15" s="715"/>
      <c r="M15" s="734"/>
      <c r="N15" s="734"/>
      <c r="O15" s="49"/>
      <c r="P15" s="76"/>
      <c r="Q15" s="49"/>
    </row>
    <row r="16" spans="1:17" ht="15" customHeight="1">
      <c r="A16" s="723" t="s">
        <v>1639</v>
      </c>
      <c r="B16" s="52"/>
      <c r="C16" s="730" t="s">
        <v>1640</v>
      </c>
      <c r="D16" s="715"/>
      <c r="E16" s="737">
        <v>43266381.3</v>
      </c>
      <c r="F16" s="738">
        <v>65763067.7</v>
      </c>
      <c r="G16" s="738">
        <v>89794334</v>
      </c>
      <c r="H16" s="733">
        <f t="shared" si="0"/>
        <v>207.53835033576058</v>
      </c>
      <c r="I16" s="843">
        <f t="shared" si="1"/>
        <v>136.5421917505834</v>
      </c>
      <c r="J16" s="739"/>
      <c r="K16" s="715"/>
      <c r="L16" s="715"/>
      <c r="M16" s="734"/>
      <c r="N16" s="734"/>
      <c r="O16" s="49"/>
      <c r="P16" s="76"/>
      <c r="Q16" s="76"/>
    </row>
    <row r="17" spans="1:17" ht="15" customHeight="1">
      <c r="A17" s="54" t="s">
        <v>1641</v>
      </c>
      <c r="B17" s="52"/>
      <c r="C17" s="161" t="s">
        <v>1642</v>
      </c>
      <c r="D17" s="740"/>
      <c r="E17" s="737">
        <v>330436.6</v>
      </c>
      <c r="F17" s="738">
        <v>595636.8</v>
      </c>
      <c r="G17" s="738">
        <v>526288</v>
      </c>
      <c r="H17" s="733">
        <f t="shared" si="0"/>
        <v>159.27049243334426</v>
      </c>
      <c r="I17" s="843">
        <f t="shared" si="1"/>
        <v>88.35720022671534</v>
      </c>
      <c r="J17" s="734"/>
      <c r="K17" s="715"/>
      <c r="L17" s="715"/>
      <c r="M17" s="734"/>
      <c r="N17" s="734"/>
      <c r="O17" s="49"/>
      <c r="P17" s="76"/>
      <c r="Q17" s="49"/>
    </row>
    <row r="18" spans="1:17" ht="15" customHeight="1">
      <c r="A18" s="54" t="s">
        <v>1643</v>
      </c>
      <c r="B18" s="52"/>
      <c r="C18" s="161"/>
      <c r="D18" s="740"/>
      <c r="E18" s="741">
        <v>713511.1</v>
      </c>
      <c r="F18" s="738">
        <v>353216.8</v>
      </c>
      <c r="G18" s="738">
        <v>174708.4</v>
      </c>
      <c r="H18" s="733">
        <f t="shared" si="0"/>
        <v>24.48572979453298</v>
      </c>
      <c r="I18" s="843">
        <f t="shared" si="1"/>
        <v>49.462086741061015</v>
      </c>
      <c r="J18" s="734"/>
      <c r="K18" s="715"/>
      <c r="L18" s="715"/>
      <c r="M18" s="734"/>
      <c r="N18" s="734"/>
      <c r="O18" s="49"/>
      <c r="P18" s="76"/>
      <c r="Q18" s="49"/>
    </row>
    <row r="19" spans="1:17" ht="15" customHeight="1">
      <c r="A19" s="723" t="s">
        <v>1644</v>
      </c>
      <c r="B19" s="52"/>
      <c r="C19" s="742" t="s">
        <v>1645</v>
      </c>
      <c r="D19" s="740"/>
      <c r="E19" s="737">
        <v>33569356.3</v>
      </c>
      <c r="F19" s="738">
        <v>40200535.4</v>
      </c>
      <c r="G19" s="738">
        <v>47245208.4</v>
      </c>
      <c r="H19" s="733">
        <f t="shared" si="0"/>
        <v>140.73909543508287</v>
      </c>
      <c r="I19" s="843">
        <f t="shared" si="1"/>
        <v>117.52382879955374</v>
      </c>
      <c r="J19" s="734"/>
      <c r="K19" s="715"/>
      <c r="L19" s="715"/>
      <c r="M19" s="734"/>
      <c r="N19" s="734"/>
      <c r="O19" s="49"/>
      <c r="P19" s="76"/>
      <c r="Q19" s="49"/>
    </row>
    <row r="20" spans="1:17" ht="15" customHeight="1">
      <c r="A20" s="723" t="s">
        <v>1646</v>
      </c>
      <c r="B20" s="52"/>
      <c r="C20" s="742" t="s">
        <v>1647</v>
      </c>
      <c r="D20" s="715"/>
      <c r="E20" s="737">
        <v>31518136.8</v>
      </c>
      <c r="F20" s="738">
        <v>56594723.8</v>
      </c>
      <c r="G20" s="738">
        <v>60874178.3</v>
      </c>
      <c r="H20" s="733">
        <f t="shared" si="0"/>
        <v>193.14015509952353</v>
      </c>
      <c r="I20" s="843">
        <f t="shared" si="1"/>
        <v>107.56157855831783</v>
      </c>
      <c r="J20" s="734"/>
      <c r="K20" s="715"/>
      <c r="L20" s="715"/>
      <c r="M20" s="734"/>
      <c r="N20" s="734"/>
      <c r="O20" s="49"/>
      <c r="P20" s="76"/>
      <c r="Q20" s="49"/>
    </row>
    <row r="21" spans="1:17" ht="15" customHeight="1">
      <c r="A21" s="723" t="s">
        <v>1648</v>
      </c>
      <c r="B21" s="52"/>
      <c r="C21" s="742" t="s">
        <v>1649</v>
      </c>
      <c r="D21" s="715"/>
      <c r="E21" s="737">
        <v>399014</v>
      </c>
      <c r="F21" s="738">
        <v>3038984.2</v>
      </c>
      <c r="G21" s="738">
        <v>4982116.5</v>
      </c>
      <c r="H21" s="733">
        <f t="shared" si="0"/>
        <v>1248.6069411098358</v>
      </c>
      <c r="I21" s="843">
        <f t="shared" si="1"/>
        <v>163.9401909361687</v>
      </c>
      <c r="J21" s="734"/>
      <c r="K21" s="715"/>
      <c r="L21" s="715"/>
      <c r="M21" s="734"/>
      <c r="N21" s="734"/>
      <c r="O21" s="49"/>
      <c r="P21" s="76"/>
      <c r="Q21" s="49"/>
    </row>
    <row r="22" spans="1:17" ht="15" customHeight="1">
      <c r="A22" s="723" t="s">
        <v>1650</v>
      </c>
      <c r="B22" s="52"/>
      <c r="C22" s="742" t="s">
        <v>1651</v>
      </c>
      <c r="D22" s="715"/>
      <c r="E22" s="737"/>
      <c r="F22" s="738"/>
      <c r="G22" s="738"/>
      <c r="H22" s="733"/>
      <c r="I22" s="843"/>
      <c r="J22" s="734"/>
      <c r="K22" s="734"/>
      <c r="L22" s="734"/>
      <c r="M22" s="734"/>
      <c r="N22" s="734"/>
      <c r="O22" s="734"/>
      <c r="P22" s="76"/>
      <c r="Q22" s="49"/>
    </row>
    <row r="23" spans="1:17" ht="15" customHeight="1">
      <c r="A23" s="723" t="s">
        <v>1652</v>
      </c>
      <c r="B23" s="52"/>
      <c r="C23" s="742" t="s">
        <v>1653</v>
      </c>
      <c r="D23" s="715"/>
      <c r="E23" s="743">
        <v>25575</v>
      </c>
      <c r="F23" s="744">
        <v>29333</v>
      </c>
      <c r="G23" s="744">
        <v>37515</v>
      </c>
      <c r="H23" s="733">
        <f t="shared" si="0"/>
        <v>146.68621700879766</v>
      </c>
      <c r="I23" s="843">
        <f t="shared" si="1"/>
        <v>127.89349878975898</v>
      </c>
      <c r="J23" s="745"/>
      <c r="K23" s="715"/>
      <c r="L23" s="715"/>
      <c r="M23" s="745"/>
      <c r="N23" s="745"/>
      <c r="O23" s="49"/>
      <c r="P23" s="76"/>
      <c r="Q23" s="49"/>
    </row>
    <row r="24" spans="1:17" ht="15" customHeight="1">
      <c r="A24" s="723" t="s">
        <v>1654</v>
      </c>
      <c r="B24" s="52"/>
      <c r="C24" s="742" t="s">
        <v>1649</v>
      </c>
      <c r="D24" s="715"/>
      <c r="E24" s="743">
        <v>18</v>
      </c>
      <c r="F24" s="744">
        <v>96</v>
      </c>
      <c r="G24" s="744">
        <v>124</v>
      </c>
      <c r="H24" s="733">
        <f t="shared" si="0"/>
        <v>688.8888888888889</v>
      </c>
      <c r="I24" s="843">
        <f t="shared" si="1"/>
        <v>129.16666666666669</v>
      </c>
      <c r="J24" s="745"/>
      <c r="K24" s="715"/>
      <c r="L24" s="715"/>
      <c r="M24" s="745"/>
      <c r="N24" s="745"/>
      <c r="O24" s="49"/>
      <c r="P24" s="76"/>
      <c r="Q24" s="49"/>
    </row>
    <row r="25" spans="1:17" ht="15" customHeight="1">
      <c r="A25" s="725" t="s">
        <v>1655</v>
      </c>
      <c r="B25" s="50"/>
      <c r="C25" s="746"/>
      <c r="D25" s="719"/>
      <c r="E25" s="747">
        <v>27918705.4</v>
      </c>
      <c r="F25" s="748">
        <v>40187568.6</v>
      </c>
      <c r="G25" s="748">
        <v>45366632.5</v>
      </c>
      <c r="H25" s="749">
        <f t="shared" si="0"/>
        <v>162.49547337535216</v>
      </c>
      <c r="I25" s="844">
        <f t="shared" si="1"/>
        <v>112.88722876357342</v>
      </c>
      <c r="J25" s="734"/>
      <c r="K25" s="734"/>
      <c r="L25" s="715"/>
      <c r="M25" s="734"/>
      <c r="N25" s="734"/>
      <c r="O25" s="49"/>
      <c r="P25" s="76"/>
      <c r="Q25" s="49"/>
    </row>
    <row r="26" spans="1:18" ht="12.75">
      <c r="A26" s="711"/>
      <c r="B26" s="49"/>
      <c r="C26" s="711"/>
      <c r="D26" s="711"/>
      <c r="E26" s="750"/>
      <c r="F26" s="750"/>
      <c r="G26" s="710"/>
      <c r="H26" s="49"/>
      <c r="I26" s="49"/>
      <c r="J26" s="715"/>
      <c r="K26" s="715"/>
      <c r="L26" s="715"/>
      <c r="M26" s="715"/>
      <c r="N26" s="715"/>
      <c r="O26" s="711"/>
      <c r="P26" s="49"/>
      <c r="Q26" s="49"/>
      <c r="R26" s="49"/>
    </row>
    <row r="27" spans="1:18" ht="12.75">
      <c r="A27" s="711"/>
      <c r="B27" s="715"/>
      <c r="C27" s="715"/>
      <c r="D27" s="715"/>
      <c r="E27" s="717"/>
      <c r="F27" s="717"/>
      <c r="G27" s="717"/>
      <c r="H27" s="715"/>
      <c r="I27" s="715"/>
      <c r="J27" s="715"/>
      <c r="K27" s="715"/>
      <c r="L27" s="715"/>
      <c r="M27" s="715"/>
      <c r="N27" s="715"/>
      <c r="O27" s="715"/>
      <c r="P27" s="49"/>
      <c r="Q27" s="49"/>
      <c r="R27" s="49"/>
    </row>
    <row r="28" spans="1:18" ht="12.75">
      <c r="A28" s="49"/>
      <c r="B28" s="49"/>
      <c r="C28" s="49"/>
      <c r="D28" s="49"/>
      <c r="E28" s="710"/>
      <c r="F28" s="710"/>
      <c r="G28" s="71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2.75">
      <c r="A29" s="49"/>
      <c r="B29" s="49"/>
      <c r="C29" s="49"/>
      <c r="D29" s="49"/>
      <c r="E29" s="710"/>
      <c r="F29" s="710"/>
      <c r="G29" s="710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2.75">
      <c r="A30" s="49"/>
      <c r="B30" s="49"/>
      <c r="C30" s="711" t="s">
        <v>1656</v>
      </c>
      <c r="D30" s="49"/>
      <c r="E30" s="710"/>
      <c r="F30" s="710"/>
      <c r="G30" s="710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2.75">
      <c r="A31" s="49"/>
      <c r="B31" s="49"/>
      <c r="C31" s="49"/>
      <c r="D31" s="49"/>
      <c r="E31" s="710"/>
      <c r="F31" s="710"/>
      <c r="G31" s="710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2.75">
      <c r="A32" s="49"/>
      <c r="B32" s="49"/>
      <c r="C32" s="711" t="s">
        <v>1657</v>
      </c>
      <c r="D32" s="49"/>
      <c r="E32" s="710"/>
      <c r="F32" s="710"/>
      <c r="G32" s="710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49"/>
      <c r="D33" s="49"/>
      <c r="E33" s="710"/>
      <c r="F33" s="710"/>
      <c r="G33" s="710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710"/>
      <c r="F34" s="710"/>
      <c r="G34" s="710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49"/>
      <c r="D35" s="49"/>
      <c r="E35" s="710"/>
      <c r="F35" s="710"/>
      <c r="G35" s="710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710"/>
      <c r="F36" s="710"/>
      <c r="G36" s="710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751"/>
      <c r="E37" s="710"/>
      <c r="F37" s="710"/>
      <c r="G37" s="71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710"/>
      <c r="F38" s="710"/>
      <c r="G38" s="710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2.375" style="272" customWidth="1"/>
    <col min="2" max="2" width="17.75390625" style="272" customWidth="1"/>
    <col min="3" max="3" width="21.125" style="272" customWidth="1"/>
    <col min="4" max="4" width="10.125" style="272" customWidth="1"/>
    <col min="5" max="5" width="7.875" style="272" customWidth="1"/>
    <col min="6" max="6" width="9.25390625" style="272" customWidth="1"/>
    <col min="7" max="7" width="9.125" style="272" customWidth="1"/>
    <col min="8" max="8" width="9.75390625" style="272" customWidth="1"/>
    <col min="9" max="9" width="10.00390625" style="272" customWidth="1"/>
    <col min="10" max="10" width="9.875" style="272" customWidth="1"/>
    <col min="11" max="11" width="12.875" style="272" customWidth="1"/>
    <col min="12" max="16384" width="9.125" style="272" customWidth="1"/>
  </cols>
  <sheetData>
    <row r="1" spans="1:12" ht="12.75">
      <c r="A1" s="800"/>
      <c r="B1" s="801"/>
      <c r="C1" s="801"/>
      <c r="D1" s="801"/>
      <c r="E1" s="802" t="s">
        <v>1700</v>
      </c>
      <c r="F1" s="803"/>
      <c r="G1" s="803"/>
      <c r="H1" s="801"/>
      <c r="I1" s="801"/>
      <c r="J1" s="801"/>
      <c r="K1" s="801"/>
      <c r="L1" s="804"/>
    </row>
    <row r="2" spans="1:12" ht="12.75">
      <c r="A2" s="800"/>
      <c r="B2" s="801"/>
      <c r="C2" s="801"/>
      <c r="D2" s="801"/>
      <c r="E2" s="805" t="s">
        <v>1701</v>
      </c>
      <c r="F2" s="803"/>
      <c r="G2" s="803"/>
      <c r="H2" s="801"/>
      <c r="I2" s="801"/>
      <c r="J2" s="801"/>
      <c r="K2" s="801"/>
      <c r="L2" s="804"/>
    </row>
    <row r="3" spans="1:12" ht="12.75">
      <c r="A3" s="800"/>
      <c r="B3" s="801"/>
      <c r="C3" s="801"/>
      <c r="D3" s="801"/>
      <c r="E3" s="806"/>
      <c r="F3" s="803"/>
      <c r="G3" s="803"/>
      <c r="H3" s="801"/>
      <c r="I3" s="801"/>
      <c r="J3" s="801"/>
      <c r="K3" s="801"/>
      <c r="L3" s="804"/>
    </row>
    <row r="4" spans="1:12" ht="12.75">
      <c r="A4" s="800"/>
      <c r="B4" s="801"/>
      <c r="C4" s="801"/>
      <c r="D4" s="801"/>
      <c r="E4" s="806"/>
      <c r="F4" s="803"/>
      <c r="G4" s="803"/>
      <c r="H4" s="801"/>
      <c r="I4" s="801"/>
      <c r="J4" s="801"/>
      <c r="K4" s="801"/>
      <c r="L4" s="804"/>
    </row>
    <row r="5" spans="1:12" ht="38.25" customHeight="1">
      <c r="A5" s="807"/>
      <c r="B5" s="1020" t="s">
        <v>1702</v>
      </c>
      <c r="C5" s="1023" t="s">
        <v>1703</v>
      </c>
      <c r="D5" s="1026" t="s">
        <v>1704</v>
      </c>
      <c r="E5" s="1026" t="s">
        <v>1705</v>
      </c>
      <c r="F5" s="1026" t="s">
        <v>1706</v>
      </c>
      <c r="G5" s="1026" t="s">
        <v>1707</v>
      </c>
      <c r="H5" s="1026" t="s">
        <v>1708</v>
      </c>
      <c r="I5" s="1026" t="s">
        <v>1709</v>
      </c>
      <c r="J5" s="1026" t="s">
        <v>1710</v>
      </c>
      <c r="K5" s="1026" t="s">
        <v>1711</v>
      </c>
      <c r="L5" s="808"/>
    </row>
    <row r="6" spans="1:12" ht="12.75" customHeight="1">
      <c r="A6" s="809"/>
      <c r="B6" s="1021"/>
      <c r="C6" s="1024"/>
      <c r="D6" s="1027"/>
      <c r="E6" s="1027"/>
      <c r="F6" s="1027"/>
      <c r="G6" s="1027"/>
      <c r="H6" s="1027"/>
      <c r="I6" s="1027"/>
      <c r="J6" s="1027"/>
      <c r="K6" s="1027"/>
      <c r="L6" s="808"/>
    </row>
    <row r="7" spans="1:12" ht="12.75">
      <c r="A7" s="809"/>
      <c r="B7" s="1021"/>
      <c r="C7" s="1024"/>
      <c r="D7" s="810" t="s">
        <v>1712</v>
      </c>
      <c r="E7" s="811" t="s">
        <v>1713</v>
      </c>
      <c r="F7" s="811" t="s">
        <v>1714</v>
      </c>
      <c r="G7" s="812"/>
      <c r="H7" s="813" t="s">
        <v>1715</v>
      </c>
      <c r="I7" s="813" t="s">
        <v>1716</v>
      </c>
      <c r="J7" s="813" t="s">
        <v>1715</v>
      </c>
      <c r="K7" s="813" t="s">
        <v>1716</v>
      </c>
      <c r="L7" s="808"/>
    </row>
    <row r="8" spans="1:12" ht="12.75">
      <c r="A8" s="809"/>
      <c r="B8" s="1021"/>
      <c r="C8" s="1024"/>
      <c r="D8" s="810" t="s">
        <v>1717</v>
      </c>
      <c r="E8" s="811"/>
      <c r="F8" s="811" t="s">
        <v>1718</v>
      </c>
      <c r="G8" s="812"/>
      <c r="H8" s="814" t="s">
        <v>1719</v>
      </c>
      <c r="I8" s="813" t="s">
        <v>1720</v>
      </c>
      <c r="J8" s="814" t="s">
        <v>1719</v>
      </c>
      <c r="K8" s="813" t="s">
        <v>1720</v>
      </c>
      <c r="L8" s="808"/>
    </row>
    <row r="9" spans="1:12" ht="12.75">
      <c r="A9" s="809"/>
      <c r="B9" s="1021"/>
      <c r="C9" s="1024"/>
      <c r="D9" s="810" t="s">
        <v>1721</v>
      </c>
      <c r="E9" s="812"/>
      <c r="F9" s="811"/>
      <c r="G9" s="812"/>
      <c r="H9" s="813" t="s">
        <v>1722</v>
      </c>
      <c r="J9" s="813" t="s">
        <v>1722</v>
      </c>
      <c r="K9" s="815"/>
      <c r="L9" s="808"/>
    </row>
    <row r="10" spans="1:12" ht="12.75">
      <c r="A10" s="816"/>
      <c r="B10" s="1022"/>
      <c r="C10" s="1025"/>
      <c r="D10" s="817"/>
      <c r="E10" s="818"/>
      <c r="F10" s="818"/>
      <c r="G10" s="818"/>
      <c r="H10" s="818"/>
      <c r="I10" s="817"/>
      <c r="J10" s="818"/>
      <c r="K10" s="818"/>
      <c r="L10" s="808"/>
    </row>
    <row r="11" spans="1:12" ht="12.75">
      <c r="A11" s="819">
        <v>1</v>
      </c>
      <c r="B11" s="801" t="s">
        <v>1723</v>
      </c>
      <c r="C11" s="820" t="s">
        <v>1724</v>
      </c>
      <c r="D11" s="801">
        <v>60</v>
      </c>
      <c r="E11" s="801">
        <v>3</v>
      </c>
      <c r="F11" s="821">
        <v>785</v>
      </c>
      <c r="G11" s="821">
        <v>528</v>
      </c>
      <c r="H11" s="822"/>
      <c r="I11" s="823"/>
      <c r="J11" s="824">
        <v>292</v>
      </c>
      <c r="K11" s="824">
        <v>292</v>
      </c>
      <c r="L11" s="825"/>
    </row>
    <row r="12" spans="1:12" ht="12.75">
      <c r="A12" s="819">
        <v>2</v>
      </c>
      <c r="B12" s="801" t="s">
        <v>1725</v>
      </c>
      <c r="C12" s="820" t="s">
        <v>1726</v>
      </c>
      <c r="D12" s="801">
        <v>55</v>
      </c>
      <c r="E12" s="801">
        <v>4</v>
      </c>
      <c r="F12" s="801">
        <v>208</v>
      </c>
      <c r="G12" s="821">
        <v>145</v>
      </c>
      <c r="H12" s="822"/>
      <c r="I12" s="824"/>
      <c r="J12" s="824">
        <v>85</v>
      </c>
      <c r="K12" s="824">
        <v>85</v>
      </c>
      <c r="L12" s="825"/>
    </row>
    <row r="13" spans="1:12" ht="12.75">
      <c r="A13" s="819">
        <v>3</v>
      </c>
      <c r="B13" s="801" t="s">
        <v>1727</v>
      </c>
      <c r="C13" s="820" t="s">
        <v>1728</v>
      </c>
      <c r="D13" s="1028">
        <v>24</v>
      </c>
      <c r="E13" s="1028">
        <v>1</v>
      </c>
      <c r="F13" s="1028">
        <v>306</v>
      </c>
      <c r="G13" s="1029">
        <v>38</v>
      </c>
      <c r="H13" s="1028"/>
      <c r="I13" s="1030"/>
      <c r="J13" s="1031">
        <v>50</v>
      </c>
      <c r="K13" s="1031">
        <v>50</v>
      </c>
      <c r="L13" s="825"/>
    </row>
    <row r="14" spans="1:12" ht="12.75">
      <c r="A14" s="819"/>
      <c r="B14" s="801" t="s">
        <v>1729</v>
      </c>
      <c r="C14" s="820" t="s">
        <v>1730</v>
      </c>
      <c r="D14" s="1028"/>
      <c r="E14" s="1028"/>
      <c r="F14" s="1028"/>
      <c r="G14" s="1029"/>
      <c r="H14" s="1028"/>
      <c r="I14" s="1030"/>
      <c r="J14" s="1031"/>
      <c r="K14" s="1031"/>
      <c r="L14" s="808"/>
    </row>
    <row r="15" spans="1:12" ht="12.75">
      <c r="A15" s="819">
        <v>4</v>
      </c>
      <c r="B15" s="801" t="s">
        <v>1731</v>
      </c>
      <c r="C15" s="820" t="s">
        <v>1732</v>
      </c>
      <c r="D15" s="801">
        <v>32</v>
      </c>
      <c r="E15" s="801">
        <v>2</v>
      </c>
      <c r="F15" s="801">
        <v>220</v>
      </c>
      <c r="G15" s="821">
        <v>145</v>
      </c>
      <c r="H15" s="822"/>
      <c r="I15" s="801"/>
      <c r="J15" s="824"/>
      <c r="K15" s="824"/>
      <c r="L15" s="808"/>
    </row>
    <row r="16" spans="1:12" ht="12.75">
      <c r="A16" s="819">
        <v>5</v>
      </c>
      <c r="B16" s="801" t="s">
        <v>1733</v>
      </c>
      <c r="C16" s="820"/>
      <c r="D16" s="801">
        <v>12</v>
      </c>
      <c r="E16" s="801">
        <v>1</v>
      </c>
      <c r="F16" s="801">
        <v>42</v>
      </c>
      <c r="G16" s="821">
        <v>35</v>
      </c>
      <c r="H16" s="822"/>
      <c r="I16" s="822"/>
      <c r="J16" s="824"/>
      <c r="K16" s="824"/>
      <c r="L16" s="808"/>
    </row>
    <row r="17" spans="1:12" ht="21" customHeight="1">
      <c r="A17" s="819">
        <v>6</v>
      </c>
      <c r="B17" s="826" t="s">
        <v>1734</v>
      </c>
      <c r="C17" s="820" t="s">
        <v>1735</v>
      </c>
      <c r="D17" s="801">
        <v>75</v>
      </c>
      <c r="E17" s="801">
        <v>2</v>
      </c>
      <c r="F17" s="801">
        <v>1275</v>
      </c>
      <c r="G17" s="821">
        <v>1100</v>
      </c>
      <c r="H17" s="822"/>
      <c r="I17" s="822"/>
      <c r="J17" s="824">
        <v>768</v>
      </c>
      <c r="K17" s="824">
        <v>768</v>
      </c>
      <c r="L17" s="808"/>
    </row>
    <row r="18" spans="1:12" ht="21" customHeight="1">
      <c r="A18" s="819">
        <v>7</v>
      </c>
      <c r="B18" s="826" t="s">
        <v>1736</v>
      </c>
      <c r="C18" s="820" t="s">
        <v>1737</v>
      </c>
      <c r="D18" s="801">
        <v>9</v>
      </c>
      <c r="E18" s="801">
        <v>1</v>
      </c>
      <c r="F18" s="801">
        <v>25</v>
      </c>
      <c r="G18" s="821">
        <v>19</v>
      </c>
      <c r="H18" s="822">
        <v>4750.5</v>
      </c>
      <c r="I18" s="822">
        <v>760.5</v>
      </c>
      <c r="J18" s="824"/>
      <c r="K18" s="824"/>
      <c r="L18" s="808"/>
    </row>
    <row r="19" spans="1:12" ht="22.5">
      <c r="A19" s="819">
        <v>8</v>
      </c>
      <c r="B19" s="826" t="s">
        <v>1738</v>
      </c>
      <c r="C19" s="820" t="s">
        <v>1739</v>
      </c>
      <c r="D19" s="801">
        <v>7</v>
      </c>
      <c r="E19" s="801">
        <v>2</v>
      </c>
      <c r="F19" s="801">
        <v>91</v>
      </c>
      <c r="G19" s="821">
        <v>48</v>
      </c>
      <c r="H19" s="822"/>
      <c r="I19" s="822"/>
      <c r="J19" s="824"/>
      <c r="K19" s="824"/>
      <c r="L19" s="808"/>
    </row>
    <row r="20" spans="1:12" ht="33.75">
      <c r="A20" s="819">
        <v>9</v>
      </c>
      <c r="B20" s="826" t="s">
        <v>1740</v>
      </c>
      <c r="C20" s="820"/>
      <c r="D20" s="801"/>
      <c r="E20" s="801">
        <v>1</v>
      </c>
      <c r="F20" s="801"/>
      <c r="G20" s="827"/>
      <c r="H20" s="822"/>
      <c r="I20" s="822"/>
      <c r="J20" s="824"/>
      <c r="K20" s="824"/>
      <c r="L20" s="808"/>
    </row>
    <row r="21" spans="1:12" ht="12.75">
      <c r="A21" s="819">
        <v>10</v>
      </c>
      <c r="B21" s="828" t="s">
        <v>1741</v>
      </c>
      <c r="C21" s="829" t="s">
        <v>1742</v>
      </c>
      <c r="D21" s="801">
        <v>99</v>
      </c>
      <c r="E21" s="801">
        <v>1</v>
      </c>
      <c r="F21" s="823">
        <v>20</v>
      </c>
      <c r="G21" s="821">
        <v>2</v>
      </c>
      <c r="H21" s="824"/>
      <c r="I21" s="823"/>
      <c r="J21" s="824"/>
      <c r="K21" s="824"/>
      <c r="L21" s="825"/>
    </row>
    <row r="22" spans="1:12" ht="33.75">
      <c r="A22" s="819">
        <v>11</v>
      </c>
      <c r="B22" s="826" t="s">
        <v>1743</v>
      </c>
      <c r="C22" s="820"/>
      <c r="D22" s="801">
        <v>10</v>
      </c>
      <c r="E22" s="801">
        <v>1</v>
      </c>
      <c r="F22" s="801">
        <v>85</v>
      </c>
      <c r="G22" s="827">
        <v>63</v>
      </c>
      <c r="H22" s="822">
        <v>299.4</v>
      </c>
      <c r="I22" s="822">
        <v>299.4</v>
      </c>
      <c r="J22" s="824">
        <v>960</v>
      </c>
      <c r="K22" s="824"/>
      <c r="L22" s="808"/>
    </row>
    <row r="23" spans="1:12" ht="12.75">
      <c r="A23" s="819">
        <v>12</v>
      </c>
      <c r="B23" s="801" t="s">
        <v>1744</v>
      </c>
      <c r="C23" s="820" t="s">
        <v>1745</v>
      </c>
      <c r="D23" s="801">
        <v>15</v>
      </c>
      <c r="E23" s="801">
        <v>2</v>
      </c>
      <c r="F23" s="801">
        <v>150</v>
      </c>
      <c r="G23" s="821">
        <v>55</v>
      </c>
      <c r="H23" s="822">
        <v>70.7</v>
      </c>
      <c r="I23" s="822">
        <v>70.7</v>
      </c>
      <c r="J23" s="824">
        <v>960</v>
      </c>
      <c r="K23" s="824"/>
      <c r="L23" s="808"/>
    </row>
    <row r="24" spans="1:12" ht="12.75">
      <c r="A24" s="819">
        <v>13</v>
      </c>
      <c r="B24" s="801" t="s">
        <v>1746</v>
      </c>
      <c r="C24" s="820"/>
      <c r="D24" s="801">
        <v>17</v>
      </c>
      <c r="E24" s="801">
        <v>1</v>
      </c>
      <c r="F24" s="801">
        <v>119</v>
      </c>
      <c r="G24" s="827">
        <v>86</v>
      </c>
      <c r="H24" s="822"/>
      <c r="I24" s="822"/>
      <c r="J24" s="824"/>
      <c r="K24" s="824"/>
      <c r="L24" s="808"/>
    </row>
    <row r="25" spans="1:12" ht="22.5">
      <c r="A25" s="819">
        <v>14</v>
      </c>
      <c r="B25" s="826" t="s">
        <v>1747</v>
      </c>
      <c r="C25" s="820" t="s">
        <v>1748</v>
      </c>
      <c r="D25" s="801">
        <v>20</v>
      </c>
      <c r="E25" s="801">
        <v>5</v>
      </c>
      <c r="F25" s="801">
        <v>25</v>
      </c>
      <c r="G25" s="827">
        <v>15</v>
      </c>
      <c r="H25" s="822">
        <v>42099.6</v>
      </c>
      <c r="I25" s="822">
        <v>8583.9</v>
      </c>
      <c r="J25" s="824"/>
      <c r="K25" s="822"/>
      <c r="L25" s="808"/>
    </row>
    <row r="26" spans="1:12" ht="12.75">
      <c r="A26" s="819">
        <v>15</v>
      </c>
      <c r="B26" s="801" t="s">
        <v>1749</v>
      </c>
      <c r="C26" s="820" t="s">
        <v>1750</v>
      </c>
      <c r="D26" s="801">
        <v>14</v>
      </c>
      <c r="E26" s="801">
        <v>1</v>
      </c>
      <c r="F26" s="801">
        <v>38</v>
      </c>
      <c r="G26" s="821">
        <v>15</v>
      </c>
      <c r="H26" s="822"/>
      <c r="I26" s="822"/>
      <c r="J26" s="824">
        <v>700</v>
      </c>
      <c r="K26" s="822">
        <v>350</v>
      </c>
      <c r="L26" s="808"/>
    </row>
    <row r="27" spans="1:12" ht="12.75">
      <c r="A27" s="819"/>
      <c r="B27" s="830" t="s">
        <v>1751</v>
      </c>
      <c r="C27" s="830" t="s">
        <v>313</v>
      </c>
      <c r="D27" s="831">
        <f aca="true" t="shared" si="0" ref="D27:K27">SUM(D11:D26)</f>
        <v>449</v>
      </c>
      <c r="E27" s="831">
        <f t="shared" si="0"/>
        <v>28</v>
      </c>
      <c r="F27" s="831">
        <f t="shared" si="0"/>
        <v>3389</v>
      </c>
      <c r="G27" s="831">
        <f t="shared" si="0"/>
        <v>2294</v>
      </c>
      <c r="H27" s="832">
        <f t="shared" si="0"/>
        <v>47220.2</v>
      </c>
      <c r="I27" s="832">
        <f t="shared" si="0"/>
        <v>9714.5</v>
      </c>
      <c r="J27" s="832">
        <f t="shared" si="0"/>
        <v>3815</v>
      </c>
      <c r="K27" s="832">
        <f t="shared" si="0"/>
        <v>1545</v>
      </c>
      <c r="L27" s="808"/>
    </row>
    <row r="28" spans="1:12" ht="12.75">
      <c r="A28" s="801"/>
      <c r="B28" s="833"/>
      <c r="C28" s="833"/>
      <c r="D28" s="834"/>
      <c r="E28" s="833"/>
      <c r="F28" s="833"/>
      <c r="G28" s="835"/>
      <c r="H28" s="835"/>
      <c r="I28" s="836"/>
      <c r="J28" s="835"/>
      <c r="K28" s="837"/>
      <c r="L28" s="838"/>
    </row>
    <row r="29" spans="1:12" ht="12.75">
      <c r="A29" s="839"/>
      <c r="B29" s="828"/>
      <c r="C29" s="829"/>
      <c r="D29" s="801"/>
      <c r="E29" s="801"/>
      <c r="F29" s="823"/>
      <c r="G29" s="821"/>
      <c r="H29" s="824"/>
      <c r="I29" s="823"/>
      <c r="J29" s="824"/>
      <c r="K29" s="823"/>
      <c r="L29" s="825"/>
    </row>
    <row r="30" spans="1:12" ht="12.75">
      <c r="A30" s="839"/>
      <c r="B30" s="801"/>
      <c r="C30" s="820"/>
      <c r="D30" s="801"/>
      <c r="E30" s="801"/>
      <c r="F30" s="801"/>
      <c r="G30" s="821"/>
      <c r="H30" s="822"/>
      <c r="I30" s="822"/>
      <c r="J30" s="824"/>
      <c r="K30" s="822"/>
      <c r="L30" s="808"/>
    </row>
    <row r="31" spans="1:12" ht="12.75">
      <c r="A31" s="839"/>
      <c r="B31" s="801"/>
      <c r="C31" s="820"/>
      <c r="D31" s="801"/>
      <c r="E31" s="801"/>
      <c r="F31" s="801"/>
      <c r="G31" s="821"/>
      <c r="H31" s="822"/>
      <c r="I31" s="822"/>
      <c r="J31" s="824"/>
      <c r="K31" s="822"/>
      <c r="L31" s="808"/>
    </row>
  </sheetData>
  <sheetProtection/>
  <mergeCells count="18">
    <mergeCell ref="J13:J14"/>
    <mergeCell ref="K13:K14"/>
    <mergeCell ref="H5:H6"/>
    <mergeCell ref="I5:I6"/>
    <mergeCell ref="J5:J6"/>
    <mergeCell ref="K5:K6"/>
    <mergeCell ref="D13:D14"/>
    <mergeCell ref="E13:E14"/>
    <mergeCell ref="F13:F14"/>
    <mergeCell ref="G13:G14"/>
    <mergeCell ref="H13:H14"/>
    <mergeCell ref="I13:I14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P59" sqref="P59"/>
    </sheetView>
  </sheetViews>
  <sheetFormatPr defaultColWidth="9.00390625" defaultRowHeight="12.75"/>
  <cols>
    <col min="1" max="1" width="10.625" style="757" customWidth="1"/>
    <col min="2" max="2" width="10.875" style="757" customWidth="1"/>
    <col min="3" max="4" width="9.125" style="757" customWidth="1"/>
    <col min="5" max="5" width="7.875" style="757" customWidth="1"/>
    <col min="6" max="7" width="9.125" style="757" customWidth="1"/>
    <col min="8" max="9" width="8.125" style="757" customWidth="1"/>
    <col min="10" max="10" width="9.125" style="757" customWidth="1"/>
    <col min="11" max="11" width="6.875" style="757" customWidth="1"/>
    <col min="12" max="12" width="9.125" style="757" customWidth="1"/>
    <col min="13" max="13" width="7.625" style="757" customWidth="1"/>
    <col min="14" max="14" width="7.75390625" style="757" customWidth="1"/>
    <col min="15" max="17" width="9.125" style="757" customWidth="1"/>
    <col min="18" max="18" width="7.00390625" style="757" customWidth="1"/>
    <col min="19" max="16384" width="9.125" style="757" customWidth="1"/>
  </cols>
  <sheetData>
    <row r="1" spans="1:15" ht="9">
      <c r="A1" s="753" t="s">
        <v>1658</v>
      </c>
      <c r="B1" s="753"/>
      <c r="C1" s="753"/>
      <c r="D1" s="754" t="s">
        <v>1659</v>
      </c>
      <c r="E1" s="755"/>
      <c r="F1" s="753"/>
      <c r="G1" s="756"/>
      <c r="H1" s="756"/>
      <c r="I1" s="756"/>
      <c r="J1" s="756"/>
      <c r="K1" s="753"/>
      <c r="L1" s="753"/>
      <c r="M1" s="753"/>
      <c r="N1" s="753"/>
      <c r="O1" s="753"/>
    </row>
    <row r="2" spans="1:15" ht="9">
      <c r="A2" s="753"/>
      <c r="B2" s="753"/>
      <c r="C2" s="753"/>
      <c r="D2" s="758" t="s">
        <v>1660</v>
      </c>
      <c r="E2" s="755"/>
      <c r="F2" s="753"/>
      <c r="G2" s="753"/>
      <c r="H2" s="753"/>
      <c r="I2" s="753"/>
      <c r="J2" s="753"/>
      <c r="K2" s="753"/>
      <c r="L2" s="753"/>
      <c r="M2" s="753"/>
      <c r="N2" s="753"/>
      <c r="O2" s="753"/>
    </row>
    <row r="3" spans="1:15" ht="9">
      <c r="A3" s="753"/>
      <c r="B3" s="753"/>
      <c r="C3" s="753"/>
      <c r="D3" s="758"/>
      <c r="E3" s="755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9">
      <c r="A4" s="753"/>
      <c r="B4" s="753"/>
      <c r="C4" s="753"/>
      <c r="D4" s="753"/>
      <c r="E4" s="755"/>
      <c r="F4" s="753"/>
      <c r="G4" s="753"/>
      <c r="H4" s="753"/>
      <c r="I4" s="753"/>
      <c r="J4" s="753"/>
      <c r="L4" s="1032" t="s">
        <v>1661</v>
      </c>
      <c r="M4" s="1032"/>
      <c r="N4" s="1032"/>
      <c r="O4" s="753"/>
    </row>
    <row r="5" spans="1:15" ht="9">
      <c r="A5" s="759"/>
      <c r="B5" s="760"/>
      <c r="C5" s="1033" t="s">
        <v>1662</v>
      </c>
      <c r="D5" s="1034"/>
      <c r="E5" s="1035"/>
      <c r="F5" s="1033" t="s">
        <v>1663</v>
      </c>
      <c r="G5" s="1034"/>
      <c r="H5" s="1035"/>
      <c r="I5" s="1033" t="s">
        <v>1664</v>
      </c>
      <c r="J5" s="1034"/>
      <c r="K5" s="1034"/>
      <c r="L5" s="1033" t="s">
        <v>1665</v>
      </c>
      <c r="M5" s="1034"/>
      <c r="N5" s="1035"/>
      <c r="O5" s="753"/>
    </row>
    <row r="6" spans="1:15" ht="9">
      <c r="A6" s="761" t="s">
        <v>1666</v>
      </c>
      <c r="B6" s="762" t="s">
        <v>1667</v>
      </c>
      <c r="C6" s="1036" t="s">
        <v>1668</v>
      </c>
      <c r="D6" s="1037"/>
      <c r="E6" s="1038"/>
      <c r="F6" s="1036" t="s">
        <v>1669</v>
      </c>
      <c r="G6" s="1037"/>
      <c r="H6" s="1038"/>
      <c r="I6" s="1036" t="s">
        <v>1670</v>
      </c>
      <c r="J6" s="1037"/>
      <c r="K6" s="1037"/>
      <c r="L6" s="1036" t="s">
        <v>1671</v>
      </c>
      <c r="M6" s="1037"/>
      <c r="N6" s="1038"/>
      <c r="O6" s="753"/>
    </row>
    <row r="7" spans="1:15" ht="9">
      <c r="A7" s="761" t="s">
        <v>1672</v>
      </c>
      <c r="B7" s="762" t="s">
        <v>1673</v>
      </c>
      <c r="C7" s="764"/>
      <c r="D7" s="765"/>
      <c r="E7" s="766"/>
      <c r="F7" s="764"/>
      <c r="G7" s="765"/>
      <c r="H7" s="765"/>
      <c r="I7" s="764"/>
      <c r="J7" s="765"/>
      <c r="K7" s="763"/>
      <c r="L7" s="1039"/>
      <c r="M7" s="1032"/>
      <c r="N7" s="1040"/>
      <c r="O7" s="753"/>
    </row>
    <row r="8" spans="1:15" ht="9">
      <c r="A8" s="761" t="s">
        <v>1674</v>
      </c>
      <c r="B8" s="767"/>
      <c r="C8" s="768">
        <v>2013</v>
      </c>
      <c r="D8" s="769">
        <v>2014</v>
      </c>
      <c r="E8" s="769">
        <v>2014</v>
      </c>
      <c r="F8" s="768">
        <v>2013</v>
      </c>
      <c r="G8" s="769">
        <v>2014</v>
      </c>
      <c r="H8" s="769">
        <v>2014</v>
      </c>
      <c r="I8" s="768">
        <v>2013</v>
      </c>
      <c r="J8" s="769">
        <v>2014</v>
      </c>
      <c r="K8" s="769">
        <v>2014</v>
      </c>
      <c r="L8" s="768">
        <v>2013</v>
      </c>
      <c r="M8" s="769">
        <v>2014</v>
      </c>
      <c r="N8" s="769">
        <v>2014</v>
      </c>
      <c r="O8" s="753"/>
    </row>
    <row r="9" spans="1:15" ht="9">
      <c r="A9" s="770"/>
      <c r="B9" s="771"/>
      <c r="C9" s="772" t="s">
        <v>1118</v>
      </c>
      <c r="D9" s="772" t="s">
        <v>1529</v>
      </c>
      <c r="E9" s="772" t="s">
        <v>1118</v>
      </c>
      <c r="F9" s="772" t="s">
        <v>1118</v>
      </c>
      <c r="G9" s="772" t="s">
        <v>1529</v>
      </c>
      <c r="H9" s="772" t="s">
        <v>1118</v>
      </c>
      <c r="I9" s="772" t="s">
        <v>1118</v>
      </c>
      <c r="J9" s="772" t="s">
        <v>1529</v>
      </c>
      <c r="K9" s="772" t="s">
        <v>1118</v>
      </c>
      <c r="L9" s="772" t="s">
        <v>1118</v>
      </c>
      <c r="M9" s="772" t="s">
        <v>1529</v>
      </c>
      <c r="N9" s="772" t="s">
        <v>1118</v>
      </c>
      <c r="O9" s="753"/>
    </row>
    <row r="10" spans="1:15" ht="9">
      <c r="A10" s="773"/>
      <c r="B10" s="774"/>
      <c r="C10" s="773"/>
      <c r="D10" s="775"/>
      <c r="E10" s="775"/>
      <c r="F10" s="773"/>
      <c r="G10" s="775"/>
      <c r="H10" s="775"/>
      <c r="I10" s="773"/>
      <c r="J10" s="776"/>
      <c r="K10" s="776"/>
      <c r="L10" s="773"/>
      <c r="M10" s="777"/>
      <c r="N10" s="778"/>
      <c r="O10" s="753"/>
    </row>
    <row r="11" spans="1:15" ht="9">
      <c r="A11" s="779" t="s">
        <v>40</v>
      </c>
      <c r="B11" s="780" t="s">
        <v>1675</v>
      </c>
      <c r="C11" s="781">
        <v>13.7</v>
      </c>
      <c r="D11" s="781">
        <v>13.2</v>
      </c>
      <c r="E11" s="781">
        <v>16.9</v>
      </c>
      <c r="F11" s="781">
        <v>26</v>
      </c>
      <c r="G11" s="781">
        <v>29</v>
      </c>
      <c r="H11" s="781">
        <v>27</v>
      </c>
      <c r="I11" s="781">
        <v>1</v>
      </c>
      <c r="J11" s="781">
        <v>-4</v>
      </c>
      <c r="K11" s="781">
        <v>3</v>
      </c>
      <c r="L11" s="781">
        <v>50.9</v>
      </c>
      <c r="M11" s="782">
        <v>52.1</v>
      </c>
      <c r="N11" s="782">
        <v>37.4</v>
      </c>
      <c r="O11" s="753"/>
    </row>
    <row r="12" spans="1:15" ht="9">
      <c r="A12" s="753" t="s">
        <v>554</v>
      </c>
      <c r="B12" s="780" t="s">
        <v>1676</v>
      </c>
      <c r="C12" s="781">
        <v>13.2</v>
      </c>
      <c r="D12" s="781">
        <v>12</v>
      </c>
      <c r="E12" s="781">
        <v>14.7</v>
      </c>
      <c r="F12" s="781">
        <v>25</v>
      </c>
      <c r="G12" s="781">
        <v>24</v>
      </c>
      <c r="H12" s="781">
        <v>25</v>
      </c>
      <c r="I12" s="781">
        <v>3</v>
      </c>
      <c r="J12" s="781">
        <v>-4</v>
      </c>
      <c r="K12" s="781">
        <v>1</v>
      </c>
      <c r="L12" s="781">
        <v>68.2</v>
      </c>
      <c r="M12" s="783">
        <v>12.7</v>
      </c>
      <c r="N12" s="783">
        <v>46.2</v>
      </c>
      <c r="O12" s="753"/>
    </row>
    <row r="13" spans="1:15" ht="9">
      <c r="A13" s="753" t="s">
        <v>41</v>
      </c>
      <c r="B13" s="780" t="s">
        <v>1677</v>
      </c>
      <c r="C13" s="781">
        <v>13.2</v>
      </c>
      <c r="D13" s="781">
        <v>10.8</v>
      </c>
      <c r="E13" s="781">
        <v>13.9</v>
      </c>
      <c r="F13" s="781">
        <v>26</v>
      </c>
      <c r="G13" s="781">
        <v>24</v>
      </c>
      <c r="H13" s="781">
        <v>26</v>
      </c>
      <c r="I13" s="781">
        <v>1</v>
      </c>
      <c r="J13" s="781">
        <v>-3</v>
      </c>
      <c r="K13" s="781">
        <v>1</v>
      </c>
      <c r="L13" s="781">
        <v>43.7</v>
      </c>
      <c r="M13" s="783">
        <v>51.4</v>
      </c>
      <c r="N13" s="783">
        <v>57.3</v>
      </c>
      <c r="O13" s="753"/>
    </row>
    <row r="14" spans="1:15" ht="9">
      <c r="A14" s="753" t="s">
        <v>1678</v>
      </c>
      <c r="B14" s="780" t="s">
        <v>1679</v>
      </c>
      <c r="C14" s="781">
        <v>14.2</v>
      </c>
      <c r="D14" s="781">
        <v>12.3</v>
      </c>
      <c r="E14" s="781">
        <v>15.9</v>
      </c>
      <c r="F14" s="781">
        <v>27</v>
      </c>
      <c r="G14" s="781">
        <v>25</v>
      </c>
      <c r="H14" s="781">
        <v>28</v>
      </c>
      <c r="I14" s="781">
        <v>-1</v>
      </c>
      <c r="J14" s="781">
        <v>-6</v>
      </c>
      <c r="K14" s="781">
        <v>-1</v>
      </c>
      <c r="L14" s="781">
        <v>58.6</v>
      </c>
      <c r="M14" s="783">
        <v>71.1</v>
      </c>
      <c r="N14" s="783">
        <v>44.3</v>
      </c>
      <c r="O14" s="753"/>
    </row>
    <row r="15" spans="1:15" ht="9">
      <c r="A15" s="753" t="s">
        <v>652</v>
      </c>
      <c r="B15" s="780" t="s">
        <v>1680</v>
      </c>
      <c r="C15" s="781">
        <v>15.8</v>
      </c>
      <c r="D15" s="781">
        <v>13.4</v>
      </c>
      <c r="E15" s="781">
        <v>16.5</v>
      </c>
      <c r="F15" s="781">
        <v>28</v>
      </c>
      <c r="G15" s="781">
        <v>27</v>
      </c>
      <c r="H15" s="781">
        <v>31</v>
      </c>
      <c r="I15" s="781">
        <v>4</v>
      </c>
      <c r="J15" s="781">
        <v>-2</v>
      </c>
      <c r="K15" s="781">
        <v>4</v>
      </c>
      <c r="L15" s="781">
        <v>87</v>
      </c>
      <c r="M15" s="783">
        <v>42.3</v>
      </c>
      <c r="N15" s="783">
        <v>35.8</v>
      </c>
      <c r="O15" s="753"/>
    </row>
    <row r="16" spans="1:15" ht="9">
      <c r="A16" s="753" t="s">
        <v>489</v>
      </c>
      <c r="B16" s="780" t="s">
        <v>1681</v>
      </c>
      <c r="C16" s="781">
        <v>16.7</v>
      </c>
      <c r="D16" s="781">
        <v>12.6</v>
      </c>
      <c r="E16" s="781">
        <v>17</v>
      </c>
      <c r="F16" s="781">
        <v>26</v>
      </c>
      <c r="G16" s="781">
        <v>30</v>
      </c>
      <c r="H16" s="781">
        <v>32</v>
      </c>
      <c r="I16" s="781">
        <v>4</v>
      </c>
      <c r="J16" s="781">
        <v>-2</v>
      </c>
      <c r="K16" s="781">
        <v>4</v>
      </c>
      <c r="L16" s="781">
        <v>13.6</v>
      </c>
      <c r="M16" s="783">
        <v>18.2</v>
      </c>
      <c r="N16" s="783">
        <v>50.5</v>
      </c>
      <c r="O16" s="753"/>
    </row>
    <row r="17" spans="1:15" ht="9">
      <c r="A17" s="753" t="s">
        <v>17</v>
      </c>
      <c r="B17" s="780" t="s">
        <v>1682</v>
      </c>
      <c r="C17" s="781">
        <v>16.4</v>
      </c>
      <c r="D17" s="781">
        <v>14.2</v>
      </c>
      <c r="E17" s="781">
        <v>17.4</v>
      </c>
      <c r="F17" s="781">
        <v>27</v>
      </c>
      <c r="G17" s="781">
        <v>26</v>
      </c>
      <c r="H17" s="781">
        <v>28</v>
      </c>
      <c r="I17" s="781">
        <v>4</v>
      </c>
      <c r="J17" s="781">
        <v>1</v>
      </c>
      <c r="K17" s="781">
        <v>5</v>
      </c>
      <c r="L17" s="781">
        <v>80.2</v>
      </c>
      <c r="M17" s="783">
        <v>61.6</v>
      </c>
      <c r="N17" s="783">
        <v>43.4</v>
      </c>
      <c r="O17" s="753"/>
    </row>
    <row r="18" spans="1:15" ht="9">
      <c r="A18" s="753" t="s">
        <v>18</v>
      </c>
      <c r="B18" s="780" t="s">
        <v>1683</v>
      </c>
      <c r="C18" s="781">
        <v>16.9</v>
      </c>
      <c r="D18" s="781">
        <v>14.9</v>
      </c>
      <c r="E18" s="781">
        <v>18.1</v>
      </c>
      <c r="F18" s="781">
        <v>27</v>
      </c>
      <c r="G18" s="781">
        <v>26</v>
      </c>
      <c r="H18" s="781">
        <v>27</v>
      </c>
      <c r="I18" s="781">
        <v>4</v>
      </c>
      <c r="J18" s="781">
        <v>2</v>
      </c>
      <c r="K18" s="781">
        <v>8</v>
      </c>
      <c r="L18" s="781">
        <v>20</v>
      </c>
      <c r="M18" s="783">
        <v>19</v>
      </c>
      <c r="N18" s="783">
        <v>15.9</v>
      </c>
      <c r="O18" s="753"/>
    </row>
    <row r="19" spans="1:15" ht="9">
      <c r="A19" s="753" t="s">
        <v>19</v>
      </c>
      <c r="B19" s="780" t="s">
        <v>1684</v>
      </c>
      <c r="C19" s="781">
        <v>17.9</v>
      </c>
      <c r="D19" s="781">
        <v>16.1</v>
      </c>
      <c r="E19" s="781">
        <v>18.4</v>
      </c>
      <c r="F19" s="781">
        <v>29</v>
      </c>
      <c r="G19" s="781">
        <v>27</v>
      </c>
      <c r="H19" s="781">
        <v>29</v>
      </c>
      <c r="I19" s="781">
        <v>4</v>
      </c>
      <c r="J19" s="781">
        <v>-1</v>
      </c>
      <c r="K19" s="781">
        <v>5</v>
      </c>
      <c r="L19" s="781">
        <v>91.7</v>
      </c>
      <c r="M19" s="783">
        <v>77.7</v>
      </c>
      <c r="N19" s="783">
        <v>56.9</v>
      </c>
      <c r="O19" s="753"/>
    </row>
    <row r="20" spans="1:15" ht="9">
      <c r="A20" s="753" t="s">
        <v>459</v>
      </c>
      <c r="B20" s="780" t="s">
        <v>1685</v>
      </c>
      <c r="C20" s="781">
        <v>18</v>
      </c>
      <c r="D20" s="781">
        <v>16.6</v>
      </c>
      <c r="E20" s="781">
        <v>19.3</v>
      </c>
      <c r="F20" s="781">
        <v>27</v>
      </c>
      <c r="G20" s="781">
        <v>29</v>
      </c>
      <c r="H20" s="781">
        <v>32</v>
      </c>
      <c r="I20" s="781">
        <v>6</v>
      </c>
      <c r="J20" s="781">
        <v>1</v>
      </c>
      <c r="K20" s="781">
        <v>6</v>
      </c>
      <c r="L20" s="781">
        <v>57.4</v>
      </c>
      <c r="M20" s="783">
        <v>45.6</v>
      </c>
      <c r="N20" s="783">
        <v>47.8</v>
      </c>
      <c r="O20" s="753"/>
    </row>
    <row r="21" spans="1:15" ht="9">
      <c r="A21" s="753" t="s">
        <v>20</v>
      </c>
      <c r="B21" s="780" t="s">
        <v>1686</v>
      </c>
      <c r="C21" s="781">
        <v>20.3</v>
      </c>
      <c r="D21" s="781">
        <v>16.4</v>
      </c>
      <c r="E21" s="781">
        <v>18.8</v>
      </c>
      <c r="F21" s="781">
        <v>30</v>
      </c>
      <c r="G21" s="781">
        <v>28</v>
      </c>
      <c r="H21" s="781">
        <v>31</v>
      </c>
      <c r="I21" s="781">
        <v>4</v>
      </c>
      <c r="J21" s="781">
        <v>-1</v>
      </c>
      <c r="K21" s="781">
        <v>7</v>
      </c>
      <c r="L21" s="781">
        <v>44.7</v>
      </c>
      <c r="M21" s="783">
        <v>38.4</v>
      </c>
      <c r="N21" s="783">
        <v>45.4</v>
      </c>
      <c r="O21" s="753"/>
    </row>
    <row r="22" spans="1:15" ht="9">
      <c r="A22" s="753" t="s">
        <v>21</v>
      </c>
      <c r="B22" s="780" t="s">
        <v>1687</v>
      </c>
      <c r="C22" s="781">
        <v>19.1</v>
      </c>
      <c r="D22" s="781">
        <v>16.8</v>
      </c>
      <c r="E22" s="781">
        <v>20.2</v>
      </c>
      <c r="F22" s="781">
        <v>32</v>
      </c>
      <c r="G22" s="781">
        <v>29</v>
      </c>
      <c r="H22" s="781">
        <v>31</v>
      </c>
      <c r="I22" s="781">
        <v>6</v>
      </c>
      <c r="J22" s="781">
        <v>1</v>
      </c>
      <c r="K22" s="781">
        <v>7</v>
      </c>
      <c r="L22" s="781">
        <v>36.9</v>
      </c>
      <c r="M22" s="783">
        <v>31.9</v>
      </c>
      <c r="N22" s="783">
        <v>50.6</v>
      </c>
      <c r="O22" s="753"/>
    </row>
    <row r="23" spans="1:15" ht="9">
      <c r="A23" s="753" t="s">
        <v>37</v>
      </c>
      <c r="B23" s="780" t="s">
        <v>1688</v>
      </c>
      <c r="C23" s="781">
        <v>16.2</v>
      </c>
      <c r="D23" s="781">
        <v>15.6</v>
      </c>
      <c r="E23" s="781">
        <v>19.2</v>
      </c>
      <c r="F23" s="781">
        <v>28</v>
      </c>
      <c r="G23" s="781">
        <v>28</v>
      </c>
      <c r="H23" s="781">
        <v>29</v>
      </c>
      <c r="I23" s="781">
        <v>6</v>
      </c>
      <c r="J23" s="781">
        <v>-1</v>
      </c>
      <c r="K23" s="781">
        <v>7</v>
      </c>
      <c r="L23" s="781">
        <v>76.9</v>
      </c>
      <c r="M23" s="783">
        <v>20.6</v>
      </c>
      <c r="N23" s="783">
        <v>43.1</v>
      </c>
      <c r="O23" s="753"/>
    </row>
    <row r="24" spans="1:15" ht="9">
      <c r="A24" s="753" t="s">
        <v>38</v>
      </c>
      <c r="B24" s="780" t="s">
        <v>1689</v>
      </c>
      <c r="C24" s="781">
        <v>15.4</v>
      </c>
      <c r="D24" s="781">
        <v>13.2</v>
      </c>
      <c r="E24" s="781">
        <v>15.8</v>
      </c>
      <c r="F24" s="781">
        <v>29</v>
      </c>
      <c r="G24" s="781">
        <v>27</v>
      </c>
      <c r="H24" s="781">
        <v>30</v>
      </c>
      <c r="I24" s="781">
        <v>4</v>
      </c>
      <c r="J24" s="781">
        <v>-1</v>
      </c>
      <c r="K24" s="781">
        <v>5</v>
      </c>
      <c r="L24" s="781">
        <v>71.8</v>
      </c>
      <c r="M24" s="783">
        <v>118.9</v>
      </c>
      <c r="N24" s="783">
        <v>68.4</v>
      </c>
      <c r="O24" s="753"/>
    </row>
    <row r="25" spans="1:15" ht="9">
      <c r="A25" s="753" t="s">
        <v>22</v>
      </c>
      <c r="B25" s="780" t="s">
        <v>1690</v>
      </c>
      <c r="C25" s="755">
        <v>14.6</v>
      </c>
      <c r="D25" s="781">
        <v>12.8</v>
      </c>
      <c r="E25" s="781">
        <v>15.4</v>
      </c>
      <c r="F25" s="755">
        <v>28</v>
      </c>
      <c r="G25" s="781">
        <v>24</v>
      </c>
      <c r="H25" s="781">
        <v>27</v>
      </c>
      <c r="I25" s="755">
        <v>1</v>
      </c>
      <c r="J25" s="781">
        <v>-2</v>
      </c>
      <c r="K25" s="781">
        <v>1</v>
      </c>
      <c r="L25" s="781">
        <v>68.3</v>
      </c>
      <c r="M25" s="783">
        <v>73.7</v>
      </c>
      <c r="N25" s="783">
        <v>49.5</v>
      </c>
      <c r="O25" s="753"/>
    </row>
    <row r="26" spans="1:15" ht="9">
      <c r="A26" s="753" t="s">
        <v>39</v>
      </c>
      <c r="B26" s="780" t="s">
        <v>1691</v>
      </c>
      <c r="C26" s="755">
        <v>15.7</v>
      </c>
      <c r="D26" s="781">
        <v>13</v>
      </c>
      <c r="E26" s="781">
        <v>15.5</v>
      </c>
      <c r="F26" s="755">
        <v>29</v>
      </c>
      <c r="G26" s="781">
        <v>26</v>
      </c>
      <c r="H26" s="781">
        <v>30</v>
      </c>
      <c r="I26" s="755">
        <v>5</v>
      </c>
      <c r="J26" s="781">
        <v>1</v>
      </c>
      <c r="K26" s="781">
        <v>5</v>
      </c>
      <c r="L26" s="755">
        <v>49.6</v>
      </c>
      <c r="M26" s="783">
        <v>90.4</v>
      </c>
      <c r="N26" s="783">
        <v>68.7</v>
      </c>
      <c r="O26" s="753"/>
    </row>
    <row r="27" spans="1:15" ht="9">
      <c r="A27" s="784" t="s">
        <v>23</v>
      </c>
      <c r="B27" s="785" t="s">
        <v>1692</v>
      </c>
      <c r="C27" s="786">
        <v>13.7</v>
      </c>
      <c r="D27" s="786">
        <v>11.3</v>
      </c>
      <c r="E27" s="786">
        <v>14.3</v>
      </c>
      <c r="F27" s="786">
        <v>24</v>
      </c>
      <c r="G27" s="786">
        <v>27</v>
      </c>
      <c r="H27" s="786">
        <v>24</v>
      </c>
      <c r="I27" s="786">
        <v>1</v>
      </c>
      <c r="J27" s="786">
        <v>-2</v>
      </c>
      <c r="K27" s="786">
        <v>4</v>
      </c>
      <c r="L27" s="786">
        <v>24.2</v>
      </c>
      <c r="M27" s="787">
        <v>48.6</v>
      </c>
      <c r="N27" s="787">
        <v>55.6</v>
      </c>
      <c r="O27" s="753"/>
    </row>
    <row r="28" spans="1:15" ht="9">
      <c r="A28" s="753"/>
      <c r="B28" s="753"/>
      <c r="C28" s="753"/>
      <c r="F28" s="753"/>
      <c r="G28" s="753"/>
      <c r="I28" s="788"/>
      <c r="J28" s="755"/>
      <c r="K28" s="755"/>
      <c r="L28" s="753"/>
      <c r="O28" s="753"/>
    </row>
    <row r="29" spans="1:14" ht="9">
      <c r="A29" s="753"/>
      <c r="B29" s="784"/>
      <c r="C29" s="753"/>
      <c r="D29" s="753"/>
      <c r="E29" s="755"/>
      <c r="F29" s="753"/>
      <c r="G29" s="753"/>
      <c r="H29" s="753"/>
      <c r="I29" s="753"/>
      <c r="J29" s="753"/>
      <c r="K29" s="753"/>
      <c r="L29" s="753"/>
      <c r="M29" s="753"/>
      <c r="N29" s="753"/>
    </row>
    <row r="30" spans="1:14" ht="9">
      <c r="A30" s="759" t="s">
        <v>1666</v>
      </c>
      <c r="B30" s="789" t="s">
        <v>1667</v>
      </c>
      <c r="C30" s="1033" t="s">
        <v>1693</v>
      </c>
      <c r="D30" s="1034"/>
      <c r="E30" s="1035"/>
      <c r="F30" s="1033" t="s">
        <v>1694</v>
      </c>
      <c r="G30" s="1034"/>
      <c r="H30" s="1035"/>
      <c r="I30" s="1033" t="s">
        <v>1695</v>
      </c>
      <c r="J30" s="1034"/>
      <c r="K30" s="1034"/>
      <c r="L30" s="1033" t="s">
        <v>1696</v>
      </c>
      <c r="M30" s="1034"/>
      <c r="N30" s="1034"/>
    </row>
    <row r="31" spans="1:14" ht="9">
      <c r="A31" s="761" t="s">
        <v>1697</v>
      </c>
      <c r="B31" s="789" t="s">
        <v>1673</v>
      </c>
      <c r="C31" s="1041"/>
      <c r="D31" s="1042"/>
      <c r="E31" s="1043"/>
      <c r="F31" s="1041" t="s">
        <v>1698</v>
      </c>
      <c r="G31" s="1042"/>
      <c r="H31" s="1043"/>
      <c r="I31" s="1041" t="s">
        <v>1699</v>
      </c>
      <c r="J31" s="1042"/>
      <c r="K31" s="1042"/>
      <c r="L31" s="790"/>
      <c r="M31" s="791"/>
      <c r="N31" s="792"/>
    </row>
    <row r="32" spans="1:18" ht="9">
      <c r="A32" s="761" t="s">
        <v>1674</v>
      </c>
      <c r="B32" s="770"/>
      <c r="C32" s="768">
        <v>2013</v>
      </c>
      <c r="D32" s="769">
        <v>2014</v>
      </c>
      <c r="E32" s="769">
        <v>2014</v>
      </c>
      <c r="F32" s="768">
        <v>2013</v>
      </c>
      <c r="G32" s="769">
        <v>2014</v>
      </c>
      <c r="H32" s="769">
        <v>2014</v>
      </c>
      <c r="I32" s="768">
        <v>2013</v>
      </c>
      <c r="J32" s="769">
        <v>2014</v>
      </c>
      <c r="K32" s="769">
        <v>2014</v>
      </c>
      <c r="L32" s="768">
        <v>2013</v>
      </c>
      <c r="M32" s="769">
        <v>2014</v>
      </c>
      <c r="N32" s="769">
        <v>2014</v>
      </c>
      <c r="O32" s="793"/>
      <c r="Q32" s="793"/>
      <c r="R32" s="793"/>
    </row>
    <row r="33" spans="1:18" ht="9">
      <c r="A33" s="761"/>
      <c r="B33" s="761"/>
      <c r="C33" s="772" t="s">
        <v>1118</v>
      </c>
      <c r="D33" s="772" t="s">
        <v>1529</v>
      </c>
      <c r="E33" s="772" t="s">
        <v>1118</v>
      </c>
      <c r="F33" s="772" t="s">
        <v>1118</v>
      </c>
      <c r="G33" s="772" t="s">
        <v>1529</v>
      </c>
      <c r="H33" s="772" t="s">
        <v>1118</v>
      </c>
      <c r="I33" s="772" t="s">
        <v>1118</v>
      </c>
      <c r="J33" s="772" t="s">
        <v>1529</v>
      </c>
      <c r="K33" s="772" t="s">
        <v>1118</v>
      </c>
      <c r="L33" s="772" t="s">
        <v>1118</v>
      </c>
      <c r="M33" s="772" t="s">
        <v>1529</v>
      </c>
      <c r="N33" s="772" t="s">
        <v>1118</v>
      </c>
      <c r="Q33" s="793"/>
      <c r="R33" s="793"/>
    </row>
    <row r="34" spans="1:18" ht="9">
      <c r="A34" s="770"/>
      <c r="B34" s="773"/>
      <c r="C34" s="773"/>
      <c r="D34" s="775"/>
      <c r="E34" s="775"/>
      <c r="F34" s="773"/>
      <c r="G34" s="775"/>
      <c r="H34" s="775"/>
      <c r="I34" s="773"/>
      <c r="J34" s="770"/>
      <c r="K34" s="770"/>
      <c r="L34" s="794"/>
      <c r="M34" s="795"/>
      <c r="N34" s="794"/>
      <c r="Q34" s="793"/>
      <c r="R34" s="793"/>
    </row>
    <row r="35" spans="1:18" ht="9">
      <c r="A35" s="779" t="s">
        <v>40</v>
      </c>
      <c r="B35" s="796" t="s">
        <v>1675</v>
      </c>
      <c r="C35" s="757">
        <v>21</v>
      </c>
      <c r="D35" s="797">
        <v>19</v>
      </c>
      <c r="E35" s="797">
        <v>16</v>
      </c>
      <c r="F35" s="757">
        <v>12</v>
      </c>
      <c r="G35" s="757">
        <v>14</v>
      </c>
      <c r="H35" s="757">
        <v>14</v>
      </c>
      <c r="I35" s="757">
        <v>1</v>
      </c>
      <c r="J35" s="779">
        <v>1</v>
      </c>
      <c r="K35" s="779">
        <v>2</v>
      </c>
      <c r="L35" s="757">
        <v>8</v>
      </c>
      <c r="M35" s="779">
        <v>5</v>
      </c>
      <c r="N35" s="779">
        <v>8</v>
      </c>
      <c r="P35" s="798"/>
      <c r="Q35" s="793"/>
      <c r="R35" s="793"/>
    </row>
    <row r="36" spans="1:18" ht="9">
      <c r="A36" s="753" t="s">
        <v>554</v>
      </c>
      <c r="B36" s="780" t="s">
        <v>1676</v>
      </c>
      <c r="C36" s="757">
        <v>25</v>
      </c>
      <c r="D36" s="797">
        <v>10</v>
      </c>
      <c r="E36" s="797">
        <v>14</v>
      </c>
      <c r="F36" s="757">
        <v>12</v>
      </c>
      <c r="G36" s="757">
        <v>12</v>
      </c>
      <c r="H36" s="757">
        <v>10</v>
      </c>
      <c r="I36" s="757">
        <v>8</v>
      </c>
      <c r="J36" s="753">
        <v>7</v>
      </c>
      <c r="K36" s="753">
        <v>8</v>
      </c>
      <c r="L36" s="757">
        <v>4</v>
      </c>
      <c r="M36" s="753">
        <v>4</v>
      </c>
      <c r="N36" s="753">
        <v>4</v>
      </c>
      <c r="P36" s="798"/>
      <c r="Q36" s="793"/>
      <c r="R36" s="793"/>
    </row>
    <row r="37" spans="1:18" ht="9">
      <c r="A37" s="753" t="s">
        <v>41</v>
      </c>
      <c r="B37" s="780" t="s">
        <v>1677</v>
      </c>
      <c r="C37" s="757">
        <v>18</v>
      </c>
      <c r="D37" s="797">
        <v>16</v>
      </c>
      <c r="E37" s="797">
        <v>16</v>
      </c>
      <c r="F37" s="757">
        <v>12</v>
      </c>
      <c r="G37" s="757">
        <v>14</v>
      </c>
      <c r="H37" s="757">
        <v>10</v>
      </c>
      <c r="I37" s="757">
        <v>5</v>
      </c>
      <c r="J37" s="753">
        <v>4</v>
      </c>
      <c r="K37" s="753">
        <v>3</v>
      </c>
      <c r="L37" s="757">
        <v>5</v>
      </c>
      <c r="M37" s="753">
        <v>5</v>
      </c>
      <c r="N37" s="753">
        <v>5</v>
      </c>
      <c r="Q37" s="793"/>
      <c r="R37" s="793"/>
    </row>
    <row r="38" spans="1:18" ht="9">
      <c r="A38" s="753" t="s">
        <v>1678</v>
      </c>
      <c r="B38" s="780" t="s">
        <v>1679</v>
      </c>
      <c r="C38" s="757">
        <v>25</v>
      </c>
      <c r="D38" s="797">
        <v>19</v>
      </c>
      <c r="E38" s="797">
        <v>20</v>
      </c>
      <c r="F38" s="757">
        <v>7</v>
      </c>
      <c r="G38" s="757">
        <v>12</v>
      </c>
      <c r="H38" s="757">
        <v>9</v>
      </c>
      <c r="J38" s="753">
        <v>1</v>
      </c>
      <c r="K38" s="753"/>
      <c r="L38" s="757">
        <v>6</v>
      </c>
      <c r="M38" s="753">
        <v>4</v>
      </c>
      <c r="N38" s="753">
        <v>7</v>
      </c>
      <c r="Q38" s="793"/>
      <c r="R38" s="793"/>
    </row>
    <row r="39" spans="1:18" ht="9">
      <c r="A39" s="753" t="s">
        <v>652</v>
      </c>
      <c r="B39" s="780" t="s">
        <v>1680</v>
      </c>
      <c r="C39" s="757">
        <v>13</v>
      </c>
      <c r="D39" s="797">
        <v>15</v>
      </c>
      <c r="E39" s="797">
        <v>15</v>
      </c>
      <c r="F39" s="757">
        <v>12</v>
      </c>
      <c r="G39" s="757">
        <v>18</v>
      </c>
      <c r="H39" s="757">
        <v>14</v>
      </c>
      <c r="I39" s="757">
        <v>1</v>
      </c>
      <c r="J39" s="753">
        <v>10</v>
      </c>
      <c r="K39" s="753">
        <v>14</v>
      </c>
      <c r="L39" s="757">
        <v>9</v>
      </c>
      <c r="M39" s="753">
        <v>11</v>
      </c>
      <c r="N39" s="753">
        <v>14</v>
      </c>
      <c r="Q39" s="793"/>
      <c r="R39" s="793"/>
    </row>
    <row r="40" spans="1:18" ht="9">
      <c r="A40" s="753" t="s">
        <v>489</v>
      </c>
      <c r="B40" s="780" t="s">
        <v>1681</v>
      </c>
      <c r="C40" s="757">
        <v>8</v>
      </c>
      <c r="D40" s="797">
        <v>8</v>
      </c>
      <c r="E40" s="797">
        <v>13</v>
      </c>
      <c r="F40" s="757">
        <v>5</v>
      </c>
      <c r="G40" s="757">
        <v>7</v>
      </c>
      <c r="H40" s="757">
        <v>10</v>
      </c>
      <c r="J40" s="753"/>
      <c r="K40" s="753">
        <v>1</v>
      </c>
      <c r="L40" s="757">
        <v>7</v>
      </c>
      <c r="M40" s="753">
        <v>7</v>
      </c>
      <c r="N40" s="753">
        <v>8</v>
      </c>
      <c r="P40" s="798"/>
      <c r="Q40" s="793"/>
      <c r="R40" s="793"/>
    </row>
    <row r="41" spans="1:18" ht="9">
      <c r="A41" s="753" t="s">
        <v>17</v>
      </c>
      <c r="B41" s="780" t="s">
        <v>1682</v>
      </c>
      <c r="C41" s="757">
        <v>18</v>
      </c>
      <c r="D41" s="797">
        <v>14</v>
      </c>
      <c r="E41" s="797">
        <v>16</v>
      </c>
      <c r="F41" s="757">
        <v>9</v>
      </c>
      <c r="G41" s="757">
        <v>10</v>
      </c>
      <c r="H41" s="757">
        <v>9</v>
      </c>
      <c r="J41" s="753">
        <v>1</v>
      </c>
      <c r="K41" s="753"/>
      <c r="L41" s="757">
        <v>7</v>
      </c>
      <c r="M41" s="753">
        <v>7</v>
      </c>
      <c r="N41" s="753">
        <v>7</v>
      </c>
      <c r="Q41" s="793"/>
      <c r="R41" s="793"/>
    </row>
    <row r="42" spans="1:18" ht="9">
      <c r="A42" s="753" t="s">
        <v>18</v>
      </c>
      <c r="B42" s="780" t="s">
        <v>1683</v>
      </c>
      <c r="C42" s="757">
        <v>13</v>
      </c>
      <c r="D42" s="797">
        <v>11</v>
      </c>
      <c r="E42" s="797">
        <v>8</v>
      </c>
      <c r="F42" s="757">
        <v>12</v>
      </c>
      <c r="G42" s="757">
        <v>14</v>
      </c>
      <c r="H42" s="757">
        <v>12</v>
      </c>
      <c r="I42" s="757">
        <v>4</v>
      </c>
      <c r="J42" s="753">
        <v>5</v>
      </c>
      <c r="K42" s="753">
        <v>6</v>
      </c>
      <c r="L42" s="757">
        <v>11</v>
      </c>
      <c r="M42" s="753">
        <v>10</v>
      </c>
      <c r="N42" s="753">
        <v>14</v>
      </c>
      <c r="Q42" s="793"/>
      <c r="R42" s="793"/>
    </row>
    <row r="43" spans="1:14" ht="9">
      <c r="A43" s="753" t="s">
        <v>19</v>
      </c>
      <c r="B43" s="780" t="s">
        <v>1684</v>
      </c>
      <c r="C43" s="757">
        <v>19</v>
      </c>
      <c r="D43" s="797">
        <v>12</v>
      </c>
      <c r="E43" s="797">
        <v>17</v>
      </c>
      <c r="F43" s="757">
        <v>7</v>
      </c>
      <c r="G43" s="757">
        <v>9</v>
      </c>
      <c r="H43" s="757">
        <v>7</v>
      </c>
      <c r="J43" s="753"/>
      <c r="K43" s="753"/>
      <c r="L43" s="757">
        <v>7</v>
      </c>
      <c r="M43" s="753">
        <v>5</v>
      </c>
      <c r="N43" s="753">
        <v>6</v>
      </c>
    </row>
    <row r="44" spans="1:14" ht="9">
      <c r="A44" s="753" t="s">
        <v>459</v>
      </c>
      <c r="B44" s="780" t="s">
        <v>1685</v>
      </c>
      <c r="C44" s="757">
        <v>14</v>
      </c>
      <c r="D44" s="797">
        <v>12</v>
      </c>
      <c r="E44" s="797">
        <v>12</v>
      </c>
      <c r="F44" s="757">
        <v>12</v>
      </c>
      <c r="G44" s="757">
        <v>14</v>
      </c>
      <c r="H44" s="757">
        <v>6</v>
      </c>
      <c r="I44" s="757">
        <v>2</v>
      </c>
      <c r="J44" s="753">
        <v>5</v>
      </c>
      <c r="K44" s="753"/>
      <c r="L44" s="757">
        <v>10</v>
      </c>
      <c r="M44" s="753">
        <v>5</v>
      </c>
      <c r="N44" s="753">
        <v>8</v>
      </c>
    </row>
    <row r="45" spans="1:14" ht="9">
      <c r="A45" s="753" t="s">
        <v>20</v>
      </c>
      <c r="B45" s="780" t="s">
        <v>1686</v>
      </c>
      <c r="C45" s="757">
        <v>12</v>
      </c>
      <c r="D45" s="797">
        <v>10</v>
      </c>
      <c r="E45" s="797">
        <v>8</v>
      </c>
      <c r="F45" s="757">
        <v>9</v>
      </c>
      <c r="G45" s="757">
        <v>12</v>
      </c>
      <c r="H45" s="757">
        <v>7</v>
      </c>
      <c r="J45" s="753">
        <v>1</v>
      </c>
      <c r="K45" s="753"/>
      <c r="L45" s="757">
        <v>10</v>
      </c>
      <c r="M45" s="753">
        <v>5</v>
      </c>
      <c r="N45" s="753">
        <v>8</v>
      </c>
    </row>
    <row r="46" spans="1:14" ht="9">
      <c r="A46" s="753" t="s">
        <v>21</v>
      </c>
      <c r="B46" s="780" t="s">
        <v>1687</v>
      </c>
      <c r="C46" s="757">
        <v>12</v>
      </c>
      <c r="D46" s="797">
        <v>9</v>
      </c>
      <c r="E46" s="797">
        <v>12</v>
      </c>
      <c r="F46" s="757">
        <v>9</v>
      </c>
      <c r="G46" s="757">
        <v>12</v>
      </c>
      <c r="H46" s="757">
        <v>12</v>
      </c>
      <c r="J46" s="753">
        <v>1</v>
      </c>
      <c r="K46" s="753">
        <v>1</v>
      </c>
      <c r="L46" s="757">
        <v>7</v>
      </c>
      <c r="M46" s="753">
        <v>4</v>
      </c>
      <c r="N46" s="753">
        <v>6</v>
      </c>
    </row>
    <row r="47" spans="1:14" ht="9">
      <c r="A47" s="753" t="s">
        <v>37</v>
      </c>
      <c r="B47" s="780" t="s">
        <v>1688</v>
      </c>
      <c r="C47" s="757">
        <v>21</v>
      </c>
      <c r="D47" s="797">
        <v>15</v>
      </c>
      <c r="E47" s="797">
        <v>12</v>
      </c>
      <c r="F47" s="757">
        <v>7</v>
      </c>
      <c r="G47" s="757">
        <v>12</v>
      </c>
      <c r="H47" s="757">
        <v>7</v>
      </c>
      <c r="J47" s="753">
        <v>1</v>
      </c>
      <c r="K47" s="753"/>
      <c r="L47" s="757">
        <v>13</v>
      </c>
      <c r="M47" s="753">
        <v>10</v>
      </c>
      <c r="N47" s="753">
        <v>14</v>
      </c>
    </row>
    <row r="48" spans="1:14" ht="9">
      <c r="A48" s="753" t="s">
        <v>38</v>
      </c>
      <c r="B48" s="780" t="s">
        <v>1689</v>
      </c>
      <c r="C48" s="797">
        <v>25</v>
      </c>
      <c r="D48" s="797">
        <v>20</v>
      </c>
      <c r="E48" s="797">
        <v>18</v>
      </c>
      <c r="F48" s="757">
        <v>18</v>
      </c>
      <c r="G48" s="757">
        <v>21</v>
      </c>
      <c r="H48" s="757">
        <v>20</v>
      </c>
      <c r="I48" s="757">
        <v>20</v>
      </c>
      <c r="J48" s="753">
        <v>19</v>
      </c>
      <c r="K48" s="753"/>
      <c r="L48" s="757">
        <v>14</v>
      </c>
      <c r="M48" s="753">
        <v>8</v>
      </c>
      <c r="N48" s="753">
        <v>16</v>
      </c>
    </row>
    <row r="49" spans="1:15" ht="9">
      <c r="A49" s="753" t="s">
        <v>22</v>
      </c>
      <c r="B49" s="780" t="s">
        <v>1690</v>
      </c>
      <c r="C49" s="757">
        <v>12</v>
      </c>
      <c r="D49" s="797">
        <v>11</v>
      </c>
      <c r="E49" s="797">
        <v>10</v>
      </c>
      <c r="F49" s="757">
        <v>6</v>
      </c>
      <c r="G49" s="757">
        <v>6</v>
      </c>
      <c r="H49" s="757">
        <v>6</v>
      </c>
      <c r="J49" s="753"/>
      <c r="K49" s="753">
        <v>14</v>
      </c>
      <c r="L49" s="757">
        <v>14</v>
      </c>
      <c r="M49" s="753">
        <v>10</v>
      </c>
      <c r="N49" s="753">
        <v>18</v>
      </c>
      <c r="O49" s="753"/>
    </row>
    <row r="50" spans="1:15" ht="9">
      <c r="A50" s="753" t="s">
        <v>39</v>
      </c>
      <c r="B50" s="780" t="s">
        <v>1691</v>
      </c>
      <c r="C50" s="757">
        <v>28</v>
      </c>
      <c r="D50" s="797">
        <v>21</v>
      </c>
      <c r="E50" s="797">
        <v>21</v>
      </c>
      <c r="F50" s="753">
        <v>20</v>
      </c>
      <c r="G50" s="753">
        <v>18</v>
      </c>
      <c r="H50" s="753">
        <v>20</v>
      </c>
      <c r="I50" s="757">
        <v>17</v>
      </c>
      <c r="J50" s="753">
        <v>7</v>
      </c>
      <c r="K50" s="753">
        <v>4</v>
      </c>
      <c r="L50" s="757">
        <v>11</v>
      </c>
      <c r="M50" s="753">
        <v>11</v>
      </c>
      <c r="N50" s="753">
        <v>20</v>
      </c>
      <c r="O50" s="753"/>
    </row>
    <row r="51" spans="1:15" ht="9">
      <c r="A51" s="784" t="s">
        <v>23</v>
      </c>
      <c r="B51" s="785" t="s">
        <v>1692</v>
      </c>
      <c r="C51" s="784">
        <v>10</v>
      </c>
      <c r="D51" s="799">
        <v>5</v>
      </c>
      <c r="E51" s="799">
        <v>12</v>
      </c>
      <c r="F51" s="784">
        <v>7</v>
      </c>
      <c r="G51" s="784">
        <v>10</v>
      </c>
      <c r="H51" s="784">
        <v>7</v>
      </c>
      <c r="I51" s="784"/>
      <c r="J51" s="784">
        <v>1</v>
      </c>
      <c r="K51" s="784"/>
      <c r="L51" s="784">
        <v>4</v>
      </c>
      <c r="M51" s="784">
        <v>5</v>
      </c>
      <c r="N51" s="784">
        <v>6</v>
      </c>
      <c r="O51" s="753"/>
    </row>
    <row r="52" spans="5:15" ht="9">
      <c r="E52" s="781"/>
      <c r="O52" s="753"/>
    </row>
    <row r="53" spans="5:15" ht="9">
      <c r="E53" s="781"/>
      <c r="O53" s="753"/>
    </row>
    <row r="54" spans="5:15" ht="9">
      <c r="E54" s="781"/>
      <c r="O54" s="753"/>
    </row>
    <row r="55" spans="5:15" ht="9">
      <c r="E55" s="781"/>
      <c r="O55" s="753"/>
    </row>
  </sheetData>
  <sheetProtection/>
  <mergeCells count="17">
    <mergeCell ref="L7:N7"/>
    <mergeCell ref="C30:E30"/>
    <mergeCell ref="F30:H30"/>
    <mergeCell ref="I30:K30"/>
    <mergeCell ref="L30:N30"/>
    <mergeCell ref="C31:E31"/>
    <mergeCell ref="F31:H31"/>
    <mergeCell ref="I31:K31"/>
    <mergeCell ref="L4:N4"/>
    <mergeCell ref="C5:E5"/>
    <mergeCell ref="F5:H5"/>
    <mergeCell ref="I5:K5"/>
    <mergeCell ref="L5:N5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65.375" style="1044" customWidth="1"/>
    <col min="2" max="2" width="9.75390625" style="1044" customWidth="1"/>
    <col min="3" max="3" width="10.75390625" style="1044" customWidth="1"/>
    <col min="4" max="4" width="10.375" style="1044" customWidth="1"/>
    <col min="5" max="5" width="10.875" style="1044" customWidth="1"/>
    <col min="6" max="6" width="8.125" style="1044" customWidth="1"/>
    <col min="7" max="7" width="9.25390625" style="1045" customWidth="1"/>
    <col min="8" max="8" width="9.625" style="1044" bestFit="1" customWidth="1"/>
    <col min="9" max="9" width="10.125" style="1044" bestFit="1" customWidth="1"/>
    <col min="10" max="16384" width="9.125" style="1044" customWidth="1"/>
  </cols>
  <sheetData>
    <row r="1" ht="5.25" customHeight="1"/>
    <row r="2" ht="12.75">
      <c r="A2" s="1046" t="s">
        <v>1752</v>
      </c>
    </row>
    <row r="3" ht="12.75">
      <c r="A3" s="1047" t="s">
        <v>1753</v>
      </c>
    </row>
    <row r="4" ht="5.25" customHeight="1"/>
    <row r="5" spans="1:7" ht="12.75">
      <c r="A5" s="1048"/>
      <c r="B5" s="1049" t="s">
        <v>1754</v>
      </c>
      <c r="C5" s="1050"/>
      <c r="D5" s="1049" t="s">
        <v>1755</v>
      </c>
      <c r="E5" s="1051"/>
      <c r="F5" s="1052" t="s">
        <v>1756</v>
      </c>
      <c r="G5" s="1053"/>
    </row>
    <row r="6" spans="1:7" ht="15">
      <c r="A6" s="1054"/>
      <c r="B6" s="1055" t="s">
        <v>1757</v>
      </c>
      <c r="C6" s="1056" t="s">
        <v>1758</v>
      </c>
      <c r="D6" s="1055" t="s">
        <v>1757</v>
      </c>
      <c r="E6" s="1057" t="s">
        <v>1758</v>
      </c>
      <c r="F6" s="1058" t="s">
        <v>1759</v>
      </c>
      <c r="G6" s="1059"/>
    </row>
    <row r="7" spans="1:8" ht="12" customHeight="1">
      <c r="A7" s="1060" t="s">
        <v>1760</v>
      </c>
      <c r="B7" s="1061">
        <f>B8+B41</f>
        <v>9075145.5</v>
      </c>
      <c r="C7" s="1062">
        <f>C8+C41</f>
        <v>10448144.299999999</v>
      </c>
      <c r="D7" s="1061">
        <f>D8+D41</f>
        <v>10213833.3</v>
      </c>
      <c r="E7" s="1062">
        <f>E8+E41</f>
        <v>10609767</v>
      </c>
      <c r="F7" s="1063">
        <f aca="true" t="shared" si="0" ref="F7:F28">E7/D7*100</f>
        <v>103.8764456827389</v>
      </c>
      <c r="G7" s="1064">
        <f>E7/C7*100</f>
        <v>101.54690340561243</v>
      </c>
      <c r="H7" s="1065"/>
    </row>
    <row r="8" spans="1:10" ht="12" customHeight="1">
      <c r="A8" s="1060" t="s">
        <v>1761</v>
      </c>
      <c r="B8" s="1066">
        <f>B9+B33+B38</f>
        <v>3293245.5000000005</v>
      </c>
      <c r="C8" s="1067">
        <f>C9+C33+C38</f>
        <v>3395944.2999999993</v>
      </c>
      <c r="D8" s="1068">
        <f>D9+D33+D38</f>
        <v>2937972.8</v>
      </c>
      <c r="E8" s="1069">
        <f>E9+E33+E38</f>
        <v>3333906.4999999995</v>
      </c>
      <c r="F8" s="1070">
        <f t="shared" si="0"/>
        <v>113.47642496894457</v>
      </c>
      <c r="G8" s="1064">
        <f aca="true" t="shared" si="1" ref="G8:G42">E8/C8*100</f>
        <v>98.17317969555626</v>
      </c>
      <c r="H8" s="1065"/>
      <c r="I8" s="1065"/>
      <c r="J8" s="1065"/>
    </row>
    <row r="9" spans="1:8" ht="12" customHeight="1">
      <c r="A9" s="1060" t="s">
        <v>1762</v>
      </c>
      <c r="B9" s="1068">
        <f>B10+B20+B23+B17</f>
        <v>2941580.6</v>
      </c>
      <c r="C9" s="1069">
        <f>C10+C20+C23+C17</f>
        <v>2978788.1999999997</v>
      </c>
      <c r="D9" s="1068">
        <f>D10+D20+D23+D17</f>
        <v>2592965.8</v>
      </c>
      <c r="E9" s="1069">
        <f>E10+E20+E23+E17</f>
        <v>2982320.0999999996</v>
      </c>
      <c r="F9" s="1070">
        <f t="shared" si="0"/>
        <v>115.01579002700304</v>
      </c>
      <c r="G9" s="1064">
        <f t="shared" si="1"/>
        <v>100.11856834937105</v>
      </c>
      <c r="H9" s="1065"/>
    </row>
    <row r="10" spans="1:8" ht="12" customHeight="1">
      <c r="A10" s="1060" t="s">
        <v>1763</v>
      </c>
      <c r="B10" s="1068">
        <f>B11</f>
        <v>2215837.5</v>
      </c>
      <c r="C10" s="1069">
        <f>C11</f>
        <v>2110921.6999999997</v>
      </c>
      <c r="D10" s="1068">
        <f>D11</f>
        <v>1926417.7000000002</v>
      </c>
      <c r="E10" s="1069">
        <f>E11</f>
        <v>2136056.9</v>
      </c>
      <c r="F10" s="1070">
        <f t="shared" si="0"/>
        <v>110.88233356659876</v>
      </c>
      <c r="G10" s="1064">
        <f t="shared" si="1"/>
        <v>101.19072156963473</v>
      </c>
      <c r="H10" s="1065"/>
    </row>
    <row r="11" spans="1:7" ht="12" customHeight="1">
      <c r="A11" s="1071" t="s">
        <v>1764</v>
      </c>
      <c r="B11" s="1068">
        <f>B12+B13+B14+B15+B16</f>
        <v>2215837.5</v>
      </c>
      <c r="C11" s="1069">
        <f>C12+C13+C14+C15+C16</f>
        <v>2110921.6999999997</v>
      </c>
      <c r="D11" s="1068">
        <f>D12+D13+D14+D15+D16</f>
        <v>1926417.7000000002</v>
      </c>
      <c r="E11" s="1069">
        <f>E12+E13+E14+E15+E16</f>
        <v>2136056.9</v>
      </c>
      <c r="F11" s="1070">
        <f t="shared" si="0"/>
        <v>110.88233356659876</v>
      </c>
      <c r="G11" s="1064">
        <f t="shared" si="1"/>
        <v>101.19072156963473</v>
      </c>
    </row>
    <row r="12" spans="1:8" ht="12" customHeight="1">
      <c r="A12" s="1071" t="s">
        <v>1765</v>
      </c>
      <c r="B12" s="1072">
        <v>2345547.5</v>
      </c>
      <c r="C12" s="1073">
        <v>1979831.9</v>
      </c>
      <c r="D12" s="1072">
        <v>2211100</v>
      </c>
      <c r="E12" s="1073">
        <v>2082047.6</v>
      </c>
      <c r="F12" s="1070">
        <f t="shared" si="0"/>
        <v>94.16342996698475</v>
      </c>
      <c r="G12" s="1064">
        <f t="shared" si="1"/>
        <v>105.16284741143933</v>
      </c>
      <c r="H12" s="1065"/>
    </row>
    <row r="13" spans="1:7" ht="12" customHeight="1">
      <c r="A13" s="1071" t="s">
        <v>1766</v>
      </c>
      <c r="B13" s="1072">
        <v>143590</v>
      </c>
      <c r="C13" s="1073">
        <v>177863</v>
      </c>
      <c r="D13" s="1072">
        <v>142696</v>
      </c>
      <c r="E13" s="1073">
        <v>359842</v>
      </c>
      <c r="F13" s="1070">
        <f t="shared" si="0"/>
        <v>252.17385210517463</v>
      </c>
      <c r="G13" s="1064">
        <f t="shared" si="1"/>
        <v>202.31414065882169</v>
      </c>
    </row>
    <row r="14" spans="1:7" ht="12" customHeight="1">
      <c r="A14" s="1071" t="s">
        <v>1767</v>
      </c>
      <c r="B14" s="1072">
        <v>21000</v>
      </c>
      <c r="C14" s="1073">
        <v>52403.8</v>
      </c>
      <c r="D14" s="1072">
        <v>20000</v>
      </c>
      <c r="E14" s="1073">
        <v>32400.5</v>
      </c>
      <c r="F14" s="1070">
        <f t="shared" si="0"/>
        <v>162.0025</v>
      </c>
      <c r="G14" s="1064">
        <f t="shared" si="1"/>
        <v>61.828531518706654</v>
      </c>
    </row>
    <row r="15" spans="1:7" ht="12" customHeight="1">
      <c r="A15" s="1071" t="s">
        <v>1768</v>
      </c>
      <c r="B15" s="1072">
        <v>5700</v>
      </c>
      <c r="C15" s="1073">
        <v>6784</v>
      </c>
      <c r="D15" s="1072">
        <v>2842.1</v>
      </c>
      <c r="E15" s="1073">
        <v>4918.5</v>
      </c>
      <c r="F15" s="1070">
        <f t="shared" si="0"/>
        <v>173.0586538123219</v>
      </c>
      <c r="G15" s="1064">
        <f t="shared" si="1"/>
        <v>72.50147405660378</v>
      </c>
    </row>
    <row r="16" spans="1:7" ht="12" customHeight="1">
      <c r="A16" s="1071" t="s">
        <v>1769</v>
      </c>
      <c r="B16" s="1074">
        <v>-300000</v>
      </c>
      <c r="C16" s="1073">
        <v>-105961</v>
      </c>
      <c r="D16" s="1072">
        <v>-450220.4</v>
      </c>
      <c r="E16" s="1073">
        <v>-343151.7</v>
      </c>
      <c r="F16" s="1070">
        <f t="shared" si="0"/>
        <v>76.21860315525463</v>
      </c>
      <c r="G16" s="1064">
        <f t="shared" si="1"/>
        <v>323.84717018525686</v>
      </c>
    </row>
    <row r="17" spans="1:7" ht="12" customHeight="1">
      <c r="A17" s="1060" t="s">
        <v>1770</v>
      </c>
      <c r="B17" s="1068">
        <f>B18+B19</f>
        <v>91600.2</v>
      </c>
      <c r="C17" s="1067">
        <f>C18+C19</f>
        <v>100407.1</v>
      </c>
      <c r="D17" s="1068">
        <f>D18+D19</f>
        <v>90228</v>
      </c>
      <c r="E17" s="1069">
        <f>E18+E19</f>
        <v>112776.40000000001</v>
      </c>
      <c r="F17" s="1070">
        <f t="shared" si="0"/>
        <v>124.99046859068139</v>
      </c>
      <c r="G17" s="1064">
        <f t="shared" si="1"/>
        <v>112.31914874545726</v>
      </c>
    </row>
    <row r="18" spans="1:7" ht="12" customHeight="1">
      <c r="A18" s="1060" t="s">
        <v>1771</v>
      </c>
      <c r="B18" s="1072">
        <v>9100</v>
      </c>
      <c r="C18" s="1073">
        <v>5650</v>
      </c>
      <c r="D18" s="1072">
        <v>9828</v>
      </c>
      <c r="E18" s="1073">
        <v>4826.1</v>
      </c>
      <c r="F18" s="1070">
        <f t="shared" si="0"/>
        <v>49.10561660561661</v>
      </c>
      <c r="G18" s="1064">
        <f t="shared" si="1"/>
        <v>85.41769911504426</v>
      </c>
    </row>
    <row r="19" spans="1:7" ht="12" customHeight="1">
      <c r="A19" s="1071" t="s">
        <v>1772</v>
      </c>
      <c r="B19" s="1072">
        <v>82500.2</v>
      </c>
      <c r="C19" s="1073">
        <v>94757.1</v>
      </c>
      <c r="D19" s="1072">
        <v>80400</v>
      </c>
      <c r="E19" s="1073">
        <v>107950.3</v>
      </c>
      <c r="F19" s="1070">
        <f t="shared" si="0"/>
        <v>134.26654228855722</v>
      </c>
      <c r="G19" s="1064">
        <f t="shared" si="1"/>
        <v>113.92317831592567</v>
      </c>
    </row>
    <row r="20" spans="1:7" ht="12" customHeight="1">
      <c r="A20" s="1060" t="s">
        <v>1773</v>
      </c>
      <c r="B20" s="1068">
        <f>B21</f>
        <v>250000</v>
      </c>
      <c r="C20" s="1069">
        <f>C21</f>
        <v>287317.7</v>
      </c>
      <c r="D20" s="1068">
        <f aca="true" t="shared" si="2" ref="B20:G21">D21</f>
        <v>272693.3</v>
      </c>
      <c r="E20" s="1069">
        <f t="shared" si="2"/>
        <v>307938.9</v>
      </c>
      <c r="F20" s="1070">
        <f t="shared" si="0"/>
        <v>112.92499669042108</v>
      </c>
      <c r="G20" s="1064">
        <f t="shared" si="1"/>
        <v>107.17714223662517</v>
      </c>
    </row>
    <row r="21" spans="1:7" ht="12" customHeight="1">
      <c r="A21" s="1060" t="s">
        <v>1774</v>
      </c>
      <c r="B21" s="1068">
        <f t="shared" si="2"/>
        <v>250000</v>
      </c>
      <c r="C21" s="1069">
        <f t="shared" si="2"/>
        <v>287317.7</v>
      </c>
      <c r="D21" s="1068">
        <f t="shared" si="2"/>
        <v>272693.3</v>
      </c>
      <c r="E21" s="1069">
        <f t="shared" si="2"/>
        <v>307938.9</v>
      </c>
      <c r="F21" s="1070">
        <f t="shared" si="0"/>
        <v>112.92499669042108</v>
      </c>
      <c r="G21" s="1064">
        <f t="shared" si="1"/>
        <v>107.17714223662517</v>
      </c>
    </row>
    <row r="22" spans="1:7" ht="12" customHeight="1">
      <c r="A22" s="1071" t="s">
        <v>1775</v>
      </c>
      <c r="B22" s="1072">
        <v>250000</v>
      </c>
      <c r="C22" s="1073">
        <v>287317.7</v>
      </c>
      <c r="D22" s="1072">
        <v>272693.3</v>
      </c>
      <c r="E22" s="1073">
        <v>307938.9</v>
      </c>
      <c r="F22" s="1070">
        <f t="shared" si="0"/>
        <v>112.92499669042108</v>
      </c>
      <c r="G22" s="1064">
        <f t="shared" si="1"/>
        <v>107.17714223662517</v>
      </c>
    </row>
    <row r="23" spans="1:7" ht="12" customHeight="1">
      <c r="A23" s="1060" t="s">
        <v>1776</v>
      </c>
      <c r="B23" s="1068">
        <f>B24+B25+B26+B27+B28+B29+B30+B31+B32</f>
        <v>384142.9</v>
      </c>
      <c r="C23" s="1069">
        <f>C24+C25+C26+C27+C28+C29+C30+C31+C32</f>
        <v>480141.69999999995</v>
      </c>
      <c r="D23" s="1068">
        <f>D24+D25+D26+D27+D28+D29+D31+D30+D32</f>
        <v>303626.8</v>
      </c>
      <c r="E23" s="1069">
        <f>E24+E25+E26+E27+E28+E29+E30+E31+E32</f>
        <v>425547.9</v>
      </c>
      <c r="F23" s="1070">
        <f t="shared" si="0"/>
        <v>140.15492044839257</v>
      </c>
      <c r="G23" s="1064">
        <f t="shared" si="1"/>
        <v>88.62964828924463</v>
      </c>
    </row>
    <row r="24" spans="1:7" ht="12" customHeight="1">
      <c r="A24" s="1071" t="s">
        <v>1777</v>
      </c>
      <c r="B24" s="1072">
        <v>50356.1</v>
      </c>
      <c r="C24" s="1073">
        <v>177488.8</v>
      </c>
      <c r="D24" s="1072">
        <v>72024.7</v>
      </c>
      <c r="E24" s="1073">
        <v>114330.5</v>
      </c>
      <c r="F24" s="1070">
        <f t="shared" si="0"/>
        <v>158.73790519085816</v>
      </c>
      <c r="G24" s="1064">
        <f t="shared" si="1"/>
        <v>64.41561383028113</v>
      </c>
    </row>
    <row r="25" spans="1:7" ht="12" customHeight="1">
      <c r="A25" s="1071" t="s">
        <v>1778</v>
      </c>
      <c r="B25" s="1072">
        <v>111386.6</v>
      </c>
      <c r="C25" s="1073">
        <v>95837</v>
      </c>
      <c r="D25" s="1072">
        <v>23760.9</v>
      </c>
      <c r="E25" s="1073">
        <v>14938.3</v>
      </c>
      <c r="F25" s="1070">
        <f t="shared" si="0"/>
        <v>62.86925158558808</v>
      </c>
      <c r="G25" s="1064">
        <f t="shared" si="1"/>
        <v>15.587194924715922</v>
      </c>
    </row>
    <row r="26" spans="1:7" ht="12" customHeight="1">
      <c r="A26" s="1071" t="s">
        <v>1779</v>
      </c>
      <c r="B26" s="1072">
        <v>116956</v>
      </c>
      <c r="C26" s="1073">
        <v>152726</v>
      </c>
      <c r="D26" s="1072">
        <v>118123.5</v>
      </c>
      <c r="E26" s="1073">
        <v>152583.1</v>
      </c>
      <c r="F26" s="1070">
        <f t="shared" si="0"/>
        <v>129.1725185928287</v>
      </c>
      <c r="G26" s="1064">
        <f t="shared" si="1"/>
        <v>99.90643374409073</v>
      </c>
    </row>
    <row r="27" spans="1:7" ht="12" customHeight="1">
      <c r="A27" s="1071" t="s">
        <v>1780</v>
      </c>
      <c r="B27" s="1072">
        <v>916</v>
      </c>
      <c r="C27" s="1073">
        <v>985.7</v>
      </c>
      <c r="D27" s="1072">
        <v>1366</v>
      </c>
      <c r="E27" s="1073">
        <v>1876.8</v>
      </c>
      <c r="F27" s="1070">
        <f t="shared" si="0"/>
        <v>137.39385065885799</v>
      </c>
      <c r="G27" s="1064">
        <f t="shared" si="1"/>
        <v>190.40275946028203</v>
      </c>
    </row>
    <row r="28" spans="1:7" ht="12" customHeight="1">
      <c r="A28" s="1071" t="s">
        <v>1781</v>
      </c>
      <c r="B28" s="1072">
        <v>56403.1</v>
      </c>
      <c r="C28" s="1073">
        <v>14716.6</v>
      </c>
      <c r="D28" s="1072">
        <v>27245</v>
      </c>
      <c r="E28" s="1073">
        <v>85137.6</v>
      </c>
      <c r="F28" s="1070">
        <f t="shared" si="0"/>
        <v>312.48889704532945</v>
      </c>
      <c r="G28" s="1064">
        <f t="shared" si="1"/>
        <v>578.5140589538345</v>
      </c>
    </row>
    <row r="29" spans="1:7" ht="12" customHeight="1">
      <c r="A29" s="1071" t="s">
        <v>1782</v>
      </c>
      <c r="B29" s="1072"/>
      <c r="C29" s="1073"/>
      <c r="D29" s="1072"/>
      <c r="E29" s="1073"/>
      <c r="F29" s="1070"/>
      <c r="G29" s="1064"/>
    </row>
    <row r="30" spans="1:7" ht="12" customHeight="1">
      <c r="A30" s="1071" t="s">
        <v>1783</v>
      </c>
      <c r="B30" s="1072"/>
      <c r="C30" s="1073"/>
      <c r="D30" s="1072"/>
      <c r="E30" s="1073"/>
      <c r="F30" s="1070"/>
      <c r="G30" s="1064"/>
    </row>
    <row r="31" spans="1:7" ht="12" customHeight="1">
      <c r="A31" s="1071" t="s">
        <v>1784</v>
      </c>
      <c r="B31" s="1072">
        <v>16771.7</v>
      </c>
      <c r="C31" s="1073">
        <v>10508.1</v>
      </c>
      <c r="D31" s="1072">
        <v>19905.2</v>
      </c>
      <c r="E31" s="1073">
        <v>24090.6</v>
      </c>
      <c r="F31" s="1070">
        <f aca="true" t="shared" si="3" ref="F31:F40">E31/D31*100</f>
        <v>121.02666639872996</v>
      </c>
      <c r="G31" s="1064">
        <f>E31/C31*100</f>
        <v>229.25742998258482</v>
      </c>
    </row>
    <row r="32" spans="1:7" ht="12" customHeight="1">
      <c r="A32" s="1071" t="s">
        <v>1785</v>
      </c>
      <c r="B32" s="1072">
        <v>31353.4</v>
      </c>
      <c r="C32" s="1073">
        <v>27879.5</v>
      </c>
      <c r="D32" s="1072">
        <v>41201.5</v>
      </c>
      <c r="E32" s="1073">
        <v>32591</v>
      </c>
      <c r="F32" s="1070">
        <f t="shared" si="3"/>
        <v>79.10148902345789</v>
      </c>
      <c r="G32" s="1064">
        <f>E32/C32*100</f>
        <v>116.89951397980596</v>
      </c>
    </row>
    <row r="33" spans="1:7" ht="12" customHeight="1">
      <c r="A33" s="1060" t="s">
        <v>1786</v>
      </c>
      <c r="B33" s="1068">
        <f>B34+B35+B36+B37</f>
        <v>285701.2</v>
      </c>
      <c r="C33" s="1069">
        <f>C34+C35+C36+C37</f>
        <v>370758.3</v>
      </c>
      <c r="D33" s="1068">
        <f>D34+D35+D36+D37</f>
        <v>280530.2</v>
      </c>
      <c r="E33" s="1069">
        <f>E34+E35+E36+E37</f>
        <v>297622.30000000005</v>
      </c>
      <c r="F33" s="1070">
        <f t="shared" si="3"/>
        <v>106.0927843062886</v>
      </c>
      <c r="G33" s="1064">
        <f t="shared" si="1"/>
        <v>80.27394127117317</v>
      </c>
    </row>
    <row r="34" spans="1:7" ht="12" customHeight="1">
      <c r="A34" s="1071" t="s">
        <v>1787</v>
      </c>
      <c r="B34" s="1072">
        <v>500</v>
      </c>
      <c r="C34" s="1073">
        <v>1100</v>
      </c>
      <c r="D34" s="1072"/>
      <c r="E34" s="1073"/>
      <c r="F34" s="1070"/>
      <c r="G34" s="1064"/>
    </row>
    <row r="35" spans="1:7" ht="12" customHeight="1">
      <c r="A35" s="1071" t="s">
        <v>1788</v>
      </c>
      <c r="B35" s="1072">
        <v>100528.1</v>
      </c>
      <c r="C35" s="1073">
        <v>90109.9</v>
      </c>
      <c r="D35" s="1072">
        <v>77708</v>
      </c>
      <c r="E35" s="1073">
        <v>106657.1</v>
      </c>
      <c r="F35" s="1070">
        <f t="shared" si="3"/>
        <v>137.25369331342978</v>
      </c>
      <c r="G35" s="1064">
        <f t="shared" si="1"/>
        <v>118.3633540820709</v>
      </c>
    </row>
    <row r="36" spans="1:7" ht="12" customHeight="1">
      <c r="A36" s="1071" t="s">
        <v>1789</v>
      </c>
      <c r="B36" s="1072">
        <v>6600</v>
      </c>
      <c r="C36" s="1073">
        <v>14632.4</v>
      </c>
      <c r="D36" s="1072">
        <v>33986</v>
      </c>
      <c r="E36" s="1073">
        <v>70202.8</v>
      </c>
      <c r="F36" s="1070">
        <f t="shared" si="3"/>
        <v>206.56387924439477</v>
      </c>
      <c r="G36" s="1064">
        <f t="shared" si="1"/>
        <v>479.77638664880675</v>
      </c>
    </row>
    <row r="37" spans="1:7" ht="12" customHeight="1">
      <c r="A37" s="1071" t="s">
        <v>1790</v>
      </c>
      <c r="B37" s="1072">
        <v>178073.1</v>
      </c>
      <c r="C37" s="1073">
        <v>264916</v>
      </c>
      <c r="D37" s="1072">
        <v>168836.2</v>
      </c>
      <c r="E37" s="1073">
        <v>120762.4</v>
      </c>
      <c r="F37" s="1070">
        <f t="shared" si="3"/>
        <v>71.52636697580257</v>
      </c>
      <c r="G37" s="1064">
        <f t="shared" si="1"/>
        <v>45.58516661885277</v>
      </c>
    </row>
    <row r="38" spans="1:7" ht="12" customHeight="1">
      <c r="A38" s="1060" t="s">
        <v>1791</v>
      </c>
      <c r="B38" s="1068">
        <f>B39+B40</f>
        <v>65963.7</v>
      </c>
      <c r="C38" s="1069">
        <f>C39+C40</f>
        <v>46397.8</v>
      </c>
      <c r="D38" s="1068">
        <f>D39+D40</f>
        <v>64476.8</v>
      </c>
      <c r="E38" s="1069">
        <f>E39+E40</f>
        <v>53964.1</v>
      </c>
      <c r="F38" s="1070">
        <f t="shared" si="3"/>
        <v>83.69537570102734</v>
      </c>
      <c r="G38" s="1064">
        <f t="shared" si="1"/>
        <v>116.30745423274378</v>
      </c>
    </row>
    <row r="39" spans="1:7" ht="12" customHeight="1">
      <c r="A39" s="1071" t="s">
        <v>1792</v>
      </c>
      <c r="B39" s="1072">
        <v>45963.7</v>
      </c>
      <c r="C39" s="1073">
        <v>45175.8</v>
      </c>
      <c r="D39" s="1072">
        <v>44476.8</v>
      </c>
      <c r="E39" s="1073">
        <v>43944.1</v>
      </c>
      <c r="F39" s="1070">
        <f t="shared" si="3"/>
        <v>98.80229692783654</v>
      </c>
      <c r="G39" s="1064">
        <f t="shared" si="1"/>
        <v>97.27354025827987</v>
      </c>
    </row>
    <row r="40" spans="1:7" ht="12" customHeight="1">
      <c r="A40" s="1071" t="s">
        <v>1793</v>
      </c>
      <c r="B40" s="1072">
        <v>20000</v>
      </c>
      <c r="C40" s="1073">
        <v>1222</v>
      </c>
      <c r="D40" s="1072">
        <v>20000</v>
      </c>
      <c r="E40" s="1073">
        <v>10020</v>
      </c>
      <c r="F40" s="1070">
        <f t="shared" si="3"/>
        <v>50.1</v>
      </c>
      <c r="G40" s="1064">
        <f t="shared" si="1"/>
        <v>819.9672667757774</v>
      </c>
    </row>
    <row r="41" spans="1:7" ht="12" customHeight="1">
      <c r="A41" s="1060" t="s">
        <v>1794</v>
      </c>
      <c r="B41" s="1068">
        <f>B42+B43</f>
        <v>5781900</v>
      </c>
      <c r="C41" s="1069">
        <f>C42+C43</f>
        <v>7052200</v>
      </c>
      <c r="D41" s="1068">
        <f>D42+D43</f>
        <v>7275860.5</v>
      </c>
      <c r="E41" s="1067">
        <f>E42+E43</f>
        <v>7275860.5</v>
      </c>
      <c r="F41" s="1075">
        <f>E41/D41*100</f>
        <v>100</v>
      </c>
      <c r="G41" s="1064">
        <f t="shared" si="1"/>
        <v>103.17149967386064</v>
      </c>
    </row>
    <row r="42" spans="1:7" ht="12" customHeight="1">
      <c r="A42" s="1076" t="s">
        <v>1795</v>
      </c>
      <c r="B42" s="1077">
        <v>5781900</v>
      </c>
      <c r="C42" s="1078">
        <v>7052200</v>
      </c>
      <c r="D42" s="1077">
        <v>7275860.5</v>
      </c>
      <c r="E42" s="1078">
        <v>7275860.5</v>
      </c>
      <c r="F42" s="1075">
        <f>E42/D42*100</f>
        <v>100</v>
      </c>
      <c r="G42" s="1064">
        <f t="shared" si="1"/>
        <v>103.17149967386064</v>
      </c>
    </row>
    <row r="43" spans="1:7" ht="12" customHeight="1">
      <c r="A43" s="1054" t="s">
        <v>1796</v>
      </c>
      <c r="B43" s="1079"/>
      <c r="C43" s="1080"/>
      <c r="D43" s="1081"/>
      <c r="E43" s="1080"/>
      <c r="F43" s="1082"/>
      <c r="G43" s="1083"/>
    </row>
    <row r="44" ht="12" customHeight="1">
      <c r="A44" s="1084" t="s">
        <v>1797</v>
      </c>
    </row>
    <row r="45" ht="12" customHeight="1">
      <c r="A45" s="1085" t="s">
        <v>1798</v>
      </c>
    </row>
    <row r="46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C80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75390625" style="1092" customWidth="1"/>
    <col min="2" max="2" width="4.625" style="1092" customWidth="1"/>
    <col min="3" max="3" width="8.875" style="1092" customWidth="1"/>
    <col min="4" max="4" width="8.625" style="1092" customWidth="1"/>
    <col min="5" max="5" width="10.125" style="1092" customWidth="1"/>
    <col min="6" max="14" width="8.625" style="1092" customWidth="1"/>
    <col min="15" max="15" width="8.875" style="1092" customWidth="1"/>
    <col min="16" max="16" width="8.625" style="1092" customWidth="1"/>
    <col min="17" max="17" width="4.625" style="1092" customWidth="1"/>
    <col min="18" max="18" width="5.125" style="1092" customWidth="1"/>
    <col min="19" max="22" width="8.625" style="1092" customWidth="1"/>
    <col min="23" max="24" width="8.00390625" style="1092" customWidth="1"/>
    <col min="25" max="25" width="6.375" style="1092" customWidth="1"/>
    <col min="26" max="26" width="6.25390625" style="1092" customWidth="1"/>
    <col min="27" max="27" width="7.25390625" style="1092" customWidth="1"/>
    <col min="28" max="28" width="6.875" style="1092" customWidth="1"/>
    <col min="29" max="29" width="6.25390625" style="1092" customWidth="1"/>
    <col min="30" max="31" width="7.00390625" style="1092" customWidth="1"/>
    <col min="32" max="32" width="6.75390625" style="1092" customWidth="1"/>
    <col min="33" max="33" width="9.375" style="1092" customWidth="1"/>
    <col min="34" max="34" width="8.625" style="1092" customWidth="1"/>
    <col min="35" max="36" width="5.625" style="1092" customWidth="1"/>
    <col min="37" max="37" width="8.00390625" style="1092" customWidth="1"/>
    <col min="38" max="38" width="7.125" style="1092" customWidth="1"/>
    <col min="39" max="39" width="7.00390625" style="1092" customWidth="1"/>
    <col min="40" max="40" width="6.625" style="1092" customWidth="1"/>
    <col min="41" max="41" width="7.125" style="1092" customWidth="1"/>
    <col min="42" max="42" width="7.25390625" style="1092" customWidth="1"/>
    <col min="43" max="43" width="8.00390625" style="1092" customWidth="1"/>
    <col min="44" max="44" width="8.25390625" style="1092" customWidth="1"/>
    <col min="45" max="46" width="11.125" style="1092" customWidth="1"/>
    <col min="47" max="47" width="6.375" style="1092" customWidth="1"/>
    <col min="48" max="48" width="7.875" style="1092" customWidth="1"/>
    <col min="49" max="49" width="7.25390625" style="1092" customWidth="1"/>
    <col min="50" max="50" width="8.00390625" style="1092" customWidth="1"/>
    <col min="51" max="51" width="8.75390625" style="1092" customWidth="1"/>
    <col min="52" max="53" width="5.125" style="1092" customWidth="1"/>
    <col min="54" max="54" width="7.75390625" style="1092" customWidth="1"/>
    <col min="55" max="55" width="6.875" style="1092" customWidth="1"/>
    <col min="56" max="56" width="7.25390625" style="1092" customWidth="1"/>
    <col min="57" max="57" width="7.75390625" style="1092" customWidth="1"/>
    <col min="58" max="58" width="7.25390625" style="1092" customWidth="1"/>
    <col min="59" max="59" width="6.125" style="1092" customWidth="1"/>
    <col min="60" max="60" width="5.125" style="1092" customWidth="1"/>
    <col min="61" max="61" width="6.125" style="1092" customWidth="1"/>
    <col min="62" max="62" width="8.00390625" style="1092" customWidth="1"/>
    <col min="63" max="63" width="7.375" style="1092" customWidth="1"/>
    <col min="64" max="64" width="8.25390625" style="1092" customWidth="1"/>
    <col min="65" max="65" width="8.125" style="1092" customWidth="1"/>
    <col min="66" max="66" width="5.00390625" style="1164" customWidth="1"/>
    <col min="67" max="68" width="10.75390625" style="1092" customWidth="1"/>
    <col min="69" max="69" width="5.875" style="1092" customWidth="1"/>
    <col min="70" max="71" width="5.125" style="1092" customWidth="1"/>
    <col min="72" max="72" width="8.375" style="1092" customWidth="1"/>
    <col min="73" max="73" width="8.25390625" style="1092" customWidth="1"/>
    <col min="74" max="74" width="9.25390625" style="1092" customWidth="1"/>
    <col min="75" max="75" width="9.00390625" style="1092" customWidth="1"/>
    <col min="76" max="77" width="7.875" style="1092" customWidth="1"/>
    <col min="78" max="79" width="7.375" style="1092" customWidth="1"/>
    <col min="80" max="81" width="10.00390625" style="1092" customWidth="1"/>
    <col min="82" max="83" width="11.625" style="1092" customWidth="1"/>
    <col min="84" max="84" width="7.875" style="1092" customWidth="1"/>
    <col min="85" max="16384" width="9.125" style="1092" customWidth="1"/>
  </cols>
  <sheetData>
    <row r="1" spans="1:87" ht="12.75" customHeight="1">
      <c r="A1" s="1086"/>
      <c r="B1" s="1086"/>
      <c r="C1" s="1086"/>
      <c r="D1" s="1086"/>
      <c r="E1" s="1086"/>
      <c r="F1" s="1087"/>
      <c r="G1" s="1087"/>
      <c r="H1" s="1087"/>
      <c r="I1" s="1087"/>
      <c r="J1" s="1087"/>
      <c r="K1" s="1086"/>
      <c r="L1" s="1086"/>
      <c r="M1" s="1086"/>
      <c r="N1" s="1086"/>
      <c r="O1" s="1086"/>
      <c r="P1" s="1086"/>
      <c r="Q1" s="1086"/>
      <c r="R1" s="1086"/>
      <c r="S1" s="1086"/>
      <c r="T1" s="1086"/>
      <c r="U1" s="1086"/>
      <c r="V1" s="1086"/>
      <c r="W1" s="1086"/>
      <c r="X1" s="1086"/>
      <c r="Y1" s="1086"/>
      <c r="Z1" s="1086"/>
      <c r="AA1" s="1086"/>
      <c r="AB1" s="1086"/>
      <c r="AC1" s="1086"/>
      <c r="AD1" s="1086"/>
      <c r="AE1" s="1086"/>
      <c r="AF1" s="1086"/>
      <c r="AG1" s="1086"/>
      <c r="AH1" s="1086"/>
      <c r="AI1" s="1088"/>
      <c r="AJ1" s="1088"/>
      <c r="AK1" s="1086"/>
      <c r="AL1" s="1089"/>
      <c r="AM1" s="1089"/>
      <c r="AN1" s="1088"/>
      <c r="AO1" s="1088"/>
      <c r="AP1" s="1088"/>
      <c r="AQ1" s="1086"/>
      <c r="AR1" s="1086"/>
      <c r="AS1" s="1086"/>
      <c r="AT1" s="1086"/>
      <c r="AU1" s="1086"/>
      <c r="AV1" s="1086"/>
      <c r="AW1" s="1086"/>
      <c r="AX1" s="1086"/>
      <c r="AY1" s="1086"/>
      <c r="AZ1" s="1086"/>
      <c r="BA1" s="1086"/>
      <c r="BB1" s="1086"/>
      <c r="BC1" s="1086"/>
      <c r="BD1" s="1086"/>
      <c r="BE1" s="1086"/>
      <c r="BF1" s="1086"/>
      <c r="BG1" s="1086"/>
      <c r="BH1" s="1086"/>
      <c r="BI1" s="1086"/>
      <c r="BJ1" s="1086"/>
      <c r="BK1" s="1086"/>
      <c r="BL1" s="1086"/>
      <c r="BM1" s="1086"/>
      <c r="BN1" s="1090"/>
      <c r="BO1" s="1086"/>
      <c r="BP1" s="1086"/>
      <c r="BQ1" s="1086"/>
      <c r="BR1" s="1086"/>
      <c r="BS1" s="1086"/>
      <c r="BT1" s="1091"/>
      <c r="BU1" s="1087"/>
      <c r="BV1" s="1087"/>
      <c r="BW1" s="1087"/>
      <c r="BX1" s="1087"/>
      <c r="BY1" s="1087"/>
      <c r="BZ1" s="1087"/>
      <c r="CA1" s="1087"/>
      <c r="CB1" s="1086"/>
      <c r="CC1" s="1086"/>
      <c r="CD1" s="1086"/>
      <c r="CE1" s="1086"/>
      <c r="CF1" s="1086" t="s">
        <v>897</v>
      </c>
      <c r="CG1" s="1086"/>
      <c r="CH1" s="1086"/>
      <c r="CI1" s="1086"/>
    </row>
    <row r="2" spans="1:87" ht="12.75" customHeight="1">
      <c r="A2" s="1086"/>
      <c r="B2" s="1086"/>
      <c r="C2" s="1086"/>
      <c r="D2" s="1086"/>
      <c r="E2" s="1086"/>
      <c r="F2" s="1087"/>
      <c r="G2" s="1087"/>
      <c r="H2" s="1087"/>
      <c r="I2" s="1087"/>
      <c r="J2" s="1087"/>
      <c r="K2" s="1086"/>
      <c r="L2" s="1086"/>
      <c r="M2" s="1086"/>
      <c r="N2" s="1086"/>
      <c r="O2" s="1086"/>
      <c r="P2" s="1086"/>
      <c r="Q2" s="1086"/>
      <c r="R2" s="1086"/>
      <c r="S2" s="1086"/>
      <c r="T2" s="1086"/>
      <c r="U2" s="1086"/>
      <c r="V2" s="1086"/>
      <c r="W2" s="1086"/>
      <c r="X2" s="1086"/>
      <c r="Y2" s="1086"/>
      <c r="Z2" s="1086"/>
      <c r="AA2" s="1086"/>
      <c r="AB2" s="1086"/>
      <c r="AC2" s="1086"/>
      <c r="AD2" s="1086"/>
      <c r="AE2" s="1086"/>
      <c r="AF2" s="1086"/>
      <c r="AG2" s="1086"/>
      <c r="AH2" s="1086"/>
      <c r="AI2" s="1088"/>
      <c r="AJ2" s="1088"/>
      <c r="AK2" s="1086"/>
      <c r="AL2" s="1089"/>
      <c r="AM2" s="1089"/>
      <c r="AN2" s="1088"/>
      <c r="AO2" s="1088"/>
      <c r="AP2" s="1088"/>
      <c r="AQ2" s="1086"/>
      <c r="AR2" s="1086"/>
      <c r="AS2" s="1086"/>
      <c r="AT2" s="1086"/>
      <c r="AU2" s="1086"/>
      <c r="AV2" s="1086"/>
      <c r="AW2" s="1086"/>
      <c r="AX2" s="1086"/>
      <c r="AY2" s="1086"/>
      <c r="AZ2" s="1086"/>
      <c r="BA2" s="1086"/>
      <c r="BB2" s="1086"/>
      <c r="BC2" s="1086"/>
      <c r="BD2" s="1086"/>
      <c r="BE2" s="1086"/>
      <c r="BF2" s="1086"/>
      <c r="BG2" s="1086"/>
      <c r="BH2" s="1086"/>
      <c r="BI2" s="1086"/>
      <c r="BJ2" s="1086"/>
      <c r="BK2" s="1086"/>
      <c r="BL2" s="1086"/>
      <c r="BM2" s="1086"/>
      <c r="BN2" s="1090"/>
      <c r="BO2" s="1086"/>
      <c r="BP2" s="1086"/>
      <c r="BQ2" s="1086"/>
      <c r="BR2" s="1086"/>
      <c r="BS2" s="1086"/>
      <c r="BT2" s="1091"/>
      <c r="BU2" s="1087"/>
      <c r="BV2" s="1087"/>
      <c r="BW2" s="1087"/>
      <c r="BX2" s="1087"/>
      <c r="BY2" s="1087"/>
      <c r="BZ2" s="1087"/>
      <c r="CA2" s="1087"/>
      <c r="CB2" s="1086"/>
      <c r="CC2" s="1086"/>
      <c r="CD2" s="1086"/>
      <c r="CE2" s="1086"/>
      <c r="CF2" s="1086"/>
      <c r="CG2" s="1086"/>
      <c r="CH2" s="1086"/>
      <c r="CI2" s="1086"/>
    </row>
    <row r="3" spans="1:87" ht="12.75" customHeight="1">
      <c r="A3" s="1086"/>
      <c r="B3" s="1086"/>
      <c r="C3" s="1086"/>
      <c r="D3" s="1086"/>
      <c r="E3" s="1086"/>
      <c r="F3" s="1087"/>
      <c r="G3" s="1087"/>
      <c r="H3" s="1087"/>
      <c r="I3" s="1087"/>
      <c r="J3" s="1087"/>
      <c r="K3" s="1086"/>
      <c r="L3" s="1086"/>
      <c r="M3" s="1086"/>
      <c r="N3" s="1086"/>
      <c r="O3" s="1086"/>
      <c r="P3" s="1086"/>
      <c r="Q3" s="1086"/>
      <c r="R3" s="1086"/>
      <c r="S3" s="1086"/>
      <c r="T3" s="1086"/>
      <c r="U3" s="1086"/>
      <c r="V3" s="1086"/>
      <c r="W3" s="1086"/>
      <c r="X3" s="1086"/>
      <c r="Y3" s="1086"/>
      <c r="Z3" s="1086"/>
      <c r="AA3" s="1086"/>
      <c r="AB3" s="1086"/>
      <c r="AC3" s="1086"/>
      <c r="AD3" s="1086"/>
      <c r="AE3" s="1086"/>
      <c r="AF3" s="1086"/>
      <c r="AG3" s="1086"/>
      <c r="AH3" s="1086"/>
      <c r="AI3" s="1088"/>
      <c r="AJ3" s="1088"/>
      <c r="AK3" s="1086"/>
      <c r="AL3" s="1089"/>
      <c r="AM3" s="1089"/>
      <c r="AN3" s="1088"/>
      <c r="AO3" s="1088"/>
      <c r="AP3" s="1088"/>
      <c r="AQ3" s="1086"/>
      <c r="AR3" s="1086"/>
      <c r="AS3" s="1086"/>
      <c r="AT3" s="1086"/>
      <c r="AU3" s="1086"/>
      <c r="AV3" s="1086"/>
      <c r="AW3" s="1086"/>
      <c r="AX3" s="1086"/>
      <c r="AY3" s="1086"/>
      <c r="AZ3" s="1086"/>
      <c r="BA3" s="1086"/>
      <c r="BB3" s="1086"/>
      <c r="BC3" s="1086"/>
      <c r="BD3" s="1086"/>
      <c r="BE3" s="1086"/>
      <c r="BF3" s="1086"/>
      <c r="BG3" s="1086"/>
      <c r="BH3" s="1086"/>
      <c r="BI3" s="1086"/>
      <c r="BJ3" s="1086"/>
      <c r="BK3" s="1086"/>
      <c r="BL3" s="1086"/>
      <c r="BM3" s="1086"/>
      <c r="BN3" s="1090"/>
      <c r="BO3" s="1086"/>
      <c r="BP3" s="1086"/>
      <c r="BQ3" s="1086"/>
      <c r="BR3" s="1086"/>
      <c r="BS3" s="1086"/>
      <c r="BT3" s="1091"/>
      <c r="BU3" s="1087"/>
      <c r="BV3" s="1087"/>
      <c r="BW3" s="1087"/>
      <c r="BX3" s="1087"/>
      <c r="BY3" s="1087"/>
      <c r="BZ3" s="1087"/>
      <c r="CA3" s="1087"/>
      <c r="CB3" s="1086"/>
      <c r="CC3" s="1086"/>
      <c r="CD3" s="1086"/>
      <c r="CE3" s="1086"/>
      <c r="CF3" s="1086"/>
      <c r="CG3" s="1086"/>
      <c r="CH3" s="1086"/>
      <c r="CI3" s="1086"/>
    </row>
    <row r="4" spans="1:87" ht="12.75" customHeight="1">
      <c r="A4" s="1086"/>
      <c r="B4" s="1086"/>
      <c r="C4" s="1086"/>
      <c r="D4" s="1087"/>
      <c r="E4" s="1087"/>
      <c r="F4" s="1087"/>
      <c r="G4" s="1087"/>
      <c r="H4" s="1093" t="s">
        <v>1799</v>
      </c>
      <c r="I4" s="1093"/>
      <c r="J4" s="1093"/>
      <c r="K4" s="1087"/>
      <c r="L4" s="1087"/>
      <c r="M4" s="1086"/>
      <c r="N4" s="1086"/>
      <c r="O4" s="1086"/>
      <c r="P4" s="1086"/>
      <c r="Q4" s="1089"/>
      <c r="R4" s="1089"/>
      <c r="S4" s="1086"/>
      <c r="T4" s="1089"/>
      <c r="U4" s="1089"/>
      <c r="V4" s="1089"/>
      <c r="W4" s="1094"/>
      <c r="X4" s="1086"/>
      <c r="Y4" s="1094"/>
      <c r="Z4" s="1086"/>
      <c r="AA4" s="1086"/>
      <c r="AB4" s="1086" t="s">
        <v>1800</v>
      </c>
      <c r="AC4" s="1086"/>
      <c r="AD4" s="1086"/>
      <c r="AE4" s="1086"/>
      <c r="AF4" s="1086"/>
      <c r="AG4" s="1086"/>
      <c r="AH4" s="1086"/>
      <c r="AI4" s="1088"/>
      <c r="AJ4" s="1088"/>
      <c r="AK4" s="1086"/>
      <c r="AL4" s="1088"/>
      <c r="AM4" s="1088"/>
      <c r="AN4" s="1088"/>
      <c r="AO4" s="1088"/>
      <c r="AP4" s="1088"/>
      <c r="AQ4" s="1086"/>
      <c r="AR4" s="1086"/>
      <c r="AS4" s="1086"/>
      <c r="AT4" s="1086"/>
      <c r="AU4" s="1086"/>
      <c r="AV4" s="1086"/>
      <c r="AW4" s="1086"/>
      <c r="AX4" s="1086"/>
      <c r="AY4" s="1086"/>
      <c r="AZ4" s="1086"/>
      <c r="BA4" s="1086"/>
      <c r="BB4" s="1086"/>
      <c r="BC4" s="1086"/>
      <c r="BD4" s="1086"/>
      <c r="BE4" s="1086"/>
      <c r="BF4" s="1086"/>
      <c r="BG4" s="1086"/>
      <c r="BH4" s="1086"/>
      <c r="BI4" s="1086"/>
      <c r="BJ4" s="1086"/>
      <c r="BK4" s="1086"/>
      <c r="BL4" s="1086"/>
      <c r="BM4" s="1086"/>
      <c r="BN4" s="1090"/>
      <c r="BO4" s="1086"/>
      <c r="BP4" s="1086"/>
      <c r="BQ4" s="1086"/>
      <c r="BR4" s="1086"/>
      <c r="BS4" s="1086"/>
      <c r="BT4" s="1091"/>
      <c r="BU4" s="1087"/>
      <c r="BV4" s="1087"/>
      <c r="BW4" s="1087"/>
      <c r="BX4" s="1086" t="s">
        <v>1801</v>
      </c>
      <c r="BY4" s="1087"/>
      <c r="BZ4" s="1087"/>
      <c r="CA4" s="1087"/>
      <c r="CB4" s="1087"/>
      <c r="CC4" s="1087"/>
      <c r="CD4" s="1087"/>
      <c r="CE4" s="1087"/>
      <c r="CF4" s="1087"/>
      <c r="CG4" s="1087"/>
      <c r="CH4" s="1086"/>
      <c r="CI4" s="1086"/>
    </row>
    <row r="5" spans="1:87" ht="12">
      <c r="A5" s="1086"/>
      <c r="B5" s="1086"/>
      <c r="C5" s="1086"/>
      <c r="D5" s="1087"/>
      <c r="E5" s="1087"/>
      <c r="F5" s="1087"/>
      <c r="G5" s="1087"/>
      <c r="H5" s="1093" t="s">
        <v>1802</v>
      </c>
      <c r="I5" s="1093"/>
      <c r="J5" s="1093"/>
      <c r="K5" s="1086"/>
      <c r="L5" s="1086"/>
      <c r="M5" s="1086"/>
      <c r="N5" s="1086" t="s">
        <v>1803</v>
      </c>
      <c r="O5" s="1086"/>
      <c r="P5" s="1086"/>
      <c r="Q5" s="1089"/>
      <c r="R5" s="1089"/>
      <c r="S5" s="1086"/>
      <c r="T5" s="1089"/>
      <c r="U5" s="1089"/>
      <c r="V5" s="1089"/>
      <c r="W5" s="1094"/>
      <c r="X5" s="1086"/>
      <c r="Y5" s="1086"/>
      <c r="Z5" s="1086"/>
      <c r="AA5" s="1086"/>
      <c r="AB5" s="1086"/>
      <c r="AC5" s="1086"/>
      <c r="AD5" s="1086"/>
      <c r="AE5" s="1086"/>
      <c r="AF5" s="1086"/>
      <c r="AG5" s="1087"/>
      <c r="AH5" s="1087"/>
      <c r="AI5" s="1086"/>
      <c r="AJ5" s="1086"/>
      <c r="AK5" s="1086"/>
      <c r="AL5" s="1086"/>
      <c r="AM5" s="1086"/>
      <c r="AN5" s="1086"/>
      <c r="AO5" s="1086"/>
      <c r="AP5" s="1086"/>
      <c r="AQ5" s="1087"/>
      <c r="AR5" s="1087"/>
      <c r="AS5" s="1091"/>
      <c r="AT5" s="1091"/>
      <c r="AU5" s="1086"/>
      <c r="AV5" s="1086"/>
      <c r="AW5" s="1086"/>
      <c r="AX5" s="1086"/>
      <c r="AY5" s="1086"/>
      <c r="AZ5" s="1086"/>
      <c r="BA5" s="1086"/>
      <c r="BB5" s="1086"/>
      <c r="BC5" s="1086"/>
      <c r="BD5" s="1086"/>
      <c r="BE5" s="1086"/>
      <c r="BF5" s="1086"/>
      <c r="BG5" s="1086"/>
      <c r="BH5" s="1086"/>
      <c r="BI5" s="1086"/>
      <c r="BJ5" s="1086"/>
      <c r="BK5" s="1086"/>
      <c r="BL5" s="1086"/>
      <c r="BM5" s="1086"/>
      <c r="BN5" s="1090"/>
      <c r="BO5" s="1086"/>
      <c r="BP5" s="1086"/>
      <c r="BQ5" s="1086"/>
      <c r="BR5" s="1086"/>
      <c r="BS5" s="1086"/>
      <c r="BT5" s="1086"/>
      <c r="BU5" s="1087"/>
      <c r="BV5" s="1087"/>
      <c r="BW5" s="1087"/>
      <c r="BX5" s="1087"/>
      <c r="BY5" s="1087"/>
      <c r="BZ5" s="1087"/>
      <c r="CA5" s="1087"/>
      <c r="CB5" s="1086"/>
      <c r="CC5" s="1090"/>
      <c r="CD5" s="1090"/>
      <c r="CE5" s="1086"/>
      <c r="CF5" s="1086"/>
      <c r="CG5" s="1086"/>
      <c r="CH5" s="1086"/>
      <c r="CI5" s="1086"/>
    </row>
    <row r="6" spans="1:87" ht="12">
      <c r="A6" s="1086"/>
      <c r="B6" s="1095"/>
      <c r="C6" s="1086"/>
      <c r="D6" s="1086"/>
      <c r="E6" s="1086"/>
      <c r="F6" s="1086"/>
      <c r="G6" s="1086"/>
      <c r="H6" s="1086"/>
      <c r="I6" s="1086"/>
      <c r="J6" s="1086"/>
      <c r="K6" s="1086"/>
      <c r="L6" s="1086"/>
      <c r="M6" s="1086"/>
      <c r="N6" s="1086"/>
      <c r="O6" s="1086"/>
      <c r="P6" s="1095"/>
      <c r="Q6" s="1086"/>
      <c r="R6" s="1086"/>
      <c r="S6" s="1086"/>
      <c r="T6" s="1086"/>
      <c r="U6" s="1086"/>
      <c r="V6" s="1086"/>
      <c r="W6" s="1086"/>
      <c r="X6" s="1086"/>
      <c r="Y6" s="1086"/>
      <c r="Z6" s="1086"/>
      <c r="AA6" s="1086"/>
      <c r="AB6" s="1086"/>
      <c r="AC6" s="1086"/>
      <c r="AD6" s="1086"/>
      <c r="AE6" s="1086"/>
      <c r="AF6" s="1086"/>
      <c r="AG6" s="1095"/>
      <c r="AH6" s="1095"/>
      <c r="AI6" s="1086"/>
      <c r="AJ6" s="1095"/>
      <c r="AK6" s="1095"/>
      <c r="AL6" s="1095"/>
      <c r="AM6" s="1095"/>
      <c r="AN6" s="1095"/>
      <c r="AO6" s="1095"/>
      <c r="AP6" s="1095"/>
      <c r="AQ6" s="1086"/>
      <c r="AR6" s="1086"/>
      <c r="AS6" s="1096"/>
      <c r="AT6" s="1096"/>
      <c r="AU6" s="1095"/>
      <c r="AV6" s="1086"/>
      <c r="AW6" s="1086"/>
      <c r="AX6" s="1086"/>
      <c r="AY6" s="1086"/>
      <c r="AZ6" s="1086"/>
      <c r="BA6" s="1086"/>
      <c r="BB6" s="1086"/>
      <c r="BC6" s="1086"/>
      <c r="BD6" s="1086"/>
      <c r="BE6" s="1086"/>
      <c r="BF6" s="1086"/>
      <c r="BG6" s="1086"/>
      <c r="BH6" s="1086"/>
      <c r="BI6" s="1086"/>
      <c r="BJ6" s="1086"/>
      <c r="BK6" s="1086"/>
      <c r="BL6" s="1095"/>
      <c r="BM6" s="1095"/>
      <c r="BN6" s="1097"/>
      <c r="BO6" s="1086"/>
      <c r="BP6" s="1086"/>
      <c r="BQ6" s="1086"/>
      <c r="BR6" s="1086"/>
      <c r="BS6" s="1086"/>
      <c r="BT6" s="1086"/>
      <c r="BU6" s="1087"/>
      <c r="BV6" s="1087"/>
      <c r="BW6" s="1087"/>
      <c r="BX6" s="1086"/>
      <c r="BY6" s="1087"/>
      <c r="BZ6" s="1087"/>
      <c r="CA6" s="1087"/>
      <c r="CB6" s="1086"/>
      <c r="CC6" s="1090"/>
      <c r="CD6" s="1090"/>
      <c r="CE6" s="1086"/>
      <c r="CF6" s="1086"/>
      <c r="CG6" s="1086"/>
      <c r="CH6" s="1086"/>
      <c r="CI6" s="1086"/>
    </row>
    <row r="7" spans="1:102" ht="18.75" customHeight="1">
      <c r="A7" s="1098"/>
      <c r="B7" s="1099"/>
      <c r="C7" s="1100" t="s">
        <v>1804</v>
      </c>
      <c r="D7" s="1101"/>
      <c r="E7" s="1102" t="s">
        <v>1805</v>
      </c>
      <c r="F7" s="1103"/>
      <c r="G7" s="1103"/>
      <c r="H7" s="1103"/>
      <c r="I7" s="1103"/>
      <c r="J7" s="1103"/>
      <c r="K7" s="1103"/>
      <c r="L7" s="1104"/>
      <c r="M7" s="1100" t="s">
        <v>1806</v>
      </c>
      <c r="N7" s="1101"/>
      <c r="O7" s="1100" t="s">
        <v>1807</v>
      </c>
      <c r="P7" s="1101"/>
      <c r="Q7" s="1098"/>
      <c r="R7" s="1099"/>
      <c r="S7" s="1105" t="s">
        <v>1808</v>
      </c>
      <c r="T7" s="1106"/>
      <c r="U7" s="1107"/>
      <c r="V7" s="1107"/>
      <c r="W7" s="1100" t="s">
        <v>1805</v>
      </c>
      <c r="X7" s="1108"/>
      <c r="Y7" s="1108"/>
      <c r="Z7" s="1108"/>
      <c r="AA7" s="1108"/>
      <c r="AB7" s="1108"/>
      <c r="AC7" s="1108"/>
      <c r="AD7" s="1108"/>
      <c r="AE7" s="1108"/>
      <c r="AF7" s="1101"/>
      <c r="AG7" s="1100" t="s">
        <v>1809</v>
      </c>
      <c r="AH7" s="1101"/>
      <c r="AI7" s="1101" t="s">
        <v>1810</v>
      </c>
      <c r="AJ7" s="1109" t="s">
        <v>42</v>
      </c>
      <c r="AK7" s="1100" t="s">
        <v>1811</v>
      </c>
      <c r="AL7" s="1108"/>
      <c r="AM7" s="1100" t="s">
        <v>1812</v>
      </c>
      <c r="AN7" s="1101"/>
      <c r="AO7" s="1108" t="s">
        <v>1813</v>
      </c>
      <c r="AP7" s="1108"/>
      <c r="AQ7" s="1100" t="s">
        <v>1814</v>
      </c>
      <c r="AR7" s="1108"/>
      <c r="AS7" s="1100" t="s">
        <v>1815</v>
      </c>
      <c r="AT7" s="1107"/>
      <c r="AU7" s="1110"/>
      <c r="AV7" s="1111" t="s">
        <v>1816</v>
      </c>
      <c r="AW7" s="1111"/>
      <c r="AX7" s="1100" t="s">
        <v>1817</v>
      </c>
      <c r="AY7" s="1101"/>
      <c r="AZ7" s="1112" t="s">
        <v>1810</v>
      </c>
      <c r="BA7" s="1109" t="s">
        <v>42</v>
      </c>
      <c r="BB7" s="1111" t="s">
        <v>1818</v>
      </c>
      <c r="BC7" s="1111"/>
      <c r="BD7" s="1111" t="s">
        <v>1819</v>
      </c>
      <c r="BE7" s="1111"/>
      <c r="BF7" s="1111" t="s">
        <v>1820</v>
      </c>
      <c r="BG7" s="1113"/>
      <c r="BH7" s="1113"/>
      <c r="BI7" s="1114"/>
      <c r="BJ7" s="1108"/>
      <c r="BK7" s="1108"/>
      <c r="BL7" s="1100" t="s">
        <v>1821</v>
      </c>
      <c r="BM7" s="1107"/>
      <c r="BN7" s="1110"/>
      <c r="BO7" s="1100" t="s">
        <v>1822</v>
      </c>
      <c r="BP7" s="1107"/>
      <c r="BQ7" s="1110"/>
      <c r="BR7" s="1112" t="s">
        <v>1810</v>
      </c>
      <c r="BS7" s="1109" t="s">
        <v>42</v>
      </c>
      <c r="BT7" s="1100" t="s">
        <v>1823</v>
      </c>
      <c r="BU7" s="1101"/>
      <c r="BV7" s="1100" t="s">
        <v>1824</v>
      </c>
      <c r="BW7" s="1101"/>
      <c r="BX7" s="1100" t="s">
        <v>1825</v>
      </c>
      <c r="BY7" s="1101"/>
      <c r="BZ7" s="1100" t="s">
        <v>1826</v>
      </c>
      <c r="CA7" s="1101"/>
      <c r="CB7" s="1115" t="s">
        <v>1827</v>
      </c>
      <c r="CC7" s="1110"/>
      <c r="CD7" s="1115" t="s">
        <v>1828</v>
      </c>
      <c r="CE7" s="1107"/>
      <c r="CF7" s="1107"/>
      <c r="CJ7" s="1116"/>
      <c r="CK7" s="1116"/>
      <c r="CL7" s="1117"/>
      <c r="CM7" s="1086"/>
      <c r="CN7" s="1118"/>
      <c r="CO7" s="1118"/>
      <c r="CP7" s="1118"/>
      <c r="CQ7" s="1118"/>
      <c r="CR7" s="1119"/>
      <c r="CS7" s="1119"/>
      <c r="CT7" s="1120"/>
      <c r="CU7" s="1120"/>
      <c r="CV7" s="1116"/>
      <c r="CW7" s="1116"/>
      <c r="CX7" s="1116"/>
    </row>
    <row r="8" spans="1:102" ht="99" customHeight="1">
      <c r="A8" s="1121" t="s">
        <v>1810</v>
      </c>
      <c r="B8" s="1122" t="s">
        <v>42</v>
      </c>
      <c r="C8" s="1123"/>
      <c r="D8" s="1124"/>
      <c r="E8" s="1113" t="s">
        <v>1829</v>
      </c>
      <c r="F8" s="1112"/>
      <c r="G8" s="1123" t="s">
        <v>1830</v>
      </c>
      <c r="H8" s="1124"/>
      <c r="I8" s="1113" t="s">
        <v>1831</v>
      </c>
      <c r="J8" s="1112"/>
      <c r="K8" s="1113" t="s">
        <v>1832</v>
      </c>
      <c r="L8" s="1112"/>
      <c r="M8" s="1123"/>
      <c r="N8" s="1124"/>
      <c r="O8" s="1123"/>
      <c r="P8" s="1124"/>
      <c r="Q8" s="1121" t="s">
        <v>1810</v>
      </c>
      <c r="R8" s="1122" t="s">
        <v>42</v>
      </c>
      <c r="S8" s="1113" t="s">
        <v>1833</v>
      </c>
      <c r="T8" s="1114"/>
      <c r="U8" s="1113" t="s">
        <v>1834</v>
      </c>
      <c r="V8" s="1114"/>
      <c r="W8" s="1113" t="s">
        <v>1835</v>
      </c>
      <c r="X8" s="1112"/>
      <c r="Y8" s="1113" t="s">
        <v>1836</v>
      </c>
      <c r="Z8" s="1112"/>
      <c r="AA8" s="1113" t="s">
        <v>1837</v>
      </c>
      <c r="AB8" s="1112"/>
      <c r="AC8" s="1113" t="s">
        <v>1838</v>
      </c>
      <c r="AD8" s="1125"/>
      <c r="AE8" s="1105" t="s">
        <v>1839</v>
      </c>
      <c r="AF8" s="1125"/>
      <c r="AG8" s="1123"/>
      <c r="AH8" s="1124"/>
      <c r="AI8" s="1126"/>
      <c r="AJ8" s="1127"/>
      <c r="AK8" s="1123"/>
      <c r="AL8" s="1128"/>
      <c r="AM8" s="1123"/>
      <c r="AN8" s="1124"/>
      <c r="AO8" s="1128"/>
      <c r="AP8" s="1128"/>
      <c r="AQ8" s="1123"/>
      <c r="AR8" s="1128"/>
      <c r="AS8" s="1129"/>
      <c r="AT8" s="1130"/>
      <c r="AU8" s="1131"/>
      <c r="AV8" s="1111"/>
      <c r="AW8" s="1111"/>
      <c r="AX8" s="1123"/>
      <c r="AY8" s="1124"/>
      <c r="AZ8" s="1132"/>
      <c r="BA8" s="1127"/>
      <c r="BB8" s="1111"/>
      <c r="BC8" s="1111"/>
      <c r="BD8" s="1111"/>
      <c r="BE8" s="1111"/>
      <c r="BF8" s="1111"/>
      <c r="BG8" s="1113"/>
      <c r="BH8" s="1123" t="s">
        <v>1840</v>
      </c>
      <c r="BI8" s="1128"/>
      <c r="BJ8" s="1105" t="s">
        <v>1841</v>
      </c>
      <c r="BK8" s="1106"/>
      <c r="BL8" s="1129"/>
      <c r="BM8" s="1130"/>
      <c r="BN8" s="1131"/>
      <c r="BO8" s="1129"/>
      <c r="BP8" s="1130"/>
      <c r="BQ8" s="1131"/>
      <c r="BR8" s="1132"/>
      <c r="BS8" s="1127"/>
      <c r="BT8" s="1123"/>
      <c r="BU8" s="1124"/>
      <c r="BV8" s="1123"/>
      <c r="BW8" s="1124"/>
      <c r="BX8" s="1123"/>
      <c r="BY8" s="1124"/>
      <c r="BZ8" s="1123"/>
      <c r="CA8" s="1124"/>
      <c r="CB8" s="1129"/>
      <c r="CC8" s="1131"/>
      <c r="CD8" s="1129"/>
      <c r="CE8" s="1130"/>
      <c r="CF8" s="1130"/>
      <c r="CJ8" s="1116"/>
      <c r="CK8" s="1116"/>
      <c r="CL8" s="1089"/>
      <c r="CM8" s="1121"/>
      <c r="CN8" s="1094"/>
      <c r="CO8" s="1094"/>
      <c r="CP8" s="1116"/>
      <c r="CQ8" s="1116"/>
      <c r="CR8" s="1116"/>
      <c r="CS8" s="1116"/>
      <c r="CT8" s="1094"/>
      <c r="CU8" s="1094"/>
      <c r="CV8" s="1116"/>
      <c r="CW8" s="1116"/>
      <c r="CX8" s="1116"/>
    </row>
    <row r="9" spans="1:102" ht="15.75" customHeight="1" hidden="1">
      <c r="A9" s="1121"/>
      <c r="B9" s="1122"/>
      <c r="C9" s="1113">
        <v>1</v>
      </c>
      <c r="D9" s="1112"/>
      <c r="E9" s="1113">
        <f>C9+1</f>
        <v>2</v>
      </c>
      <c r="F9" s="1112"/>
      <c r="G9" s="1113">
        <f>E9+1</f>
        <v>3</v>
      </c>
      <c r="H9" s="1112"/>
      <c r="I9" s="1133"/>
      <c r="J9" s="1133"/>
      <c r="K9" s="1113">
        <f>G9+1</f>
        <v>4</v>
      </c>
      <c r="L9" s="1112"/>
      <c r="M9" s="1113">
        <f>K9+1</f>
        <v>5</v>
      </c>
      <c r="N9" s="1112"/>
      <c r="O9" s="1113">
        <f>M9+1</f>
        <v>6</v>
      </c>
      <c r="P9" s="1112"/>
      <c r="Q9" s="1121"/>
      <c r="R9" s="1122"/>
      <c r="S9" s="1113">
        <f>O9+1</f>
        <v>7</v>
      </c>
      <c r="T9" s="1112"/>
      <c r="U9" s="1123">
        <f>S9+1</f>
        <v>8</v>
      </c>
      <c r="V9" s="1124"/>
      <c r="W9" s="1113">
        <v>9</v>
      </c>
      <c r="X9" s="1112"/>
      <c r="Y9" s="1113">
        <f>W9+1</f>
        <v>10</v>
      </c>
      <c r="Z9" s="1112"/>
      <c r="AA9" s="1113">
        <f>Y9+1</f>
        <v>11</v>
      </c>
      <c r="AB9" s="1112"/>
      <c r="AC9" s="1113">
        <f>AA9+1</f>
        <v>12</v>
      </c>
      <c r="AD9" s="1112"/>
      <c r="AE9" s="1133"/>
      <c r="AF9" s="1133"/>
      <c r="AG9" s="1113">
        <f>AC9+1</f>
        <v>13</v>
      </c>
      <c r="AH9" s="1112"/>
      <c r="AI9" s="1126"/>
      <c r="AJ9" s="1127"/>
      <c r="AK9" s="1113">
        <v>14</v>
      </c>
      <c r="AL9" s="1112"/>
      <c r="AM9" s="1113">
        <f>AK9+1</f>
        <v>15</v>
      </c>
      <c r="AN9" s="1112"/>
      <c r="AO9" s="1113">
        <f>AM9+1</f>
        <v>16</v>
      </c>
      <c r="AP9" s="1112"/>
      <c r="AQ9" s="1123">
        <v>17</v>
      </c>
      <c r="AR9" s="1124"/>
      <c r="AS9" s="1113">
        <v>18</v>
      </c>
      <c r="AT9" s="1112"/>
      <c r="AU9" s="1134" t="s">
        <v>1842</v>
      </c>
      <c r="AV9" s="1111">
        <v>19</v>
      </c>
      <c r="AW9" s="1111"/>
      <c r="AX9" s="1111">
        <f>AV9+1</f>
        <v>20</v>
      </c>
      <c r="AY9" s="1111"/>
      <c r="AZ9" s="1135"/>
      <c r="BA9" s="1127"/>
      <c r="BB9" s="1111">
        <f>AX9+1</f>
        <v>21</v>
      </c>
      <c r="BC9" s="1111"/>
      <c r="BD9" s="1111">
        <f>BB9+1</f>
        <v>22</v>
      </c>
      <c r="BE9" s="1111"/>
      <c r="BF9" s="1111">
        <f>BD9+1</f>
        <v>23</v>
      </c>
      <c r="BG9" s="1113"/>
      <c r="BH9" s="1113">
        <v>24</v>
      </c>
      <c r="BI9" s="1112"/>
      <c r="BJ9" s="1123">
        <f>BH9+1</f>
        <v>25</v>
      </c>
      <c r="BK9" s="1124"/>
      <c r="BL9" s="1113">
        <v>26</v>
      </c>
      <c r="BM9" s="1112"/>
      <c r="BN9" s="1136"/>
      <c r="BO9" s="1113">
        <v>27</v>
      </c>
      <c r="BP9" s="1112"/>
      <c r="BQ9" s="1088"/>
      <c r="BR9" s="1135"/>
      <c r="BS9" s="1127"/>
      <c r="BT9" s="1113">
        <v>28</v>
      </c>
      <c r="BU9" s="1112"/>
      <c r="BV9" s="1113">
        <f>BT9+1</f>
        <v>29</v>
      </c>
      <c r="BW9" s="1112"/>
      <c r="BX9" s="1113">
        <f>BV9+1</f>
        <v>30</v>
      </c>
      <c r="BY9" s="1112"/>
      <c r="BZ9" s="1133"/>
      <c r="CA9" s="1133"/>
      <c r="CB9" s="1113">
        <f>BX9+1</f>
        <v>31</v>
      </c>
      <c r="CC9" s="1112"/>
      <c r="CD9" s="1113">
        <f>CB9+1</f>
        <v>32</v>
      </c>
      <c r="CE9" s="1112"/>
      <c r="CF9" s="1088"/>
      <c r="CJ9" s="1089"/>
      <c r="CK9" s="1089"/>
      <c r="CL9" s="1089"/>
      <c r="CM9" s="1121"/>
      <c r="CN9" s="1094"/>
      <c r="CO9" s="1094"/>
      <c r="CP9" s="1089"/>
      <c r="CQ9" s="1089"/>
      <c r="CR9" s="1089"/>
      <c r="CS9" s="1089"/>
      <c r="CT9" s="1094"/>
      <c r="CU9" s="1094"/>
      <c r="CV9" s="1089"/>
      <c r="CW9" s="1089"/>
      <c r="CX9" s="1089"/>
    </row>
    <row r="10" spans="1:102" ht="12">
      <c r="A10" s="1137"/>
      <c r="B10" s="1138"/>
      <c r="C10" s="1139" t="s">
        <v>1843</v>
      </c>
      <c r="D10" s="1140" t="s">
        <v>1844</v>
      </c>
      <c r="E10" s="1139" t="s">
        <v>1843</v>
      </c>
      <c r="F10" s="1140" t="s">
        <v>1844</v>
      </c>
      <c r="G10" s="1139" t="s">
        <v>1843</v>
      </c>
      <c r="H10" s="1140" t="s">
        <v>1844</v>
      </c>
      <c r="I10" s="1139" t="s">
        <v>1843</v>
      </c>
      <c r="J10" s="1140" t="s">
        <v>1844</v>
      </c>
      <c r="K10" s="1139" t="s">
        <v>1843</v>
      </c>
      <c r="L10" s="1140" t="s">
        <v>1844</v>
      </c>
      <c r="M10" s="1139" t="s">
        <v>1843</v>
      </c>
      <c r="N10" s="1140" t="s">
        <v>1099</v>
      </c>
      <c r="O10" s="1139" t="s">
        <v>1843</v>
      </c>
      <c r="P10" s="1140" t="s">
        <v>1844</v>
      </c>
      <c r="Q10" s="1141"/>
      <c r="R10" s="1142"/>
      <c r="S10" s="1139" t="s">
        <v>1843</v>
      </c>
      <c r="T10" s="1140" t="s">
        <v>1844</v>
      </c>
      <c r="U10" s="1143" t="s">
        <v>1843</v>
      </c>
      <c r="V10" s="1140" t="s">
        <v>1844</v>
      </c>
      <c r="W10" s="1139" t="s">
        <v>1843</v>
      </c>
      <c r="X10" s="1140" t="s">
        <v>1844</v>
      </c>
      <c r="Y10" s="1139" t="s">
        <v>1843</v>
      </c>
      <c r="Z10" s="1140" t="s">
        <v>1844</v>
      </c>
      <c r="AA10" s="1139" t="s">
        <v>1843</v>
      </c>
      <c r="AB10" s="1139" t="s">
        <v>1844</v>
      </c>
      <c r="AC10" s="1139" t="s">
        <v>1843</v>
      </c>
      <c r="AD10" s="1139" t="s">
        <v>1844</v>
      </c>
      <c r="AE10" s="1139" t="s">
        <v>1843</v>
      </c>
      <c r="AF10" s="1139" t="s">
        <v>1844</v>
      </c>
      <c r="AG10" s="1139" t="s">
        <v>1843</v>
      </c>
      <c r="AH10" s="1140" t="s">
        <v>1844</v>
      </c>
      <c r="AI10" s="1126"/>
      <c r="AJ10" s="1127"/>
      <c r="AK10" s="1139" t="s">
        <v>1843</v>
      </c>
      <c r="AL10" s="1140" t="s">
        <v>1844</v>
      </c>
      <c r="AM10" s="1139" t="s">
        <v>1843</v>
      </c>
      <c r="AN10" s="1140" t="s">
        <v>1844</v>
      </c>
      <c r="AO10" s="1139" t="s">
        <v>1843</v>
      </c>
      <c r="AP10" s="1140" t="s">
        <v>1844</v>
      </c>
      <c r="AQ10" s="1139" t="s">
        <v>1843</v>
      </c>
      <c r="AR10" s="1140" t="s">
        <v>1844</v>
      </c>
      <c r="AS10" s="1139" t="s">
        <v>1843</v>
      </c>
      <c r="AT10" s="1140" t="s">
        <v>1844</v>
      </c>
      <c r="AU10" s="1144"/>
      <c r="AV10" s="1139" t="s">
        <v>1843</v>
      </c>
      <c r="AW10" s="1140" t="s">
        <v>1844</v>
      </c>
      <c r="AX10" s="1139" t="s">
        <v>1843</v>
      </c>
      <c r="AY10" s="1140" t="s">
        <v>1844</v>
      </c>
      <c r="AZ10" s="1135"/>
      <c r="BA10" s="1127"/>
      <c r="BB10" s="1139" t="s">
        <v>1843</v>
      </c>
      <c r="BC10" s="1140" t="s">
        <v>1844</v>
      </c>
      <c r="BD10" s="1139" t="s">
        <v>1843</v>
      </c>
      <c r="BE10" s="1140" t="s">
        <v>1844</v>
      </c>
      <c r="BF10" s="1139" t="s">
        <v>1843</v>
      </c>
      <c r="BG10" s="1140" t="s">
        <v>1844</v>
      </c>
      <c r="BH10" s="1139" t="s">
        <v>1843</v>
      </c>
      <c r="BI10" s="1140" t="s">
        <v>1844</v>
      </c>
      <c r="BJ10" s="1139" t="s">
        <v>1843</v>
      </c>
      <c r="BK10" s="1140" t="s">
        <v>1844</v>
      </c>
      <c r="BL10" s="1139" t="s">
        <v>1843</v>
      </c>
      <c r="BM10" s="1140" t="s">
        <v>1844</v>
      </c>
      <c r="BN10" s="1145"/>
      <c r="BO10" s="1139" t="s">
        <v>1843</v>
      </c>
      <c r="BP10" s="1140" t="s">
        <v>1844</v>
      </c>
      <c r="BQ10" s="1140"/>
      <c r="BR10" s="1135"/>
      <c r="BS10" s="1127"/>
      <c r="BT10" s="1139" t="s">
        <v>1843</v>
      </c>
      <c r="BU10" s="1140" t="s">
        <v>1844</v>
      </c>
      <c r="BV10" s="1139" t="s">
        <v>1843</v>
      </c>
      <c r="BW10" s="1140" t="s">
        <v>1844</v>
      </c>
      <c r="BX10" s="1139" t="s">
        <v>1843</v>
      </c>
      <c r="BY10" s="1140" t="s">
        <v>1844</v>
      </c>
      <c r="BZ10" s="1139" t="s">
        <v>1843</v>
      </c>
      <c r="CA10" s="1140" t="s">
        <v>1844</v>
      </c>
      <c r="CB10" s="1139" t="s">
        <v>1843</v>
      </c>
      <c r="CC10" s="1140" t="s">
        <v>1844</v>
      </c>
      <c r="CD10" s="1139" t="s">
        <v>1843</v>
      </c>
      <c r="CE10" s="1140" t="s">
        <v>1844</v>
      </c>
      <c r="CF10" s="1140"/>
      <c r="CJ10" s="1141"/>
      <c r="CK10" s="1141"/>
      <c r="CL10" s="1141"/>
      <c r="CM10" s="1141"/>
      <c r="CN10" s="1094"/>
      <c r="CO10" s="1094"/>
      <c r="CP10" s="1141"/>
      <c r="CQ10" s="1141"/>
      <c r="CR10" s="1141"/>
      <c r="CS10" s="1141"/>
      <c r="CT10" s="1094"/>
      <c r="CU10" s="1094"/>
      <c r="CV10" s="1141"/>
      <c r="CW10" s="1141"/>
      <c r="CX10" s="1141"/>
    </row>
    <row r="11" spans="1:102" ht="12">
      <c r="A11" s="1095"/>
      <c r="B11" s="1146"/>
      <c r="C11" s="1147" t="s">
        <v>1845</v>
      </c>
      <c r="D11" s="1148" t="s">
        <v>1100</v>
      </c>
      <c r="E11" s="1147" t="s">
        <v>1845</v>
      </c>
      <c r="F11" s="1148" t="s">
        <v>1100</v>
      </c>
      <c r="G11" s="1147" t="s">
        <v>1845</v>
      </c>
      <c r="H11" s="1148" t="s">
        <v>1100</v>
      </c>
      <c r="I11" s="1147" t="s">
        <v>1845</v>
      </c>
      <c r="J11" s="1148" t="s">
        <v>1100</v>
      </c>
      <c r="K11" s="1147" t="s">
        <v>1845</v>
      </c>
      <c r="L11" s="1148" t="s">
        <v>1100</v>
      </c>
      <c r="M11" s="1147" t="s">
        <v>1845</v>
      </c>
      <c r="N11" s="1148" t="s">
        <v>1100</v>
      </c>
      <c r="O11" s="1149" t="s">
        <v>1845</v>
      </c>
      <c r="P11" s="1147" t="s">
        <v>1100</v>
      </c>
      <c r="Q11" s="1095"/>
      <c r="R11" s="1146"/>
      <c r="S11" s="1149" t="s">
        <v>1845</v>
      </c>
      <c r="T11" s="1149" t="s">
        <v>1100</v>
      </c>
      <c r="U11" s="1150" t="s">
        <v>1845</v>
      </c>
      <c r="V11" s="1148" t="s">
        <v>1100</v>
      </c>
      <c r="W11" s="1147" t="s">
        <v>1845</v>
      </c>
      <c r="X11" s="1150" t="s">
        <v>1100</v>
      </c>
      <c r="Y11" s="1147" t="s">
        <v>1845</v>
      </c>
      <c r="Z11" s="1150" t="s">
        <v>1100</v>
      </c>
      <c r="AA11" s="1147" t="s">
        <v>1845</v>
      </c>
      <c r="AB11" s="1147" t="s">
        <v>1100</v>
      </c>
      <c r="AC11" s="1147" t="s">
        <v>1845</v>
      </c>
      <c r="AD11" s="1147" t="s">
        <v>1100</v>
      </c>
      <c r="AE11" s="1147" t="s">
        <v>1845</v>
      </c>
      <c r="AF11" s="1147" t="s">
        <v>1100</v>
      </c>
      <c r="AG11" s="1147" t="s">
        <v>1845</v>
      </c>
      <c r="AH11" s="1148" t="s">
        <v>1100</v>
      </c>
      <c r="AI11" s="1151"/>
      <c r="AJ11" s="1152"/>
      <c r="AK11" s="1147" t="s">
        <v>1845</v>
      </c>
      <c r="AL11" s="1148" t="s">
        <v>1100</v>
      </c>
      <c r="AM11" s="1147" t="s">
        <v>1845</v>
      </c>
      <c r="AN11" s="1148" t="s">
        <v>1100</v>
      </c>
      <c r="AO11" s="1147" t="s">
        <v>1845</v>
      </c>
      <c r="AP11" s="1148" t="s">
        <v>1100</v>
      </c>
      <c r="AQ11" s="1147" t="s">
        <v>1845</v>
      </c>
      <c r="AR11" s="1148" t="s">
        <v>1100</v>
      </c>
      <c r="AS11" s="1147" t="s">
        <v>1845</v>
      </c>
      <c r="AT11" s="1148" t="s">
        <v>1100</v>
      </c>
      <c r="AU11" s="1153"/>
      <c r="AV11" s="1147" t="s">
        <v>1845</v>
      </c>
      <c r="AW11" s="1148" t="s">
        <v>1100</v>
      </c>
      <c r="AX11" s="1147" t="s">
        <v>1845</v>
      </c>
      <c r="AY11" s="1148" t="s">
        <v>1100</v>
      </c>
      <c r="AZ11" s="1135"/>
      <c r="BA11" s="1152"/>
      <c r="BB11" s="1147" t="s">
        <v>1845</v>
      </c>
      <c r="BC11" s="1150" t="s">
        <v>1100</v>
      </c>
      <c r="BD11" s="1147" t="s">
        <v>1845</v>
      </c>
      <c r="BE11" s="1148" t="s">
        <v>1100</v>
      </c>
      <c r="BF11" s="1147" t="s">
        <v>1845</v>
      </c>
      <c r="BG11" s="1148" t="s">
        <v>1100</v>
      </c>
      <c r="BH11" s="1147" t="s">
        <v>1845</v>
      </c>
      <c r="BI11" s="1148" t="s">
        <v>1100</v>
      </c>
      <c r="BJ11" s="1147" t="s">
        <v>1845</v>
      </c>
      <c r="BK11" s="1148" t="s">
        <v>1100</v>
      </c>
      <c r="BL11" s="1147" t="s">
        <v>1845</v>
      </c>
      <c r="BM11" s="1148" t="s">
        <v>1100</v>
      </c>
      <c r="BN11" s="1154" t="s">
        <v>1842</v>
      </c>
      <c r="BO11" s="1147" t="s">
        <v>1845</v>
      </c>
      <c r="BP11" s="1148" t="s">
        <v>1100</v>
      </c>
      <c r="BQ11" s="1148" t="s">
        <v>1842</v>
      </c>
      <c r="BR11" s="1135"/>
      <c r="BS11" s="1152"/>
      <c r="BT11" s="1147" t="s">
        <v>1845</v>
      </c>
      <c r="BU11" s="1148" t="s">
        <v>1100</v>
      </c>
      <c r="BV11" s="1147" t="s">
        <v>1845</v>
      </c>
      <c r="BW11" s="1148" t="s">
        <v>1100</v>
      </c>
      <c r="BX11" s="1147" t="s">
        <v>1845</v>
      </c>
      <c r="BY11" s="1148" t="s">
        <v>1100</v>
      </c>
      <c r="BZ11" s="1147" t="s">
        <v>1845</v>
      </c>
      <c r="CA11" s="1148" t="s">
        <v>1100</v>
      </c>
      <c r="CB11" s="1147" t="s">
        <v>1845</v>
      </c>
      <c r="CC11" s="1148" t="s">
        <v>1100</v>
      </c>
      <c r="CD11" s="1147" t="s">
        <v>1845</v>
      </c>
      <c r="CE11" s="1148" t="s">
        <v>1100</v>
      </c>
      <c r="CF11" s="1148" t="s">
        <v>1842</v>
      </c>
      <c r="CJ11" s="1155"/>
      <c r="CK11" s="1155"/>
      <c r="CL11" s="1141"/>
      <c r="CM11" s="1141"/>
      <c r="CN11" s="1094"/>
      <c r="CO11" s="1094"/>
      <c r="CP11" s="1155"/>
      <c r="CQ11" s="1155"/>
      <c r="CR11" s="1155"/>
      <c r="CS11" s="1155"/>
      <c r="CT11" s="1094"/>
      <c r="CU11" s="1094"/>
      <c r="CV11" s="1155"/>
      <c r="CW11" s="1155"/>
      <c r="CX11" s="1155"/>
    </row>
    <row r="12" spans="1:102" ht="12">
      <c r="A12" s="1094" t="s">
        <v>621</v>
      </c>
      <c r="B12" s="1156" t="s">
        <v>545</v>
      </c>
      <c r="C12" s="1157">
        <f aca="true" t="shared" si="0" ref="C12:D15">E12+G12+I12+K12</f>
        <v>7175</v>
      </c>
      <c r="D12" s="1157">
        <f t="shared" si="0"/>
        <v>16467.9</v>
      </c>
      <c r="E12" s="1157"/>
      <c r="F12" s="1157"/>
      <c r="G12" s="1157">
        <v>7000</v>
      </c>
      <c r="H12" s="1157">
        <v>16206.9</v>
      </c>
      <c r="I12" s="1157">
        <v>175</v>
      </c>
      <c r="J12" s="1157">
        <v>261</v>
      </c>
      <c r="K12" s="1157"/>
      <c r="L12" s="1157"/>
      <c r="M12" s="1157">
        <v>660</v>
      </c>
      <c r="N12" s="1157">
        <v>326.3</v>
      </c>
      <c r="O12" s="1157">
        <f aca="true" t="shared" si="1" ref="O12:P15">S12+U12+W12+Y12+AA12+AC12+AE12</f>
        <v>14220</v>
      </c>
      <c r="P12" s="1157">
        <f t="shared" si="1"/>
        <v>8014.2</v>
      </c>
      <c r="Q12" s="1094" t="s">
        <v>621</v>
      </c>
      <c r="R12" s="1156" t="s">
        <v>545</v>
      </c>
      <c r="S12" s="1158">
        <v>1050</v>
      </c>
      <c r="T12" s="1158">
        <v>843</v>
      </c>
      <c r="U12" s="1159"/>
      <c r="V12" s="1159"/>
      <c r="W12" s="1158">
        <v>12000</v>
      </c>
      <c r="X12" s="1158">
        <v>6550.7</v>
      </c>
      <c r="Y12" s="1158"/>
      <c r="Z12" s="1158"/>
      <c r="AA12" s="1158"/>
      <c r="AB12" s="1158"/>
      <c r="AC12" s="1158">
        <v>450</v>
      </c>
      <c r="AD12" s="1158">
        <v>444.5</v>
      </c>
      <c r="AE12" s="1158">
        <v>720</v>
      </c>
      <c r="AF12" s="1158">
        <v>176</v>
      </c>
      <c r="AG12" s="1160">
        <f aca="true" t="shared" si="2" ref="AG12:AH15">C12+M12+O12</f>
        <v>22055</v>
      </c>
      <c r="AH12" s="1160">
        <f>D12+N12+P12</f>
        <v>24808.4</v>
      </c>
      <c r="AI12" s="1094" t="s">
        <v>621</v>
      </c>
      <c r="AJ12" s="1156" t="s">
        <v>545</v>
      </c>
      <c r="AK12" s="1158">
        <v>370</v>
      </c>
      <c r="AL12" s="1158">
        <v>1085</v>
      </c>
      <c r="AM12" s="1158">
        <v>50</v>
      </c>
      <c r="AN12" s="1158">
        <v>650</v>
      </c>
      <c r="AO12" s="1161">
        <v>700</v>
      </c>
      <c r="AP12" s="1159">
        <v>606.7</v>
      </c>
      <c r="AQ12" s="1158">
        <f aca="true" t="shared" si="3" ref="AQ12:AR36">AK12+AM12+AO12</f>
        <v>1120</v>
      </c>
      <c r="AR12" s="1158">
        <f t="shared" si="3"/>
        <v>2341.7</v>
      </c>
      <c r="AS12" s="1160">
        <f aca="true" t="shared" si="4" ref="AS12:AT15">AG12+AQ12</f>
        <v>23175</v>
      </c>
      <c r="AT12" s="1160">
        <f t="shared" si="4"/>
        <v>27150.100000000002</v>
      </c>
      <c r="AU12" s="1160">
        <f>AT12/AS12*100</f>
        <v>117.15253505933119</v>
      </c>
      <c r="AV12" s="1157"/>
      <c r="AW12" s="1157"/>
      <c r="AX12" s="1157"/>
      <c r="AY12" s="1157"/>
      <c r="AZ12" s="1092" t="s">
        <v>621</v>
      </c>
      <c r="BA12" s="1162" t="s">
        <v>545</v>
      </c>
      <c r="BB12" s="1158"/>
      <c r="BC12" s="1094"/>
      <c r="BD12" s="1158"/>
      <c r="BE12" s="1158"/>
      <c r="BF12" s="1158"/>
      <c r="BG12" s="1158"/>
      <c r="BH12" s="1158"/>
      <c r="BI12" s="1158"/>
      <c r="BJ12" s="1094"/>
      <c r="BK12" s="1094"/>
      <c r="BL12" s="1163">
        <v>0</v>
      </c>
      <c r="BM12" s="1163">
        <f aca="true" t="shared" si="5" ref="BL12:BM15">AW12+AY12+BC12+BE12+BG12+BI12+BK12</f>
        <v>0</v>
      </c>
      <c r="BO12" s="1163">
        <f aca="true" t="shared" si="6" ref="BO12:BP15">AS12+BL12</f>
        <v>23175</v>
      </c>
      <c r="BP12" s="1163">
        <f t="shared" si="6"/>
        <v>27150.100000000002</v>
      </c>
      <c r="BQ12" s="1163">
        <f>BP12/BO12*100</f>
        <v>117.15253505933119</v>
      </c>
      <c r="BR12" s="1092" t="s">
        <v>621</v>
      </c>
      <c r="BS12" s="1162" t="s">
        <v>545</v>
      </c>
      <c r="BT12" s="1165">
        <v>2550</v>
      </c>
      <c r="BU12" s="1163">
        <v>4246.2</v>
      </c>
      <c r="BV12" s="1163">
        <v>3400</v>
      </c>
      <c r="BW12" s="1166">
        <v>4530.1</v>
      </c>
      <c r="BX12" s="1157"/>
      <c r="BY12" s="1157"/>
      <c r="BZ12" s="1157">
        <v>615</v>
      </c>
      <c r="CA12" s="1157">
        <v>1736.7</v>
      </c>
      <c r="CB12" s="1157">
        <f>BT12+BV12+BX12+BZ12</f>
        <v>6565</v>
      </c>
      <c r="CC12" s="1157">
        <f>BU12+BW12+BY12+CA12</f>
        <v>10513</v>
      </c>
      <c r="CD12" s="1157">
        <f aca="true" t="shared" si="7" ref="CD12:CE15">BO12+CB12</f>
        <v>29740</v>
      </c>
      <c r="CE12" s="1157">
        <f t="shared" si="7"/>
        <v>37663.100000000006</v>
      </c>
      <c r="CF12" s="1157">
        <f>CE12/CD12*100</f>
        <v>126.64122394082047</v>
      </c>
      <c r="CG12" s="1157"/>
      <c r="CJ12" s="1157"/>
      <c r="CK12" s="1157"/>
      <c r="CL12" s="1094"/>
      <c r="CM12" s="1156"/>
      <c r="CN12" s="1094"/>
      <c r="CO12" s="1094"/>
      <c r="CP12" s="1158"/>
      <c r="CQ12" s="1158"/>
      <c r="CR12" s="1158"/>
      <c r="CS12" s="1158"/>
      <c r="CT12" s="1094"/>
      <c r="CU12" s="1094"/>
      <c r="CV12" s="1158"/>
      <c r="CW12" s="1158"/>
      <c r="CX12" s="1158"/>
    </row>
    <row r="13" spans="1:102" ht="12">
      <c r="A13" s="1094" t="s">
        <v>622</v>
      </c>
      <c r="B13" s="1156" t="s">
        <v>230</v>
      </c>
      <c r="C13" s="1157">
        <f t="shared" si="0"/>
        <v>7050</v>
      </c>
      <c r="D13" s="1157">
        <f t="shared" si="0"/>
        <v>13894.5</v>
      </c>
      <c r="E13" s="1157"/>
      <c r="F13" s="1157"/>
      <c r="G13" s="1157">
        <v>7000</v>
      </c>
      <c r="H13" s="1157">
        <v>13842.5</v>
      </c>
      <c r="I13" s="1157">
        <v>50</v>
      </c>
      <c r="J13" s="1157">
        <v>52</v>
      </c>
      <c r="K13" s="1157"/>
      <c r="L13" s="1157"/>
      <c r="M13" s="1157">
        <v>432</v>
      </c>
      <c r="N13" s="1157">
        <v>148</v>
      </c>
      <c r="O13" s="1157">
        <f t="shared" si="1"/>
        <v>12954.2</v>
      </c>
      <c r="P13" s="1157">
        <f t="shared" si="1"/>
        <v>17005.5</v>
      </c>
      <c r="Q13" s="1094" t="s">
        <v>622</v>
      </c>
      <c r="R13" s="1156" t="s">
        <v>230</v>
      </c>
      <c r="S13" s="1158">
        <v>1170</v>
      </c>
      <c r="T13" s="1158">
        <v>1835.9</v>
      </c>
      <c r="U13" s="1159">
        <v>179.2</v>
      </c>
      <c r="V13" s="1159">
        <v>2745.8</v>
      </c>
      <c r="W13" s="1158">
        <v>8875</v>
      </c>
      <c r="X13" s="1158">
        <v>10151.3</v>
      </c>
      <c r="Y13" s="1158">
        <v>120</v>
      </c>
      <c r="Z13" s="1158">
        <v>68.8</v>
      </c>
      <c r="AA13" s="1158">
        <v>580</v>
      </c>
      <c r="AB13" s="1158">
        <v>409.3</v>
      </c>
      <c r="AC13" s="1158">
        <v>1320</v>
      </c>
      <c r="AD13" s="1158">
        <v>1263</v>
      </c>
      <c r="AE13" s="1158">
        <v>710</v>
      </c>
      <c r="AF13" s="1158">
        <v>531.4</v>
      </c>
      <c r="AG13" s="1158">
        <f t="shared" si="2"/>
        <v>20436.2</v>
      </c>
      <c r="AH13" s="1158">
        <f t="shared" si="2"/>
        <v>31048</v>
      </c>
      <c r="AI13" s="1094" t="s">
        <v>622</v>
      </c>
      <c r="AJ13" s="1156" t="s">
        <v>230</v>
      </c>
      <c r="AK13" s="1158">
        <v>470</v>
      </c>
      <c r="AL13" s="1158">
        <v>2261.3</v>
      </c>
      <c r="AM13" s="1158">
        <v>140</v>
      </c>
      <c r="AN13" s="1158">
        <v>1091.3</v>
      </c>
      <c r="AO13" s="1161">
        <v>585</v>
      </c>
      <c r="AP13" s="1159">
        <v>583.3</v>
      </c>
      <c r="AQ13" s="1158">
        <f t="shared" si="3"/>
        <v>1195</v>
      </c>
      <c r="AR13" s="1158">
        <f t="shared" si="3"/>
        <v>3935.9000000000005</v>
      </c>
      <c r="AS13" s="1158">
        <f t="shared" si="4"/>
        <v>21631.2</v>
      </c>
      <c r="AT13" s="1158">
        <f t="shared" si="4"/>
        <v>34983.9</v>
      </c>
      <c r="AU13" s="1158">
        <f aca="true" t="shared" si="8" ref="AU13:AU37">AT13/AS13*100</f>
        <v>161.72889160102076</v>
      </c>
      <c r="AV13" s="1157"/>
      <c r="AW13" s="1157"/>
      <c r="AX13" s="1157"/>
      <c r="AY13" s="1157"/>
      <c r="AZ13" s="1092" t="s">
        <v>622</v>
      </c>
      <c r="BA13" s="1162" t="s">
        <v>230</v>
      </c>
      <c r="BB13" s="1158"/>
      <c r="BC13" s="1094"/>
      <c r="BD13" s="1158"/>
      <c r="BE13" s="1158"/>
      <c r="BF13" s="1158"/>
      <c r="BG13" s="1158"/>
      <c r="BH13" s="1158"/>
      <c r="BI13" s="1158"/>
      <c r="BJ13" s="1094"/>
      <c r="BK13" s="1094"/>
      <c r="BL13" s="1163">
        <f t="shared" si="5"/>
        <v>0</v>
      </c>
      <c r="BM13" s="1163">
        <f t="shared" si="5"/>
        <v>0</v>
      </c>
      <c r="BO13" s="1163">
        <f t="shared" si="6"/>
        <v>21631.2</v>
      </c>
      <c r="BP13" s="1163">
        <f t="shared" si="6"/>
        <v>34983.9</v>
      </c>
      <c r="BQ13" s="1163">
        <f aca="true" t="shared" si="9" ref="BQ13:BQ37">BP13/BO13*100</f>
        <v>161.72889160102076</v>
      </c>
      <c r="BR13" s="1092" t="s">
        <v>622</v>
      </c>
      <c r="BS13" s="1162" t="s">
        <v>230</v>
      </c>
      <c r="BT13" s="1165">
        <v>1700</v>
      </c>
      <c r="BU13" s="1163">
        <v>1704.7</v>
      </c>
      <c r="BV13" s="1163">
        <v>2300</v>
      </c>
      <c r="BW13" s="1166">
        <v>2129.8</v>
      </c>
      <c r="BX13" s="1157"/>
      <c r="BY13" s="1157"/>
      <c r="BZ13" s="1157">
        <v>575</v>
      </c>
      <c r="CA13" s="1157">
        <v>951.7</v>
      </c>
      <c r="CB13" s="1157">
        <f aca="true" t="shared" si="10" ref="CB13:CC35">BT13+BV13+BX13+BZ13</f>
        <v>4575</v>
      </c>
      <c r="CC13" s="1157">
        <f t="shared" si="10"/>
        <v>4786.2</v>
      </c>
      <c r="CD13" s="1157">
        <f t="shared" si="7"/>
        <v>26206.2</v>
      </c>
      <c r="CE13" s="1157">
        <f t="shared" si="7"/>
        <v>39770.1</v>
      </c>
      <c r="CF13" s="1157">
        <f aca="true" t="shared" si="11" ref="CF13:CF37">CE13/CD13*100</f>
        <v>151.75836252489867</v>
      </c>
      <c r="CG13" s="1157"/>
      <c r="CJ13" s="1157"/>
      <c r="CK13" s="1157"/>
      <c r="CL13" s="1094"/>
      <c r="CM13" s="1156"/>
      <c r="CN13" s="1094"/>
      <c r="CO13" s="1094"/>
      <c r="CP13" s="1158"/>
      <c r="CQ13" s="1158"/>
      <c r="CR13" s="1158"/>
      <c r="CS13" s="1158"/>
      <c r="CT13" s="1094"/>
      <c r="CU13" s="1094"/>
      <c r="CV13" s="1158"/>
      <c r="CW13" s="1158"/>
      <c r="CX13" s="1158"/>
    </row>
    <row r="14" spans="1:102" ht="12">
      <c r="A14" s="1094" t="s">
        <v>623</v>
      </c>
      <c r="B14" s="1156" t="s">
        <v>231</v>
      </c>
      <c r="C14" s="1157">
        <f t="shared" si="0"/>
        <v>2785</v>
      </c>
      <c r="D14" s="1157">
        <f t="shared" si="0"/>
        <v>6743.5</v>
      </c>
      <c r="E14" s="1157"/>
      <c r="F14" s="1157"/>
      <c r="G14" s="1157">
        <v>2710</v>
      </c>
      <c r="H14" s="1157">
        <v>6678.5</v>
      </c>
      <c r="I14" s="1157">
        <v>75</v>
      </c>
      <c r="J14" s="1157">
        <v>65</v>
      </c>
      <c r="K14" s="1157"/>
      <c r="L14" s="1157"/>
      <c r="M14" s="1157">
        <v>520</v>
      </c>
      <c r="N14" s="1157">
        <v>148</v>
      </c>
      <c r="O14" s="1157">
        <f t="shared" si="1"/>
        <v>6250</v>
      </c>
      <c r="P14" s="1157">
        <f t="shared" si="1"/>
        <v>10377.300000000001</v>
      </c>
      <c r="Q14" s="1094" t="s">
        <v>623</v>
      </c>
      <c r="R14" s="1156" t="s">
        <v>231</v>
      </c>
      <c r="S14" s="1158">
        <v>740</v>
      </c>
      <c r="T14" s="1158">
        <v>1247</v>
      </c>
      <c r="U14" s="1159"/>
      <c r="V14" s="1159">
        <v>308</v>
      </c>
      <c r="W14" s="1158">
        <v>5000</v>
      </c>
      <c r="X14" s="1158">
        <v>8263.2</v>
      </c>
      <c r="Y14" s="1158"/>
      <c r="Z14" s="1158"/>
      <c r="AA14" s="1158">
        <v>110</v>
      </c>
      <c r="AB14" s="1158"/>
      <c r="AC14" s="1158"/>
      <c r="AD14" s="1158">
        <v>178.1</v>
      </c>
      <c r="AE14" s="1158">
        <v>400</v>
      </c>
      <c r="AF14" s="1158">
        <v>381</v>
      </c>
      <c r="AG14" s="1158">
        <f t="shared" si="2"/>
        <v>9555</v>
      </c>
      <c r="AH14" s="1158">
        <f t="shared" si="2"/>
        <v>17268.800000000003</v>
      </c>
      <c r="AI14" s="1094" t="s">
        <v>623</v>
      </c>
      <c r="AJ14" s="1156"/>
      <c r="AK14" s="1158">
        <v>470</v>
      </c>
      <c r="AL14" s="1158">
        <v>576</v>
      </c>
      <c r="AM14" s="1158">
        <v>50</v>
      </c>
      <c r="AN14" s="1158">
        <v>790.9</v>
      </c>
      <c r="AO14" s="1161">
        <v>240</v>
      </c>
      <c r="AP14" s="1159">
        <v>306.7</v>
      </c>
      <c r="AQ14" s="1158">
        <f t="shared" si="3"/>
        <v>760</v>
      </c>
      <c r="AR14" s="1158">
        <f t="shared" si="3"/>
        <v>1673.6000000000001</v>
      </c>
      <c r="AS14" s="1158">
        <f t="shared" si="4"/>
        <v>10315</v>
      </c>
      <c r="AT14" s="1158">
        <f t="shared" si="4"/>
        <v>18942.4</v>
      </c>
      <c r="AU14" s="1158">
        <f t="shared" si="8"/>
        <v>183.63936015511393</v>
      </c>
      <c r="AV14" s="1157"/>
      <c r="AW14" s="1157"/>
      <c r="AX14" s="1157"/>
      <c r="AY14" s="1157"/>
      <c r="AZ14" s="1092" t="s">
        <v>623</v>
      </c>
      <c r="BA14" s="1162" t="s">
        <v>231</v>
      </c>
      <c r="BB14" s="1158"/>
      <c r="BC14" s="1094"/>
      <c r="BD14" s="1158"/>
      <c r="BE14" s="1158"/>
      <c r="BF14" s="1158"/>
      <c r="BG14" s="1158"/>
      <c r="BH14" s="1158"/>
      <c r="BI14" s="1158"/>
      <c r="BJ14" s="1094"/>
      <c r="BK14" s="1094"/>
      <c r="BL14" s="1163">
        <f t="shared" si="5"/>
        <v>0</v>
      </c>
      <c r="BM14" s="1163">
        <f t="shared" si="5"/>
        <v>0</v>
      </c>
      <c r="BO14" s="1163">
        <f t="shared" si="6"/>
        <v>10315</v>
      </c>
      <c r="BP14" s="1163">
        <f t="shared" si="6"/>
        <v>18942.4</v>
      </c>
      <c r="BQ14" s="1163">
        <f t="shared" si="9"/>
        <v>183.63936015511393</v>
      </c>
      <c r="BR14" s="1092" t="s">
        <v>623</v>
      </c>
      <c r="BS14" s="1162" t="s">
        <v>231</v>
      </c>
      <c r="BT14" s="1165">
        <v>1300</v>
      </c>
      <c r="BU14" s="1163">
        <v>1601.6</v>
      </c>
      <c r="BV14" s="1163">
        <v>1400</v>
      </c>
      <c r="BW14" s="1166">
        <v>1869.4</v>
      </c>
      <c r="BX14" s="1157"/>
      <c r="BY14" s="1157"/>
      <c r="BZ14" s="1157">
        <v>400</v>
      </c>
      <c r="CA14" s="1157">
        <v>675.4</v>
      </c>
      <c r="CB14" s="1157">
        <f t="shared" si="10"/>
        <v>3100</v>
      </c>
      <c r="CC14" s="1157">
        <f t="shared" si="10"/>
        <v>4146.4</v>
      </c>
      <c r="CD14" s="1157">
        <f t="shared" si="7"/>
        <v>13415</v>
      </c>
      <c r="CE14" s="1157">
        <f t="shared" si="7"/>
        <v>23088.800000000003</v>
      </c>
      <c r="CF14" s="1157">
        <f t="shared" si="11"/>
        <v>172.1118151323146</v>
      </c>
      <c r="CG14" s="1157"/>
      <c r="CJ14" s="1157"/>
      <c r="CK14" s="1157"/>
      <c r="CL14" s="1094"/>
      <c r="CM14" s="1156"/>
      <c r="CN14" s="1094"/>
      <c r="CO14" s="1094"/>
      <c r="CP14" s="1158"/>
      <c r="CQ14" s="1158"/>
      <c r="CR14" s="1158"/>
      <c r="CS14" s="1158"/>
      <c r="CT14" s="1094"/>
      <c r="CU14" s="1094"/>
      <c r="CV14" s="1158"/>
      <c r="CW14" s="1158"/>
      <c r="CX14" s="1158"/>
    </row>
    <row r="15" spans="1:102" ht="12">
      <c r="A15" s="1094" t="s">
        <v>624</v>
      </c>
      <c r="B15" s="1156" t="s">
        <v>232</v>
      </c>
      <c r="C15" s="1157">
        <f t="shared" si="0"/>
        <v>6660</v>
      </c>
      <c r="D15" s="1157">
        <f t="shared" si="0"/>
        <v>25218.2</v>
      </c>
      <c r="E15" s="1157"/>
      <c r="F15" s="1157"/>
      <c r="G15" s="1157">
        <v>6500</v>
      </c>
      <c r="H15" s="1157">
        <v>24768.2</v>
      </c>
      <c r="I15" s="1157">
        <v>160</v>
      </c>
      <c r="J15" s="1157">
        <v>450</v>
      </c>
      <c r="K15" s="1157"/>
      <c r="L15" s="1157"/>
      <c r="M15" s="1157">
        <v>782</v>
      </c>
      <c r="N15" s="1157">
        <v>553.8</v>
      </c>
      <c r="O15" s="1157">
        <f t="shared" si="1"/>
        <v>15900</v>
      </c>
      <c r="P15" s="1157">
        <f t="shared" si="1"/>
        <v>19914.5</v>
      </c>
      <c r="Q15" s="1094" t="s">
        <v>624</v>
      </c>
      <c r="R15" s="1156" t="s">
        <v>232</v>
      </c>
      <c r="S15" s="1158">
        <v>1000</v>
      </c>
      <c r="T15" s="1158">
        <v>2377.3</v>
      </c>
      <c r="U15" s="1159"/>
      <c r="V15" s="1159"/>
      <c r="W15" s="1158">
        <v>10600</v>
      </c>
      <c r="X15" s="1158">
        <v>14030.5</v>
      </c>
      <c r="Y15" s="1158"/>
      <c r="Z15" s="1158"/>
      <c r="AA15" s="1158">
        <v>1300</v>
      </c>
      <c r="AB15" s="1158"/>
      <c r="AC15" s="1158">
        <v>2100</v>
      </c>
      <c r="AD15" s="1158">
        <v>3026.3</v>
      </c>
      <c r="AE15" s="1158">
        <v>900</v>
      </c>
      <c r="AF15" s="1158">
        <v>480.4</v>
      </c>
      <c r="AG15" s="1158">
        <f t="shared" si="2"/>
        <v>23342</v>
      </c>
      <c r="AH15" s="1158">
        <f t="shared" si="2"/>
        <v>45686.5</v>
      </c>
      <c r="AI15" s="1094" t="s">
        <v>624</v>
      </c>
      <c r="AJ15" s="1156" t="s">
        <v>232</v>
      </c>
      <c r="AK15" s="1158">
        <v>192</v>
      </c>
      <c r="AL15" s="1158">
        <v>4108.8</v>
      </c>
      <c r="AM15" s="1158">
        <v>60</v>
      </c>
      <c r="AN15" s="1158">
        <v>540</v>
      </c>
      <c r="AO15" s="1161">
        <v>250</v>
      </c>
      <c r="AP15" s="1159">
        <v>1477.7</v>
      </c>
      <c r="AQ15" s="1158">
        <f t="shared" si="3"/>
        <v>502</v>
      </c>
      <c r="AR15" s="1158">
        <f t="shared" si="3"/>
        <v>6126.5</v>
      </c>
      <c r="AS15" s="1158">
        <f t="shared" si="4"/>
        <v>23844</v>
      </c>
      <c r="AT15" s="1158">
        <f t="shared" si="4"/>
        <v>51813</v>
      </c>
      <c r="AU15" s="1158">
        <f t="shared" si="8"/>
        <v>217.29994967287368</v>
      </c>
      <c r="AV15" s="1157"/>
      <c r="AW15" s="1157"/>
      <c r="AX15" s="1157"/>
      <c r="AY15" s="1157"/>
      <c r="AZ15" s="1092" t="s">
        <v>624</v>
      </c>
      <c r="BA15" s="1162" t="s">
        <v>232</v>
      </c>
      <c r="BB15" s="1158"/>
      <c r="BC15" s="1094"/>
      <c r="BD15" s="1158"/>
      <c r="BE15" s="1158"/>
      <c r="BF15" s="1086"/>
      <c r="BG15" s="1086"/>
      <c r="BH15" s="1158"/>
      <c r="BI15" s="1158"/>
      <c r="BJ15" s="1094"/>
      <c r="BK15" s="1094"/>
      <c r="BL15" s="1163">
        <f t="shared" si="5"/>
        <v>0</v>
      </c>
      <c r="BM15" s="1163">
        <f t="shared" si="5"/>
        <v>0</v>
      </c>
      <c r="BO15" s="1163">
        <f t="shared" si="6"/>
        <v>23844</v>
      </c>
      <c r="BP15" s="1163">
        <f t="shared" si="6"/>
        <v>51813</v>
      </c>
      <c r="BQ15" s="1163">
        <f t="shared" si="9"/>
        <v>217.29994967287368</v>
      </c>
      <c r="BR15" s="1092" t="s">
        <v>624</v>
      </c>
      <c r="BS15" s="1162" t="s">
        <v>232</v>
      </c>
      <c r="BT15" s="1165">
        <v>1450</v>
      </c>
      <c r="BU15" s="1163">
        <v>1859.3</v>
      </c>
      <c r="BV15" s="1163">
        <v>2250</v>
      </c>
      <c r="BW15" s="1166">
        <v>5325</v>
      </c>
      <c r="BX15" s="1157"/>
      <c r="BY15" s="1157"/>
      <c r="BZ15" s="1157">
        <v>1040</v>
      </c>
      <c r="CA15" s="1157">
        <v>1385.6</v>
      </c>
      <c r="CB15" s="1157">
        <f t="shared" si="10"/>
        <v>4740</v>
      </c>
      <c r="CC15" s="1157">
        <f t="shared" si="10"/>
        <v>8569.9</v>
      </c>
      <c r="CD15" s="1157">
        <f t="shared" si="7"/>
        <v>28584</v>
      </c>
      <c r="CE15" s="1157">
        <f t="shared" si="7"/>
        <v>60382.9</v>
      </c>
      <c r="CF15" s="1157">
        <f t="shared" si="11"/>
        <v>211.24720123145818</v>
      </c>
      <c r="CG15" s="1157"/>
      <c r="CJ15" s="1157"/>
      <c r="CK15" s="1157"/>
      <c r="CL15" s="1094"/>
      <c r="CM15" s="1156"/>
      <c r="CN15" s="1094"/>
      <c r="CO15" s="1094"/>
      <c r="CP15" s="1158"/>
      <c r="CQ15" s="1158"/>
      <c r="CR15" s="1158"/>
      <c r="CS15" s="1158"/>
      <c r="CT15" s="1094"/>
      <c r="CU15" s="1094"/>
      <c r="CV15" s="1158"/>
      <c r="CW15" s="1158"/>
      <c r="CX15" s="1158"/>
    </row>
    <row r="16" spans="1:102" ht="12">
      <c r="A16" s="1094"/>
      <c r="B16" s="1156"/>
      <c r="C16" s="1157"/>
      <c r="D16" s="1157"/>
      <c r="E16" s="1157"/>
      <c r="F16" s="1157"/>
      <c r="G16" s="1086"/>
      <c r="H16" s="1086"/>
      <c r="I16" s="1086"/>
      <c r="J16" s="1086"/>
      <c r="K16" s="1157"/>
      <c r="L16" s="1086"/>
      <c r="M16" s="1157"/>
      <c r="N16" s="1086"/>
      <c r="O16" s="1157"/>
      <c r="P16" s="1157"/>
      <c r="Q16" s="1094"/>
      <c r="R16" s="1156"/>
      <c r="S16" s="1158"/>
      <c r="T16" s="1158"/>
      <c r="U16" s="1120"/>
      <c r="V16" s="1120"/>
      <c r="W16" s="1158"/>
      <c r="X16" s="1086"/>
      <c r="Y16" s="1158"/>
      <c r="Z16" s="1086"/>
      <c r="AA16" s="1086"/>
      <c r="AB16" s="1086"/>
      <c r="AC16" s="1086"/>
      <c r="AD16" s="1086"/>
      <c r="AE16" s="1086"/>
      <c r="AF16" s="1086"/>
      <c r="AG16" s="1158"/>
      <c r="AH16" s="1158"/>
      <c r="AI16" s="1094"/>
      <c r="AJ16" s="1156"/>
      <c r="AK16" s="1086"/>
      <c r="AL16" s="1086"/>
      <c r="AM16" s="1086"/>
      <c r="AN16" s="1158"/>
      <c r="AO16" s="1161"/>
      <c r="AP16" s="1120"/>
      <c r="AQ16" s="1158"/>
      <c r="AR16" s="1158"/>
      <c r="AS16" s="1158"/>
      <c r="AT16" s="1158"/>
      <c r="AU16" s="1158"/>
      <c r="AV16" s="1086"/>
      <c r="AW16" s="1086"/>
      <c r="AX16" s="1157"/>
      <c r="AY16" s="1086"/>
      <c r="BA16" s="1162"/>
      <c r="BB16" s="1158"/>
      <c r="BC16" s="1094"/>
      <c r="BD16" s="1086"/>
      <c r="BE16" s="1086"/>
      <c r="BF16" s="1158"/>
      <c r="BG16" s="1158"/>
      <c r="BH16" s="1086"/>
      <c r="BI16" s="1158"/>
      <c r="BJ16" s="1094"/>
      <c r="BK16" s="1094"/>
      <c r="BL16" s="1163"/>
      <c r="BM16" s="1163"/>
      <c r="BO16" s="1163"/>
      <c r="BP16" s="1163"/>
      <c r="BQ16" s="1163"/>
      <c r="BS16" s="1162"/>
      <c r="BT16" s="1165"/>
      <c r="BV16" s="1163"/>
      <c r="BW16" s="1166"/>
      <c r="BX16" s="1157"/>
      <c r="BY16" s="1157"/>
      <c r="BZ16" s="1157"/>
      <c r="CA16" s="1157"/>
      <c r="CB16" s="1157"/>
      <c r="CC16" s="1157"/>
      <c r="CD16" s="1157"/>
      <c r="CE16" s="1157"/>
      <c r="CF16" s="1157"/>
      <c r="CG16" s="1157"/>
      <c r="CJ16" s="1157"/>
      <c r="CK16" s="1086"/>
      <c r="CL16" s="1094"/>
      <c r="CM16" s="1156"/>
      <c r="CN16" s="1094"/>
      <c r="CO16" s="1094"/>
      <c r="CP16" s="1086"/>
      <c r="CQ16" s="1086"/>
      <c r="CR16" s="1086"/>
      <c r="CS16" s="1086"/>
      <c r="CT16" s="1094"/>
      <c r="CU16" s="1094"/>
      <c r="CV16" s="1158"/>
      <c r="CW16" s="1158"/>
      <c r="CX16" s="1158"/>
    </row>
    <row r="17" spans="1:102" ht="12">
      <c r="A17" s="1094" t="s">
        <v>625</v>
      </c>
      <c r="B17" s="1156" t="s">
        <v>233</v>
      </c>
      <c r="C17" s="1157">
        <f aca="true" t="shared" si="12" ref="C17:D20">E17+G17+I17+K17</f>
        <v>7046</v>
      </c>
      <c r="D17" s="1157">
        <f>F17+H17+J17+L17</f>
        <v>26963</v>
      </c>
      <c r="E17" s="1157"/>
      <c r="F17" s="1157"/>
      <c r="G17" s="1157">
        <v>6966</v>
      </c>
      <c r="H17" s="1157">
        <v>26897</v>
      </c>
      <c r="I17" s="1157">
        <v>80</v>
      </c>
      <c r="J17" s="1157">
        <v>66</v>
      </c>
      <c r="K17" s="1157"/>
      <c r="L17" s="1157"/>
      <c r="M17" s="1157">
        <v>328</v>
      </c>
      <c r="N17" s="1157">
        <v>12</v>
      </c>
      <c r="O17" s="1157">
        <f aca="true" t="shared" si="13" ref="O17:P20">S17+U17+W17+Y17+AA17+AC17+AE17</f>
        <v>14153</v>
      </c>
      <c r="P17" s="1157">
        <f t="shared" si="13"/>
        <v>37849.80000000001</v>
      </c>
      <c r="Q17" s="1094" t="s">
        <v>625</v>
      </c>
      <c r="R17" s="1156" t="s">
        <v>233</v>
      </c>
      <c r="S17" s="1158">
        <v>1300</v>
      </c>
      <c r="T17" s="1158">
        <v>2550.7</v>
      </c>
      <c r="U17" s="1159">
        <v>1000</v>
      </c>
      <c r="V17" s="1159">
        <v>17530.7</v>
      </c>
      <c r="W17" s="1158">
        <v>10263</v>
      </c>
      <c r="X17" s="1158">
        <v>13583.7</v>
      </c>
      <c r="Y17" s="1158"/>
      <c r="Z17" s="1158">
        <v>132</v>
      </c>
      <c r="AA17" s="1158"/>
      <c r="AB17" s="1158"/>
      <c r="AC17" s="1158">
        <v>890</v>
      </c>
      <c r="AD17" s="1158">
        <v>3332.4</v>
      </c>
      <c r="AE17" s="1158">
        <v>700</v>
      </c>
      <c r="AF17" s="1158">
        <v>720.3</v>
      </c>
      <c r="AG17" s="1158">
        <f aca="true" t="shared" si="14" ref="AG17:AH20">C17+M17+O17</f>
        <v>21527</v>
      </c>
      <c r="AH17" s="1158">
        <f t="shared" si="14"/>
        <v>64824.80000000001</v>
      </c>
      <c r="AI17" s="1094" t="s">
        <v>625</v>
      </c>
      <c r="AJ17" s="1156" t="s">
        <v>233</v>
      </c>
      <c r="AK17" s="1158">
        <v>500</v>
      </c>
      <c r="AL17" s="1158">
        <v>5849.8</v>
      </c>
      <c r="AM17" s="1158">
        <v>250</v>
      </c>
      <c r="AN17" s="1158">
        <v>306</v>
      </c>
      <c r="AO17" s="1161">
        <v>500</v>
      </c>
      <c r="AP17" s="1159">
        <v>1060</v>
      </c>
      <c r="AQ17" s="1158">
        <f t="shared" si="3"/>
        <v>1250</v>
      </c>
      <c r="AR17" s="1158">
        <f t="shared" si="3"/>
        <v>7215.8</v>
      </c>
      <c r="AS17" s="1158">
        <f aca="true" t="shared" si="15" ref="AS17:AT20">AG17+AQ17</f>
        <v>22777</v>
      </c>
      <c r="AT17" s="1158">
        <f t="shared" si="15"/>
        <v>72040.6</v>
      </c>
      <c r="AU17" s="1158">
        <f t="shared" si="8"/>
        <v>316.28660490846033</v>
      </c>
      <c r="AV17" s="1157"/>
      <c r="AW17" s="1157"/>
      <c r="AX17" s="1157"/>
      <c r="AY17" s="1157"/>
      <c r="AZ17" s="1092" t="s">
        <v>625</v>
      </c>
      <c r="BA17" s="1162" t="s">
        <v>233</v>
      </c>
      <c r="BB17" s="1158"/>
      <c r="BC17" s="1094"/>
      <c r="BD17" s="1158"/>
      <c r="BE17" s="1158"/>
      <c r="BF17" s="1158"/>
      <c r="BG17" s="1158"/>
      <c r="BH17" s="1158"/>
      <c r="BI17" s="1158"/>
      <c r="BJ17" s="1094"/>
      <c r="BK17" s="1094"/>
      <c r="BL17" s="1163">
        <f aca="true" t="shared" si="16" ref="BL17:BM20">AV17+AX17+BB17+BD17+BF17+BH17+BJ17</f>
        <v>0</v>
      </c>
      <c r="BM17" s="1163">
        <f t="shared" si="16"/>
        <v>0</v>
      </c>
      <c r="BO17" s="1163">
        <f aca="true" t="shared" si="17" ref="BO17:BP20">AS17+BL17</f>
        <v>22777</v>
      </c>
      <c r="BP17" s="1163">
        <f t="shared" si="17"/>
        <v>72040.6</v>
      </c>
      <c r="BQ17" s="1163">
        <f t="shared" si="9"/>
        <v>316.28660490846033</v>
      </c>
      <c r="BR17" s="1092" t="s">
        <v>625</v>
      </c>
      <c r="BS17" s="1162" t="s">
        <v>233</v>
      </c>
      <c r="BT17" s="1165">
        <v>1400</v>
      </c>
      <c r="BU17" s="1163">
        <v>1614.8</v>
      </c>
      <c r="BV17" s="1163">
        <v>2250</v>
      </c>
      <c r="BW17" s="1166">
        <v>2658.4</v>
      </c>
      <c r="BX17" s="1157"/>
      <c r="BY17" s="1157"/>
      <c r="BZ17" s="1157">
        <v>1130</v>
      </c>
      <c r="CA17" s="1157">
        <v>1041.4</v>
      </c>
      <c r="CB17" s="1157">
        <f t="shared" si="10"/>
        <v>4780</v>
      </c>
      <c r="CC17" s="1157">
        <f t="shared" si="10"/>
        <v>5314.6</v>
      </c>
      <c r="CD17" s="1157">
        <f aca="true" t="shared" si="18" ref="CD17:CE20">BO17+CB17</f>
        <v>27557</v>
      </c>
      <c r="CE17" s="1157">
        <f t="shared" si="18"/>
        <v>77355.20000000001</v>
      </c>
      <c r="CF17" s="1157">
        <f t="shared" si="11"/>
        <v>280.7098015023406</v>
      </c>
      <c r="CG17" s="1157"/>
      <c r="CJ17" s="1157"/>
      <c r="CK17" s="1157"/>
      <c r="CL17" s="1094"/>
      <c r="CM17" s="1156"/>
      <c r="CN17" s="1094"/>
      <c r="CO17" s="1094"/>
      <c r="CP17" s="1158"/>
      <c r="CQ17" s="1158"/>
      <c r="CR17" s="1158"/>
      <c r="CS17" s="1158"/>
      <c r="CT17" s="1094"/>
      <c r="CU17" s="1094"/>
      <c r="CV17" s="1158"/>
      <c r="CW17" s="1158"/>
      <c r="CX17" s="1158"/>
    </row>
    <row r="18" spans="1:102" ht="12">
      <c r="A18" s="1094" t="s">
        <v>626</v>
      </c>
      <c r="B18" s="1156" t="s">
        <v>234</v>
      </c>
      <c r="C18" s="1157">
        <f>SUM(E18,G18,I18,K18)</f>
        <v>7705</v>
      </c>
      <c r="D18" s="1157">
        <f t="shared" si="12"/>
        <v>33483</v>
      </c>
      <c r="E18" s="1157" t="s">
        <v>515</v>
      </c>
      <c r="F18" s="1157"/>
      <c r="G18" s="1157">
        <v>7600</v>
      </c>
      <c r="H18" s="1157">
        <v>33320</v>
      </c>
      <c r="I18" s="1157">
        <v>105</v>
      </c>
      <c r="J18" s="1157">
        <v>163</v>
      </c>
      <c r="K18" s="1157"/>
      <c r="L18" s="1157"/>
      <c r="M18" s="1157">
        <v>500</v>
      </c>
      <c r="N18" s="1157">
        <v>510</v>
      </c>
      <c r="O18" s="1157">
        <f t="shared" si="13"/>
        <v>12953</v>
      </c>
      <c r="P18" s="1157">
        <f t="shared" si="13"/>
        <v>19073.9</v>
      </c>
      <c r="Q18" s="1094" t="s">
        <v>626</v>
      </c>
      <c r="R18" s="1156" t="s">
        <v>234</v>
      </c>
      <c r="S18" s="1158">
        <v>1300</v>
      </c>
      <c r="T18" s="1158">
        <v>1838.3</v>
      </c>
      <c r="U18" s="1159">
        <v>498</v>
      </c>
      <c r="V18" s="1159"/>
      <c r="W18" s="1158">
        <v>10010</v>
      </c>
      <c r="X18" s="1158">
        <v>15267.8</v>
      </c>
      <c r="Y18" s="1158"/>
      <c r="Z18" s="1158"/>
      <c r="AA18" s="1158">
        <v>505</v>
      </c>
      <c r="AB18" s="1158">
        <v>105</v>
      </c>
      <c r="AC18" s="1158">
        <v>240</v>
      </c>
      <c r="AD18" s="1158">
        <v>1010.4</v>
      </c>
      <c r="AE18" s="1158">
        <v>400</v>
      </c>
      <c r="AF18" s="1158">
        <v>852.4</v>
      </c>
      <c r="AG18" s="1158">
        <f t="shared" si="14"/>
        <v>21158</v>
      </c>
      <c r="AH18" s="1158">
        <f t="shared" si="14"/>
        <v>53066.9</v>
      </c>
      <c r="AI18" s="1094" t="s">
        <v>626</v>
      </c>
      <c r="AJ18" s="1156" t="s">
        <v>234</v>
      </c>
      <c r="AK18" s="1158">
        <v>360</v>
      </c>
      <c r="AL18" s="1158">
        <v>2546</v>
      </c>
      <c r="AM18" s="1158">
        <v>280</v>
      </c>
      <c r="AN18" s="1158">
        <v>520</v>
      </c>
      <c r="AO18" s="1161">
        <v>650</v>
      </c>
      <c r="AP18" s="1159">
        <v>2515.4</v>
      </c>
      <c r="AQ18" s="1158">
        <f t="shared" si="3"/>
        <v>1290</v>
      </c>
      <c r="AR18" s="1158">
        <f t="shared" si="3"/>
        <v>5581.4</v>
      </c>
      <c r="AS18" s="1158">
        <f t="shared" si="15"/>
        <v>22448</v>
      </c>
      <c r="AT18" s="1158">
        <f t="shared" si="15"/>
        <v>58648.3</v>
      </c>
      <c r="AU18" s="1158">
        <f t="shared" si="8"/>
        <v>261.2629187455453</v>
      </c>
      <c r="AV18" s="1157"/>
      <c r="AW18" s="1157"/>
      <c r="AX18" s="1158"/>
      <c r="AY18" s="1157"/>
      <c r="AZ18" s="1092" t="s">
        <v>626</v>
      </c>
      <c r="BA18" s="1162" t="s">
        <v>234</v>
      </c>
      <c r="BB18" s="1158"/>
      <c r="BC18" s="1094"/>
      <c r="BD18" s="1158"/>
      <c r="BE18" s="1158"/>
      <c r="BF18" s="1158"/>
      <c r="BG18" s="1158"/>
      <c r="BH18" s="1158"/>
      <c r="BI18" s="1158"/>
      <c r="BJ18" s="1094"/>
      <c r="BK18" s="1094"/>
      <c r="BL18" s="1163">
        <f t="shared" si="16"/>
        <v>0</v>
      </c>
      <c r="BM18" s="1163">
        <f t="shared" si="16"/>
        <v>0</v>
      </c>
      <c r="BO18" s="1163">
        <f t="shared" si="17"/>
        <v>22448</v>
      </c>
      <c r="BP18" s="1163">
        <f t="shared" si="17"/>
        <v>58648.3</v>
      </c>
      <c r="BQ18" s="1163">
        <f t="shared" si="9"/>
        <v>261.2629187455453</v>
      </c>
      <c r="BR18" s="1092" t="s">
        <v>626</v>
      </c>
      <c r="BS18" s="1162" t="s">
        <v>234</v>
      </c>
      <c r="BT18" s="1165">
        <v>2050</v>
      </c>
      <c r="BU18" s="1163">
        <v>3863.9</v>
      </c>
      <c r="BV18" s="1163">
        <v>2250</v>
      </c>
      <c r="BW18" s="1166">
        <v>1375.2</v>
      </c>
      <c r="BX18" s="1157"/>
      <c r="BY18" s="1157"/>
      <c r="BZ18" s="1157">
        <v>1130</v>
      </c>
      <c r="CA18" s="1157">
        <v>1746.5</v>
      </c>
      <c r="CB18" s="1157">
        <f t="shared" si="10"/>
        <v>5430</v>
      </c>
      <c r="CC18" s="1157">
        <f t="shared" si="10"/>
        <v>6985.6</v>
      </c>
      <c r="CD18" s="1157">
        <f t="shared" si="18"/>
        <v>27878</v>
      </c>
      <c r="CE18" s="1157">
        <f t="shared" si="18"/>
        <v>65633.90000000001</v>
      </c>
      <c r="CF18" s="1157">
        <f t="shared" si="11"/>
        <v>235.43259918215082</v>
      </c>
      <c r="CG18" s="1157"/>
      <c r="CJ18" s="1158"/>
      <c r="CK18" s="1157"/>
      <c r="CL18" s="1094"/>
      <c r="CM18" s="1156"/>
      <c r="CN18" s="1094"/>
      <c r="CO18" s="1094"/>
      <c r="CP18" s="1158"/>
      <c r="CQ18" s="1158"/>
      <c r="CR18" s="1158"/>
      <c r="CS18" s="1158"/>
      <c r="CT18" s="1094"/>
      <c r="CU18" s="1094"/>
      <c r="CV18" s="1158"/>
      <c r="CW18" s="1158"/>
      <c r="CX18" s="1158"/>
    </row>
    <row r="19" spans="1:102" ht="12">
      <c r="A19" s="1094" t="s">
        <v>333</v>
      </c>
      <c r="B19" s="1156" t="s">
        <v>235</v>
      </c>
      <c r="C19" s="1157">
        <f t="shared" si="12"/>
        <v>6070</v>
      </c>
      <c r="D19" s="1157">
        <f t="shared" si="12"/>
        <v>16501.2</v>
      </c>
      <c r="E19" s="1157"/>
      <c r="F19" s="1157"/>
      <c r="G19" s="1157">
        <v>6000</v>
      </c>
      <c r="H19" s="1157">
        <v>16294.2</v>
      </c>
      <c r="I19" s="1157">
        <v>70</v>
      </c>
      <c r="J19" s="1157">
        <v>207</v>
      </c>
      <c r="K19" s="1157"/>
      <c r="L19" s="1157"/>
      <c r="M19" s="1157">
        <v>482</v>
      </c>
      <c r="N19" s="1157">
        <v>126</v>
      </c>
      <c r="O19" s="1157">
        <f t="shared" si="13"/>
        <v>18474.1</v>
      </c>
      <c r="P19" s="1157">
        <f t="shared" si="13"/>
        <v>28661.4</v>
      </c>
      <c r="Q19" s="1094" t="s">
        <v>333</v>
      </c>
      <c r="R19" s="1156" t="s">
        <v>235</v>
      </c>
      <c r="S19" s="1158">
        <v>1400</v>
      </c>
      <c r="T19" s="1158">
        <v>2149.3</v>
      </c>
      <c r="U19" s="1159">
        <v>494.1</v>
      </c>
      <c r="V19" s="1159">
        <v>1050.6</v>
      </c>
      <c r="W19" s="1158">
        <v>13680</v>
      </c>
      <c r="X19" s="1158">
        <v>23416.9</v>
      </c>
      <c r="Y19" s="1158">
        <v>150</v>
      </c>
      <c r="Z19" s="1158">
        <v>66</v>
      </c>
      <c r="AA19" s="1158"/>
      <c r="AB19" s="1158"/>
      <c r="AC19" s="1158">
        <v>1700</v>
      </c>
      <c r="AD19" s="1158">
        <v>913.6</v>
      </c>
      <c r="AE19" s="1158">
        <v>1050</v>
      </c>
      <c r="AF19" s="1158">
        <v>1065</v>
      </c>
      <c r="AG19" s="1158">
        <f t="shared" si="14"/>
        <v>25026.1</v>
      </c>
      <c r="AH19" s="1158">
        <f t="shared" si="14"/>
        <v>45288.600000000006</v>
      </c>
      <c r="AI19" s="1094" t="s">
        <v>333</v>
      </c>
      <c r="AJ19" s="1156" t="s">
        <v>235</v>
      </c>
      <c r="AK19" s="1158">
        <v>576</v>
      </c>
      <c r="AL19" s="1158">
        <v>1152</v>
      </c>
      <c r="AM19" s="1158">
        <v>440</v>
      </c>
      <c r="AN19" s="1158">
        <v>632.4</v>
      </c>
      <c r="AO19" s="1161">
        <v>400</v>
      </c>
      <c r="AP19" s="1159"/>
      <c r="AQ19" s="1158">
        <f t="shared" si="3"/>
        <v>1416</v>
      </c>
      <c r="AR19" s="1158">
        <f t="shared" si="3"/>
        <v>1784.4</v>
      </c>
      <c r="AS19" s="1158">
        <f t="shared" si="15"/>
        <v>26442.1</v>
      </c>
      <c r="AT19" s="1158">
        <f t="shared" si="15"/>
        <v>47073.00000000001</v>
      </c>
      <c r="AU19" s="1158">
        <f t="shared" si="8"/>
        <v>178.0229255618881</v>
      </c>
      <c r="AV19" s="1157"/>
      <c r="AW19" s="1157"/>
      <c r="AX19" s="1157"/>
      <c r="AY19" s="1157"/>
      <c r="AZ19" s="1092" t="s">
        <v>333</v>
      </c>
      <c r="BA19" s="1162" t="s">
        <v>235</v>
      </c>
      <c r="BB19" s="1158"/>
      <c r="BC19" s="1094"/>
      <c r="BD19" s="1158"/>
      <c r="BE19" s="1158"/>
      <c r="BF19" s="1158"/>
      <c r="BG19" s="1158"/>
      <c r="BH19" s="1158"/>
      <c r="BI19" s="1158"/>
      <c r="BJ19" s="1094"/>
      <c r="BK19" s="1094"/>
      <c r="BL19" s="1163">
        <f t="shared" si="16"/>
        <v>0</v>
      </c>
      <c r="BM19" s="1163">
        <f t="shared" si="16"/>
        <v>0</v>
      </c>
      <c r="BO19" s="1163">
        <f t="shared" si="17"/>
        <v>26442.1</v>
      </c>
      <c r="BP19" s="1163">
        <f t="shared" si="17"/>
        <v>47073.00000000001</v>
      </c>
      <c r="BQ19" s="1163">
        <f t="shared" si="9"/>
        <v>178.0229255618881</v>
      </c>
      <c r="BR19" s="1092" t="s">
        <v>333</v>
      </c>
      <c r="BS19" s="1162" t="s">
        <v>235</v>
      </c>
      <c r="BT19" s="1165">
        <v>1450</v>
      </c>
      <c r="BU19" s="1163">
        <v>1363</v>
      </c>
      <c r="BV19" s="1163">
        <v>1400</v>
      </c>
      <c r="BW19" s="1166">
        <v>3994.5</v>
      </c>
      <c r="BX19" s="1157"/>
      <c r="BY19" s="1157"/>
      <c r="BZ19" s="1157">
        <v>590</v>
      </c>
      <c r="CA19" s="1157">
        <v>827.9</v>
      </c>
      <c r="CB19" s="1157">
        <f t="shared" si="10"/>
        <v>3440</v>
      </c>
      <c r="CC19" s="1157">
        <f t="shared" si="10"/>
        <v>6185.4</v>
      </c>
      <c r="CD19" s="1157">
        <f t="shared" si="18"/>
        <v>29882.1</v>
      </c>
      <c r="CE19" s="1157">
        <f t="shared" si="18"/>
        <v>53258.40000000001</v>
      </c>
      <c r="CF19" s="1157">
        <f t="shared" si="11"/>
        <v>178.2284377603984</v>
      </c>
      <c r="CG19" s="1157"/>
      <c r="CJ19" s="1157"/>
      <c r="CK19" s="1157"/>
      <c r="CL19" s="1094"/>
      <c r="CM19" s="1156"/>
      <c r="CN19" s="1094"/>
      <c r="CO19" s="1094"/>
      <c r="CP19" s="1158"/>
      <c r="CQ19" s="1158"/>
      <c r="CR19" s="1158"/>
      <c r="CS19" s="1158"/>
      <c r="CT19" s="1094"/>
      <c r="CU19" s="1094"/>
      <c r="CV19" s="1158"/>
      <c r="CW19" s="1158"/>
      <c r="CX19" s="1158"/>
    </row>
    <row r="20" spans="1:102" ht="12">
      <c r="A20" s="1094" t="s">
        <v>334</v>
      </c>
      <c r="B20" s="1156" t="s">
        <v>236</v>
      </c>
      <c r="C20" s="1157">
        <f t="shared" si="12"/>
        <v>6084</v>
      </c>
      <c r="D20" s="1157">
        <f t="shared" si="12"/>
        <v>19964.2</v>
      </c>
      <c r="E20" s="1157"/>
      <c r="F20" s="1157"/>
      <c r="G20" s="1157">
        <v>6000</v>
      </c>
      <c r="H20" s="1157">
        <v>19880.2</v>
      </c>
      <c r="I20" s="1157">
        <v>84</v>
      </c>
      <c r="J20" s="1157">
        <v>84</v>
      </c>
      <c r="K20" s="1157"/>
      <c r="L20" s="1157"/>
      <c r="M20" s="1157">
        <v>522</v>
      </c>
      <c r="N20" s="1157">
        <v>522</v>
      </c>
      <c r="O20" s="1157">
        <f t="shared" si="13"/>
        <v>12886.6</v>
      </c>
      <c r="P20" s="1157">
        <f t="shared" si="13"/>
        <v>14979.800000000001</v>
      </c>
      <c r="Q20" s="1094" t="s">
        <v>334</v>
      </c>
      <c r="R20" s="1156" t="s">
        <v>236</v>
      </c>
      <c r="S20" s="1158">
        <v>950</v>
      </c>
      <c r="T20" s="1158">
        <v>1460.2</v>
      </c>
      <c r="U20" s="1159">
        <v>121.6</v>
      </c>
      <c r="V20" s="1159">
        <v>200</v>
      </c>
      <c r="W20" s="1158">
        <v>8800</v>
      </c>
      <c r="X20" s="1158">
        <v>9927.6</v>
      </c>
      <c r="Y20" s="1158"/>
      <c r="Z20" s="1158"/>
      <c r="AA20" s="1158">
        <v>1000</v>
      </c>
      <c r="AB20" s="1158">
        <v>2124</v>
      </c>
      <c r="AC20" s="1158">
        <v>1300</v>
      </c>
      <c r="AD20" s="1158">
        <v>406</v>
      </c>
      <c r="AE20" s="1158">
        <v>715</v>
      </c>
      <c r="AF20" s="1158">
        <v>862</v>
      </c>
      <c r="AG20" s="1158">
        <f t="shared" si="14"/>
        <v>19492.6</v>
      </c>
      <c r="AH20" s="1158">
        <f t="shared" si="14"/>
        <v>35466</v>
      </c>
      <c r="AI20" s="1094" t="s">
        <v>334</v>
      </c>
      <c r="AJ20" s="1156" t="s">
        <v>236</v>
      </c>
      <c r="AK20" s="1158">
        <v>150</v>
      </c>
      <c r="AL20" s="1158">
        <v>1929.6</v>
      </c>
      <c r="AM20" s="1158">
        <v>110</v>
      </c>
      <c r="AN20" s="1158">
        <v>673</v>
      </c>
      <c r="AO20" s="1161">
        <v>550</v>
      </c>
      <c r="AP20" s="1159">
        <v>1776.2</v>
      </c>
      <c r="AQ20" s="1158">
        <f t="shared" si="3"/>
        <v>810</v>
      </c>
      <c r="AR20" s="1158">
        <f t="shared" si="3"/>
        <v>4378.8</v>
      </c>
      <c r="AS20" s="1158">
        <f t="shared" si="15"/>
        <v>20302.6</v>
      </c>
      <c r="AT20" s="1158">
        <f t="shared" si="15"/>
        <v>39844.8</v>
      </c>
      <c r="AU20" s="1158">
        <f t="shared" si="8"/>
        <v>196.25466688995502</v>
      </c>
      <c r="AV20" s="1157"/>
      <c r="AW20" s="1157"/>
      <c r="AX20" s="1157"/>
      <c r="AY20" s="1157"/>
      <c r="AZ20" s="1092" t="s">
        <v>334</v>
      </c>
      <c r="BA20" s="1162" t="s">
        <v>236</v>
      </c>
      <c r="BB20" s="1158"/>
      <c r="BC20" s="1094"/>
      <c r="BD20" s="1158"/>
      <c r="BE20" s="1158"/>
      <c r="BF20" s="1086"/>
      <c r="BG20" s="1086"/>
      <c r="BH20" s="1158"/>
      <c r="BI20" s="1158"/>
      <c r="BJ20" s="1094"/>
      <c r="BK20" s="1094"/>
      <c r="BL20" s="1163">
        <f t="shared" si="16"/>
        <v>0</v>
      </c>
      <c r="BM20" s="1163">
        <f t="shared" si="16"/>
        <v>0</v>
      </c>
      <c r="BO20" s="1163">
        <f t="shared" si="17"/>
        <v>20302.6</v>
      </c>
      <c r="BP20" s="1163">
        <f t="shared" si="17"/>
        <v>39844.8</v>
      </c>
      <c r="BQ20" s="1163">
        <f t="shared" si="9"/>
        <v>196.25466688995502</v>
      </c>
      <c r="BR20" s="1092" t="s">
        <v>334</v>
      </c>
      <c r="BS20" s="1162" t="s">
        <v>236</v>
      </c>
      <c r="BT20" s="1165">
        <v>2050</v>
      </c>
      <c r="BU20" s="1163">
        <v>2196.7</v>
      </c>
      <c r="BV20" s="1163">
        <v>1400</v>
      </c>
      <c r="BW20" s="1166">
        <v>3256.6</v>
      </c>
      <c r="BX20" s="1157"/>
      <c r="BY20" s="1157"/>
      <c r="BZ20" s="1157">
        <v>500</v>
      </c>
      <c r="CA20" s="1157">
        <v>696.1</v>
      </c>
      <c r="CB20" s="1157">
        <f t="shared" si="10"/>
        <v>3950</v>
      </c>
      <c r="CC20" s="1157">
        <f t="shared" si="10"/>
        <v>6149.4</v>
      </c>
      <c r="CD20" s="1157">
        <f t="shared" si="18"/>
        <v>24252.6</v>
      </c>
      <c r="CE20" s="1157">
        <f t="shared" si="18"/>
        <v>45994.200000000004</v>
      </c>
      <c r="CF20" s="1157">
        <f t="shared" si="11"/>
        <v>189.64647089384235</v>
      </c>
      <c r="CG20" s="1157"/>
      <c r="CJ20" s="1157"/>
      <c r="CK20" s="1157"/>
      <c r="CL20" s="1094"/>
      <c r="CM20" s="1156"/>
      <c r="CN20" s="1094"/>
      <c r="CO20" s="1094"/>
      <c r="CP20" s="1158"/>
      <c r="CQ20" s="1158"/>
      <c r="CR20" s="1158"/>
      <c r="CS20" s="1158"/>
      <c r="CT20" s="1094"/>
      <c r="CU20" s="1094"/>
      <c r="CV20" s="1158"/>
      <c r="CW20" s="1158"/>
      <c r="CX20" s="1158"/>
    </row>
    <row r="21" spans="1:102" ht="12">
      <c r="A21" s="1094"/>
      <c r="B21" s="1156"/>
      <c r="C21" s="1157"/>
      <c r="D21" s="1157"/>
      <c r="E21" s="1157"/>
      <c r="F21" s="1157"/>
      <c r="G21" s="1086"/>
      <c r="H21" s="1158"/>
      <c r="I21" s="1158"/>
      <c r="J21" s="1158"/>
      <c r="K21" s="1157"/>
      <c r="L21" s="1086"/>
      <c r="M21" s="1157"/>
      <c r="N21" s="1086"/>
      <c r="O21" s="1157"/>
      <c r="P21" s="1157"/>
      <c r="Q21" s="1094"/>
      <c r="R21" s="1156"/>
      <c r="S21" s="1158"/>
      <c r="T21" s="1158"/>
      <c r="U21" s="1120"/>
      <c r="V21" s="1120"/>
      <c r="W21" s="1158"/>
      <c r="X21" s="1086"/>
      <c r="Y21" s="1158"/>
      <c r="Z21" s="1086"/>
      <c r="AA21" s="1086"/>
      <c r="AB21" s="1086"/>
      <c r="AC21" s="1086"/>
      <c r="AD21" s="1086"/>
      <c r="AE21" s="1086"/>
      <c r="AF21" s="1086"/>
      <c r="AG21" s="1158"/>
      <c r="AH21" s="1158"/>
      <c r="AI21" s="1094"/>
      <c r="AJ21" s="1156"/>
      <c r="AK21" s="1086"/>
      <c r="AL21" s="1086"/>
      <c r="AM21" s="1086"/>
      <c r="AN21" s="1158"/>
      <c r="AO21" s="1161"/>
      <c r="AP21" s="1120"/>
      <c r="AQ21" s="1158"/>
      <c r="AR21" s="1158"/>
      <c r="AS21" s="1158"/>
      <c r="AT21" s="1158"/>
      <c r="AU21" s="1158"/>
      <c r="AV21" s="1086"/>
      <c r="AW21" s="1086"/>
      <c r="AX21" s="1157"/>
      <c r="AY21" s="1086"/>
      <c r="BA21" s="1162"/>
      <c r="BB21" s="1158"/>
      <c r="BC21" s="1094"/>
      <c r="BD21" s="1086"/>
      <c r="BE21" s="1086"/>
      <c r="BF21" s="1158"/>
      <c r="BG21" s="1158"/>
      <c r="BH21" s="1086"/>
      <c r="BI21" s="1158"/>
      <c r="BJ21" s="1094"/>
      <c r="BK21" s="1094"/>
      <c r="BL21" s="1163"/>
      <c r="BM21" s="1163"/>
      <c r="BO21" s="1163"/>
      <c r="BP21" s="1163"/>
      <c r="BQ21" s="1163"/>
      <c r="BS21" s="1162"/>
      <c r="BT21" s="1165"/>
      <c r="BW21" s="1166"/>
      <c r="BX21" s="1157"/>
      <c r="BY21" s="1157"/>
      <c r="BZ21" s="1157"/>
      <c r="CA21" s="1157"/>
      <c r="CB21" s="1157"/>
      <c r="CC21" s="1157"/>
      <c r="CD21" s="1157"/>
      <c r="CE21" s="1157"/>
      <c r="CF21" s="1157"/>
      <c r="CG21" s="1157"/>
      <c r="CJ21" s="1157"/>
      <c r="CK21" s="1086"/>
      <c r="CL21" s="1094"/>
      <c r="CM21" s="1156"/>
      <c r="CN21" s="1094"/>
      <c r="CO21" s="1094"/>
      <c r="CP21" s="1086"/>
      <c r="CQ21" s="1086"/>
      <c r="CR21" s="1086"/>
      <c r="CS21" s="1086"/>
      <c r="CT21" s="1094"/>
      <c r="CU21" s="1094"/>
      <c r="CV21" s="1158"/>
      <c r="CW21" s="1158"/>
      <c r="CX21" s="1158"/>
    </row>
    <row r="22" spans="1:102" ht="12">
      <c r="A22" s="1094" t="s">
        <v>326</v>
      </c>
      <c r="B22" s="1156" t="s">
        <v>237</v>
      </c>
      <c r="C22" s="1157">
        <f aca="true" t="shared" si="19" ref="C22:D25">E22+G22+I22+K22</f>
        <v>5095</v>
      </c>
      <c r="D22" s="1157">
        <f t="shared" si="19"/>
        <v>17295.4</v>
      </c>
      <c r="E22" s="1157"/>
      <c r="F22" s="1157"/>
      <c r="G22" s="1157">
        <v>5000</v>
      </c>
      <c r="H22" s="1157">
        <v>17261.4</v>
      </c>
      <c r="I22" s="1157">
        <v>95</v>
      </c>
      <c r="J22" s="1157">
        <v>34</v>
      </c>
      <c r="K22" s="1157"/>
      <c r="L22" s="1157"/>
      <c r="M22" s="1157">
        <v>474</v>
      </c>
      <c r="N22" s="1157">
        <v>96</v>
      </c>
      <c r="O22" s="1157">
        <f aca="true" t="shared" si="20" ref="O22:P25">S22+U22+W22+Y22+AA22+AC22+AE22</f>
        <v>26661.9</v>
      </c>
      <c r="P22" s="1157">
        <f t="shared" si="20"/>
        <v>16051.5</v>
      </c>
      <c r="Q22" s="1094" t="s">
        <v>326</v>
      </c>
      <c r="R22" s="1156" t="s">
        <v>237</v>
      </c>
      <c r="S22" s="1158">
        <v>1190</v>
      </c>
      <c r="T22" s="1158">
        <v>940</v>
      </c>
      <c r="U22" s="1159">
        <v>22721.9</v>
      </c>
      <c r="V22" s="1159">
        <v>10970.4</v>
      </c>
      <c r="W22" s="1158">
        <v>1850</v>
      </c>
      <c r="X22" s="1158">
        <v>4029.1</v>
      </c>
      <c r="Y22" s="1158"/>
      <c r="Z22" s="1158"/>
      <c r="AA22" s="1158"/>
      <c r="AB22" s="1158"/>
      <c r="AC22" s="1158">
        <v>200</v>
      </c>
      <c r="AD22" s="1158">
        <v>100</v>
      </c>
      <c r="AE22" s="1158">
        <v>700</v>
      </c>
      <c r="AF22" s="1158">
        <v>12</v>
      </c>
      <c r="AG22" s="1158">
        <f aca="true" t="shared" si="21" ref="AG22:AH25">C22+M22+O22</f>
        <v>32230.9</v>
      </c>
      <c r="AH22" s="1158">
        <f t="shared" si="21"/>
        <v>33442.9</v>
      </c>
      <c r="AI22" s="1094" t="s">
        <v>326</v>
      </c>
      <c r="AJ22" s="1156" t="s">
        <v>237</v>
      </c>
      <c r="AK22" s="1158">
        <v>200</v>
      </c>
      <c r="AL22" s="1158"/>
      <c r="AM22" s="1158">
        <v>300</v>
      </c>
      <c r="AN22" s="1158">
        <v>232.9</v>
      </c>
      <c r="AO22" s="1161">
        <v>600</v>
      </c>
      <c r="AP22" s="1159">
        <v>3202.2</v>
      </c>
      <c r="AQ22" s="1158">
        <f t="shared" si="3"/>
        <v>1100</v>
      </c>
      <c r="AR22" s="1158">
        <f t="shared" si="3"/>
        <v>3435.1</v>
      </c>
      <c r="AS22" s="1158">
        <f aca="true" t="shared" si="22" ref="AS22:AT25">AG22+AQ22</f>
        <v>33330.9</v>
      </c>
      <c r="AT22" s="1158">
        <f t="shared" si="22"/>
        <v>36878</v>
      </c>
      <c r="AU22" s="1158">
        <f t="shared" si="8"/>
        <v>110.64207687161162</v>
      </c>
      <c r="AV22" s="1157"/>
      <c r="AW22" s="1157"/>
      <c r="AX22" s="1157"/>
      <c r="AY22" s="1157"/>
      <c r="AZ22" s="1092" t="s">
        <v>326</v>
      </c>
      <c r="BA22" s="1162" t="s">
        <v>237</v>
      </c>
      <c r="BB22" s="1158"/>
      <c r="BC22" s="1094"/>
      <c r="BD22" s="1158"/>
      <c r="BE22" s="1158"/>
      <c r="BF22" s="1158"/>
      <c r="BG22" s="1158"/>
      <c r="BH22" s="1158"/>
      <c r="BI22" s="1158"/>
      <c r="BJ22" s="1094"/>
      <c r="BK22" s="1094"/>
      <c r="BL22" s="1163">
        <f aca="true" t="shared" si="23" ref="BL22:BM25">AV22+AX22+BB22+BD22+BF22+BH22+BJ22</f>
        <v>0</v>
      </c>
      <c r="BM22" s="1163">
        <f t="shared" si="23"/>
        <v>0</v>
      </c>
      <c r="BO22" s="1163">
        <f aca="true" t="shared" si="24" ref="BO22:BP25">AS22+BL22</f>
        <v>33330.9</v>
      </c>
      <c r="BP22" s="1163">
        <f t="shared" si="24"/>
        <v>36878</v>
      </c>
      <c r="BQ22" s="1163">
        <f t="shared" si="9"/>
        <v>110.64207687161162</v>
      </c>
      <c r="BR22" s="1092" t="s">
        <v>326</v>
      </c>
      <c r="BS22" s="1162" t="s">
        <v>237</v>
      </c>
      <c r="BT22" s="1165">
        <v>1200</v>
      </c>
      <c r="BU22" s="1163">
        <v>922</v>
      </c>
      <c r="BV22" s="1163">
        <v>1950</v>
      </c>
      <c r="BW22" s="1166">
        <v>1898.7</v>
      </c>
      <c r="BX22" s="1157"/>
      <c r="BY22" s="1157"/>
      <c r="BZ22" s="1157">
        <v>500</v>
      </c>
      <c r="CA22" s="1157">
        <v>1108.7</v>
      </c>
      <c r="CB22" s="1157">
        <f t="shared" si="10"/>
        <v>3650</v>
      </c>
      <c r="CC22" s="1157">
        <f t="shared" si="10"/>
        <v>3929.3999999999996</v>
      </c>
      <c r="CD22" s="1157">
        <f aca="true" t="shared" si="25" ref="CD22:CE25">BO22+CB22</f>
        <v>36980.9</v>
      </c>
      <c r="CE22" s="1157">
        <f t="shared" si="25"/>
        <v>40807.4</v>
      </c>
      <c r="CF22" s="1157">
        <f t="shared" si="11"/>
        <v>110.3472333015151</v>
      </c>
      <c r="CG22" s="1157"/>
      <c r="CJ22" s="1157"/>
      <c r="CK22" s="1157"/>
      <c r="CL22" s="1094"/>
      <c r="CM22" s="1156"/>
      <c r="CN22" s="1094"/>
      <c r="CO22" s="1094"/>
      <c r="CP22" s="1158"/>
      <c r="CQ22" s="1158"/>
      <c r="CR22" s="1158"/>
      <c r="CS22" s="1158"/>
      <c r="CT22" s="1094"/>
      <c r="CU22" s="1094"/>
      <c r="CV22" s="1158"/>
      <c r="CW22" s="1158"/>
      <c r="CX22" s="1158"/>
    </row>
    <row r="23" spans="1:102" ht="12">
      <c r="A23" s="1094" t="s">
        <v>327</v>
      </c>
      <c r="B23" s="1156" t="s">
        <v>238</v>
      </c>
      <c r="C23" s="1157">
        <f t="shared" si="19"/>
        <v>5598</v>
      </c>
      <c r="D23" s="1157">
        <f t="shared" si="19"/>
        <v>25329.3</v>
      </c>
      <c r="E23" s="1157"/>
      <c r="F23" s="1157"/>
      <c r="G23" s="1157">
        <v>5500</v>
      </c>
      <c r="H23" s="1157">
        <v>25237.8</v>
      </c>
      <c r="I23" s="1157">
        <v>98</v>
      </c>
      <c r="J23" s="1157">
        <v>91.5</v>
      </c>
      <c r="K23" s="1157"/>
      <c r="L23" s="1157"/>
      <c r="M23" s="1157">
        <v>748</v>
      </c>
      <c r="N23" s="1157">
        <v>360</v>
      </c>
      <c r="O23" s="1157">
        <f t="shared" si="20"/>
        <v>17601</v>
      </c>
      <c r="P23" s="1157">
        <f t="shared" si="20"/>
        <v>15679.9</v>
      </c>
      <c r="Q23" s="1094" t="s">
        <v>327</v>
      </c>
      <c r="R23" s="1156" t="s">
        <v>238</v>
      </c>
      <c r="S23" s="1158">
        <v>1155</v>
      </c>
      <c r="T23" s="1158">
        <v>1129.8</v>
      </c>
      <c r="U23" s="1159">
        <v>6000</v>
      </c>
      <c r="V23" s="1159">
        <v>4265.5</v>
      </c>
      <c r="W23" s="1158">
        <v>4785</v>
      </c>
      <c r="X23" s="1158">
        <v>6170.5</v>
      </c>
      <c r="Y23" s="1158">
        <v>66</v>
      </c>
      <c r="Z23" s="1158"/>
      <c r="AA23" s="1158">
        <v>2000</v>
      </c>
      <c r="AB23" s="1158"/>
      <c r="AC23" s="1158">
        <v>2795</v>
      </c>
      <c r="AD23" s="1158">
        <v>3291.1</v>
      </c>
      <c r="AE23" s="1158">
        <v>800</v>
      </c>
      <c r="AF23" s="1158">
        <v>823</v>
      </c>
      <c r="AG23" s="1158">
        <f t="shared" si="21"/>
        <v>23947</v>
      </c>
      <c r="AH23" s="1158">
        <f t="shared" si="21"/>
        <v>41369.2</v>
      </c>
      <c r="AI23" s="1094" t="s">
        <v>327</v>
      </c>
      <c r="AJ23" s="1156" t="s">
        <v>238</v>
      </c>
      <c r="AK23" s="1158">
        <v>400</v>
      </c>
      <c r="AL23" s="1158">
        <v>1728</v>
      </c>
      <c r="AM23" s="1158">
        <v>70</v>
      </c>
      <c r="AN23" s="1158">
        <v>60</v>
      </c>
      <c r="AO23" s="1161">
        <v>500</v>
      </c>
      <c r="AP23" s="1159">
        <v>165.5</v>
      </c>
      <c r="AQ23" s="1158">
        <f t="shared" si="3"/>
        <v>970</v>
      </c>
      <c r="AR23" s="1158">
        <f t="shared" si="3"/>
        <v>1953.5</v>
      </c>
      <c r="AS23" s="1158">
        <f t="shared" si="22"/>
        <v>24917</v>
      </c>
      <c r="AT23" s="1158">
        <f t="shared" si="22"/>
        <v>43322.7</v>
      </c>
      <c r="AU23" s="1158">
        <f t="shared" si="8"/>
        <v>173.868041899105</v>
      </c>
      <c r="AV23" s="1157"/>
      <c r="AW23" s="1157"/>
      <c r="AX23" s="1158"/>
      <c r="AY23" s="1157"/>
      <c r="AZ23" s="1092" t="s">
        <v>327</v>
      </c>
      <c r="BA23" s="1162" t="s">
        <v>238</v>
      </c>
      <c r="BB23" s="1158"/>
      <c r="BC23" s="1094"/>
      <c r="BD23" s="1158"/>
      <c r="BE23" s="1158"/>
      <c r="BF23" s="1158"/>
      <c r="BG23" s="1158"/>
      <c r="BH23" s="1158"/>
      <c r="BI23" s="1158"/>
      <c r="BJ23" s="1094"/>
      <c r="BK23" s="1094"/>
      <c r="BL23" s="1163">
        <f t="shared" si="23"/>
        <v>0</v>
      </c>
      <c r="BM23" s="1163">
        <f t="shared" si="23"/>
        <v>0</v>
      </c>
      <c r="BO23" s="1163">
        <f t="shared" si="24"/>
        <v>24917</v>
      </c>
      <c r="BP23" s="1163">
        <f t="shared" si="24"/>
        <v>43322.7</v>
      </c>
      <c r="BQ23" s="1163">
        <f t="shared" si="9"/>
        <v>173.868041899105</v>
      </c>
      <c r="BR23" s="1092" t="s">
        <v>327</v>
      </c>
      <c r="BS23" s="1162" t="s">
        <v>238</v>
      </c>
      <c r="BT23" s="1165">
        <v>1700</v>
      </c>
      <c r="BU23" s="1163">
        <v>2450</v>
      </c>
      <c r="BV23" s="1163">
        <v>3300</v>
      </c>
      <c r="BW23" s="1166">
        <v>3648.8</v>
      </c>
      <c r="BX23" s="1157"/>
      <c r="BY23" s="1157"/>
      <c r="BZ23" s="1157">
        <v>890</v>
      </c>
      <c r="CA23" s="1157">
        <v>1428.7</v>
      </c>
      <c r="CB23" s="1157">
        <f t="shared" si="10"/>
        <v>5890</v>
      </c>
      <c r="CC23" s="1157">
        <f t="shared" si="10"/>
        <v>7527.5</v>
      </c>
      <c r="CD23" s="1157">
        <f t="shared" si="25"/>
        <v>30807</v>
      </c>
      <c r="CE23" s="1157">
        <f t="shared" si="25"/>
        <v>50850.2</v>
      </c>
      <c r="CF23" s="1157">
        <f t="shared" si="11"/>
        <v>165.06053818937255</v>
      </c>
      <c r="CG23" s="1157"/>
      <c r="CJ23" s="1158"/>
      <c r="CK23" s="1157"/>
      <c r="CL23" s="1094"/>
      <c r="CM23" s="1156"/>
      <c r="CN23" s="1094"/>
      <c r="CO23" s="1094"/>
      <c r="CP23" s="1158"/>
      <c r="CQ23" s="1158"/>
      <c r="CR23" s="1158"/>
      <c r="CS23" s="1158"/>
      <c r="CT23" s="1094"/>
      <c r="CU23" s="1094"/>
      <c r="CV23" s="1158"/>
      <c r="CW23" s="1158"/>
      <c r="CX23" s="1158"/>
    </row>
    <row r="24" spans="1:102" ht="12">
      <c r="A24" s="1094" t="s">
        <v>592</v>
      </c>
      <c r="B24" s="1156" t="s">
        <v>239</v>
      </c>
      <c r="C24" s="1157">
        <f t="shared" si="19"/>
        <v>5797</v>
      </c>
      <c r="D24" s="1157">
        <f t="shared" si="19"/>
        <v>8145.3</v>
      </c>
      <c r="E24" s="1157"/>
      <c r="F24" s="1157"/>
      <c r="G24" s="1157">
        <v>5700</v>
      </c>
      <c r="H24" s="1157">
        <v>8065.3</v>
      </c>
      <c r="I24" s="1157">
        <v>97</v>
      </c>
      <c r="J24" s="1157">
        <v>80</v>
      </c>
      <c r="K24" s="1157"/>
      <c r="L24" s="1157"/>
      <c r="M24" s="1157">
        <v>610</v>
      </c>
      <c r="N24" s="1157">
        <v>106</v>
      </c>
      <c r="O24" s="1157">
        <f t="shared" si="20"/>
        <v>5528</v>
      </c>
      <c r="P24" s="1157">
        <f t="shared" si="20"/>
        <v>2499.7999999999997</v>
      </c>
      <c r="Q24" s="1094" t="s">
        <v>592</v>
      </c>
      <c r="R24" s="1156" t="s">
        <v>239</v>
      </c>
      <c r="S24" s="1158">
        <v>810</v>
      </c>
      <c r="T24" s="1158">
        <v>752.9</v>
      </c>
      <c r="U24" s="1159"/>
      <c r="V24" s="1159"/>
      <c r="W24" s="1158">
        <v>3118</v>
      </c>
      <c r="X24" s="1158">
        <v>1315.2</v>
      </c>
      <c r="Y24" s="1158"/>
      <c r="Z24" s="1158"/>
      <c r="AA24" s="1158"/>
      <c r="AB24" s="1158"/>
      <c r="AC24" s="1158">
        <v>900</v>
      </c>
      <c r="AD24" s="1158">
        <v>202</v>
      </c>
      <c r="AE24" s="1158">
        <v>700</v>
      </c>
      <c r="AF24" s="1158">
        <v>229.7</v>
      </c>
      <c r="AG24" s="1158">
        <f t="shared" si="21"/>
        <v>11935</v>
      </c>
      <c r="AH24" s="1158">
        <f t="shared" si="21"/>
        <v>10751.099999999999</v>
      </c>
      <c r="AI24" s="1094" t="s">
        <v>592</v>
      </c>
      <c r="AJ24" s="1156" t="s">
        <v>239</v>
      </c>
      <c r="AK24" s="1158">
        <v>290</v>
      </c>
      <c r="AL24" s="1158">
        <v>421.2</v>
      </c>
      <c r="AM24" s="1158">
        <v>350</v>
      </c>
      <c r="AN24" s="1158"/>
      <c r="AO24" s="1161">
        <v>545</v>
      </c>
      <c r="AP24" s="1159">
        <v>95.4</v>
      </c>
      <c r="AQ24" s="1158">
        <f t="shared" si="3"/>
        <v>1185</v>
      </c>
      <c r="AR24" s="1158">
        <f t="shared" si="3"/>
        <v>516.6</v>
      </c>
      <c r="AS24" s="1158">
        <f t="shared" si="22"/>
        <v>13120</v>
      </c>
      <c r="AT24" s="1158">
        <f t="shared" si="22"/>
        <v>11267.699999999999</v>
      </c>
      <c r="AU24" s="1158">
        <f t="shared" si="8"/>
        <v>85.88185975609755</v>
      </c>
      <c r="AV24" s="1157"/>
      <c r="AW24" s="1157"/>
      <c r="AX24" s="1157"/>
      <c r="AY24" s="1157"/>
      <c r="AZ24" s="1092" t="s">
        <v>592</v>
      </c>
      <c r="BA24" s="1162" t="s">
        <v>239</v>
      </c>
      <c r="BB24" s="1158"/>
      <c r="BC24" s="1158"/>
      <c r="BD24" s="1158"/>
      <c r="BE24" s="1158"/>
      <c r="BF24" s="1158"/>
      <c r="BG24" s="1158"/>
      <c r="BH24" s="1158"/>
      <c r="BI24" s="1158"/>
      <c r="BJ24" s="1094"/>
      <c r="BK24" s="1094"/>
      <c r="BL24" s="1163">
        <f t="shared" si="23"/>
        <v>0</v>
      </c>
      <c r="BM24" s="1163">
        <f t="shared" si="23"/>
        <v>0</v>
      </c>
      <c r="BO24" s="1163">
        <f t="shared" si="24"/>
        <v>13120</v>
      </c>
      <c r="BP24" s="1163">
        <f t="shared" si="24"/>
        <v>11267.699999999999</v>
      </c>
      <c r="BQ24" s="1163">
        <f t="shared" si="9"/>
        <v>85.88185975609755</v>
      </c>
      <c r="BR24" s="1092" t="s">
        <v>592</v>
      </c>
      <c r="BS24" s="1162" t="s">
        <v>239</v>
      </c>
      <c r="BT24" s="1165">
        <v>1600</v>
      </c>
      <c r="BU24" s="1163">
        <v>937</v>
      </c>
      <c r="BV24" s="1163">
        <v>1950</v>
      </c>
      <c r="BW24" s="1166">
        <v>1076.4</v>
      </c>
      <c r="BX24" s="1157"/>
      <c r="BY24" s="1157"/>
      <c r="BZ24" s="1157">
        <v>690</v>
      </c>
      <c r="CA24" s="1157">
        <v>907.1</v>
      </c>
      <c r="CB24" s="1157">
        <f t="shared" si="10"/>
        <v>4240</v>
      </c>
      <c r="CC24" s="1157">
        <f t="shared" si="10"/>
        <v>2920.5</v>
      </c>
      <c r="CD24" s="1157">
        <f t="shared" si="25"/>
        <v>17360</v>
      </c>
      <c r="CE24" s="1157">
        <f t="shared" si="25"/>
        <v>14188.199999999999</v>
      </c>
      <c r="CF24" s="1157">
        <f t="shared" si="11"/>
        <v>81.72926267281106</v>
      </c>
      <c r="CG24" s="1157"/>
      <c r="CJ24" s="1157"/>
      <c r="CK24" s="1157"/>
      <c r="CL24" s="1094"/>
      <c r="CM24" s="1156"/>
      <c r="CN24" s="1094"/>
      <c r="CO24" s="1094"/>
      <c r="CP24" s="1158"/>
      <c r="CQ24" s="1158"/>
      <c r="CR24" s="1158"/>
      <c r="CS24" s="1158"/>
      <c r="CT24" s="1094"/>
      <c r="CU24" s="1094"/>
      <c r="CV24" s="1158"/>
      <c r="CW24" s="1158"/>
      <c r="CX24" s="1158"/>
    </row>
    <row r="25" spans="1:102" ht="12">
      <c r="A25" s="1094" t="s">
        <v>335</v>
      </c>
      <c r="B25" s="1156" t="s">
        <v>240</v>
      </c>
      <c r="C25" s="1157">
        <f t="shared" si="19"/>
        <v>6282</v>
      </c>
      <c r="D25" s="1157">
        <f t="shared" si="19"/>
        <v>11436.3</v>
      </c>
      <c r="E25" s="1157"/>
      <c r="F25" s="1157"/>
      <c r="G25" s="1157">
        <v>6180</v>
      </c>
      <c r="H25" s="1157">
        <v>11400.3</v>
      </c>
      <c r="I25" s="1157">
        <v>102</v>
      </c>
      <c r="J25" s="1157">
        <v>36</v>
      </c>
      <c r="K25" s="1157"/>
      <c r="L25" s="1157"/>
      <c r="M25" s="1157">
        <v>366</v>
      </c>
      <c r="N25" s="1157">
        <v>280</v>
      </c>
      <c r="O25" s="1157">
        <f t="shared" si="20"/>
        <v>3768.4</v>
      </c>
      <c r="P25" s="1157">
        <f t="shared" si="20"/>
        <v>5223.7</v>
      </c>
      <c r="Q25" s="1094" t="s">
        <v>335</v>
      </c>
      <c r="R25" s="1156" t="s">
        <v>240</v>
      </c>
      <c r="S25" s="1158">
        <v>525</v>
      </c>
      <c r="T25" s="1158">
        <v>1154.9</v>
      </c>
      <c r="U25" s="1159">
        <v>38.4</v>
      </c>
      <c r="V25" s="1159">
        <v>1375</v>
      </c>
      <c r="W25" s="1158"/>
      <c r="X25" s="1158"/>
      <c r="Y25" s="1158">
        <v>1000</v>
      </c>
      <c r="Z25" s="1158">
        <v>1610</v>
      </c>
      <c r="AA25" s="1158"/>
      <c r="AB25" s="1158"/>
      <c r="AC25" s="1158">
        <v>1330</v>
      </c>
      <c r="AD25" s="1158">
        <v>429.7</v>
      </c>
      <c r="AE25" s="1158">
        <v>875</v>
      </c>
      <c r="AF25" s="1158">
        <v>654.1</v>
      </c>
      <c r="AG25" s="1158">
        <f t="shared" si="21"/>
        <v>10416.4</v>
      </c>
      <c r="AH25" s="1158">
        <f t="shared" si="21"/>
        <v>16940</v>
      </c>
      <c r="AI25" s="1094" t="s">
        <v>335</v>
      </c>
      <c r="AJ25" s="1156" t="s">
        <v>240</v>
      </c>
      <c r="AK25" s="1158">
        <v>200</v>
      </c>
      <c r="AL25" s="1158">
        <v>13.6</v>
      </c>
      <c r="AM25" s="1158">
        <v>210</v>
      </c>
      <c r="AN25" s="1158">
        <v>905</v>
      </c>
      <c r="AO25" s="1161">
        <v>700</v>
      </c>
      <c r="AP25" s="1159">
        <v>3254.5</v>
      </c>
      <c r="AQ25" s="1158">
        <f t="shared" si="3"/>
        <v>1110</v>
      </c>
      <c r="AR25" s="1158">
        <f t="shared" si="3"/>
        <v>4173.1</v>
      </c>
      <c r="AS25" s="1158">
        <f t="shared" si="22"/>
        <v>11526.4</v>
      </c>
      <c r="AT25" s="1158">
        <f t="shared" si="22"/>
        <v>21113.1</v>
      </c>
      <c r="AU25" s="1158">
        <f t="shared" si="8"/>
        <v>183.17167545807885</v>
      </c>
      <c r="AV25" s="1157"/>
      <c r="AW25" s="1157"/>
      <c r="AX25" s="1157"/>
      <c r="AY25" s="1157"/>
      <c r="AZ25" s="1092" t="s">
        <v>335</v>
      </c>
      <c r="BA25" s="1162" t="s">
        <v>240</v>
      </c>
      <c r="BB25" s="1158"/>
      <c r="BC25" s="1158"/>
      <c r="BD25" s="1158"/>
      <c r="BE25" s="1158"/>
      <c r="BF25" s="1086"/>
      <c r="BG25" s="1086"/>
      <c r="BH25" s="1158"/>
      <c r="BI25" s="1158"/>
      <c r="BJ25" s="1094"/>
      <c r="BK25" s="1094"/>
      <c r="BL25" s="1163">
        <f t="shared" si="23"/>
        <v>0</v>
      </c>
      <c r="BM25" s="1163">
        <f t="shared" si="23"/>
        <v>0</v>
      </c>
      <c r="BO25" s="1163">
        <f t="shared" si="24"/>
        <v>11526.4</v>
      </c>
      <c r="BP25" s="1163">
        <f t="shared" si="24"/>
        <v>21113.1</v>
      </c>
      <c r="BQ25" s="1163">
        <f t="shared" si="9"/>
        <v>183.17167545807885</v>
      </c>
      <c r="BR25" s="1092" t="s">
        <v>335</v>
      </c>
      <c r="BS25" s="1162" t="s">
        <v>240</v>
      </c>
      <c r="BT25" s="1165">
        <v>2800</v>
      </c>
      <c r="BU25" s="1163">
        <v>4860.4</v>
      </c>
      <c r="BV25" s="1163">
        <v>2200</v>
      </c>
      <c r="BW25" s="1166">
        <v>3762.9</v>
      </c>
      <c r="BX25" s="1157"/>
      <c r="BY25" s="1157"/>
      <c r="BZ25" s="1157">
        <v>780</v>
      </c>
      <c r="CA25" s="1157">
        <v>1084.6</v>
      </c>
      <c r="CB25" s="1157">
        <f t="shared" si="10"/>
        <v>5780</v>
      </c>
      <c r="CC25" s="1157">
        <f t="shared" si="10"/>
        <v>9707.9</v>
      </c>
      <c r="CD25" s="1157">
        <f t="shared" si="25"/>
        <v>17306.4</v>
      </c>
      <c r="CE25" s="1157">
        <f t="shared" si="25"/>
        <v>30821</v>
      </c>
      <c r="CF25" s="1157">
        <f t="shared" si="11"/>
        <v>178.09018628946515</v>
      </c>
      <c r="CG25" s="1157"/>
      <c r="CJ25" s="1157"/>
      <c r="CK25" s="1157"/>
      <c r="CL25" s="1094"/>
      <c r="CM25" s="1156"/>
      <c r="CN25" s="1094"/>
      <c r="CO25" s="1094"/>
      <c r="CP25" s="1158"/>
      <c r="CQ25" s="1158"/>
      <c r="CR25" s="1158"/>
      <c r="CS25" s="1158"/>
      <c r="CT25" s="1094"/>
      <c r="CU25" s="1094"/>
      <c r="CV25" s="1158"/>
      <c r="CW25" s="1158"/>
      <c r="CX25" s="1158"/>
    </row>
    <row r="26" spans="1:102" ht="12">
      <c r="A26" s="1094"/>
      <c r="B26" s="1156"/>
      <c r="C26" s="1157"/>
      <c r="D26" s="1157"/>
      <c r="E26" s="1157"/>
      <c r="F26" s="1157"/>
      <c r="G26" s="1086"/>
      <c r="H26" s="1086"/>
      <c r="I26" s="1086"/>
      <c r="J26" s="1086"/>
      <c r="K26" s="1157"/>
      <c r="L26" s="1086"/>
      <c r="M26" s="1157"/>
      <c r="N26" s="1086"/>
      <c r="O26" s="1157"/>
      <c r="P26" s="1157"/>
      <c r="Q26" s="1094"/>
      <c r="R26" s="1156"/>
      <c r="S26" s="1158"/>
      <c r="T26" s="1158"/>
      <c r="U26" s="1120"/>
      <c r="V26" s="1120"/>
      <c r="W26" s="1158"/>
      <c r="X26" s="1086"/>
      <c r="Y26" s="1158"/>
      <c r="Z26" s="1086"/>
      <c r="AA26" s="1086"/>
      <c r="AB26" s="1086"/>
      <c r="AC26" s="1086"/>
      <c r="AD26" s="1086"/>
      <c r="AE26" s="1086"/>
      <c r="AF26" s="1086"/>
      <c r="AG26" s="1158"/>
      <c r="AH26" s="1158"/>
      <c r="AI26" s="1094"/>
      <c r="AJ26" s="1156"/>
      <c r="AK26" s="1086"/>
      <c r="AL26" s="1086"/>
      <c r="AM26" s="1086"/>
      <c r="AN26" s="1158"/>
      <c r="AO26" s="1161"/>
      <c r="AP26" s="1120"/>
      <c r="AQ26" s="1158"/>
      <c r="AR26" s="1158"/>
      <c r="AS26" s="1158"/>
      <c r="AT26" s="1158"/>
      <c r="AU26" s="1158"/>
      <c r="AV26" s="1086"/>
      <c r="AW26" s="1086"/>
      <c r="AX26" s="1157"/>
      <c r="AY26" s="1086"/>
      <c r="BA26" s="1162"/>
      <c r="BB26" s="1158"/>
      <c r="BC26" s="1158"/>
      <c r="BD26" s="1086"/>
      <c r="BE26" s="1086"/>
      <c r="BF26" s="1158"/>
      <c r="BG26" s="1158"/>
      <c r="BH26" s="1086"/>
      <c r="BI26" s="1158"/>
      <c r="BJ26" s="1094"/>
      <c r="BK26" s="1094"/>
      <c r="BL26" s="1163"/>
      <c r="BM26" s="1163"/>
      <c r="BO26" s="1163"/>
      <c r="BP26" s="1163"/>
      <c r="BQ26" s="1163"/>
      <c r="BS26" s="1162"/>
      <c r="BT26" s="1165"/>
      <c r="BV26" s="1163"/>
      <c r="BW26" s="1166"/>
      <c r="BX26" s="1157"/>
      <c r="BY26" s="1157"/>
      <c r="BZ26" s="1157"/>
      <c r="CA26" s="1157"/>
      <c r="CB26" s="1157"/>
      <c r="CC26" s="1157"/>
      <c r="CD26" s="1157"/>
      <c r="CE26" s="1157"/>
      <c r="CF26" s="1157"/>
      <c r="CG26" s="1157"/>
      <c r="CJ26" s="1157"/>
      <c r="CK26" s="1086"/>
      <c r="CL26" s="1094"/>
      <c r="CM26" s="1156"/>
      <c r="CN26" s="1094"/>
      <c r="CO26" s="1094"/>
      <c r="CP26" s="1086"/>
      <c r="CQ26" s="1086"/>
      <c r="CR26" s="1086"/>
      <c r="CS26" s="1086"/>
      <c r="CT26" s="1094"/>
      <c r="CU26" s="1094"/>
      <c r="CV26" s="1158"/>
      <c r="CW26" s="1158"/>
      <c r="CX26" s="1158"/>
    </row>
    <row r="27" spans="1:102" ht="12">
      <c r="A27" s="1094" t="s">
        <v>336</v>
      </c>
      <c r="B27" s="1156" t="s">
        <v>241</v>
      </c>
      <c r="C27" s="1157">
        <f aca="true" t="shared" si="26" ref="C27:D30">E27+G27+I27+K27</f>
        <v>4970</v>
      </c>
      <c r="D27" s="1157">
        <f t="shared" si="26"/>
        <v>18966</v>
      </c>
      <c r="E27" s="1157"/>
      <c r="F27" s="1157"/>
      <c r="G27" s="1157">
        <v>4900</v>
      </c>
      <c r="H27" s="1157">
        <v>18865</v>
      </c>
      <c r="I27" s="1157">
        <v>70</v>
      </c>
      <c r="J27" s="1157">
        <v>101</v>
      </c>
      <c r="K27" s="1157"/>
      <c r="L27" s="1157"/>
      <c r="M27" s="1157">
        <v>490</v>
      </c>
      <c r="N27" s="1157">
        <v>408</v>
      </c>
      <c r="O27" s="1157">
        <f aca="true" t="shared" si="27" ref="O27:P30">S27+U27+W27+Y27+AA27+AC27+AE27</f>
        <v>1510</v>
      </c>
      <c r="P27" s="1157">
        <f t="shared" si="27"/>
        <v>3064.4</v>
      </c>
      <c r="Q27" s="1094" t="s">
        <v>336</v>
      </c>
      <c r="R27" s="1156" t="s">
        <v>241</v>
      </c>
      <c r="S27" s="1158">
        <v>612.5</v>
      </c>
      <c r="T27" s="1158">
        <v>1802.7</v>
      </c>
      <c r="U27" s="1159">
        <v>60</v>
      </c>
      <c r="V27" s="1159">
        <v>665.7</v>
      </c>
      <c r="W27" s="1158"/>
      <c r="X27" s="1158"/>
      <c r="Y27" s="1158"/>
      <c r="Z27" s="1158"/>
      <c r="AA27" s="1158"/>
      <c r="AB27" s="1158"/>
      <c r="AC27" s="1158">
        <v>400</v>
      </c>
      <c r="AD27" s="1158"/>
      <c r="AE27" s="1158">
        <v>437.5</v>
      </c>
      <c r="AF27" s="1158">
        <v>596</v>
      </c>
      <c r="AG27" s="1158">
        <f aca="true" t="shared" si="28" ref="AG27:AH30">C27+M27+O27</f>
        <v>6970</v>
      </c>
      <c r="AH27" s="1158">
        <f t="shared" si="28"/>
        <v>22438.4</v>
      </c>
      <c r="AI27" s="1094" t="s">
        <v>336</v>
      </c>
      <c r="AJ27" s="1156" t="s">
        <v>241</v>
      </c>
      <c r="AK27" s="1158">
        <v>150</v>
      </c>
      <c r="AL27" s="1158"/>
      <c r="AM27" s="1158">
        <v>70</v>
      </c>
      <c r="AN27" s="1158"/>
      <c r="AO27" s="1161">
        <v>420</v>
      </c>
      <c r="AP27" s="1159">
        <v>887.1</v>
      </c>
      <c r="AQ27" s="1158">
        <f t="shared" si="3"/>
        <v>640</v>
      </c>
      <c r="AR27" s="1158">
        <f t="shared" si="3"/>
        <v>887.1</v>
      </c>
      <c r="AS27" s="1158">
        <f aca="true" t="shared" si="29" ref="AS27:AT30">AG27+AQ27</f>
        <v>7610</v>
      </c>
      <c r="AT27" s="1158">
        <f t="shared" si="29"/>
        <v>23325.5</v>
      </c>
      <c r="AU27" s="1158">
        <f t="shared" si="8"/>
        <v>306.51116951379765</v>
      </c>
      <c r="AV27" s="1157"/>
      <c r="AW27" s="1157"/>
      <c r="AX27" s="1157"/>
      <c r="AY27" s="1157"/>
      <c r="AZ27" s="1092" t="s">
        <v>336</v>
      </c>
      <c r="BA27" s="1162" t="s">
        <v>241</v>
      </c>
      <c r="BB27" s="1158"/>
      <c r="BC27" s="1158"/>
      <c r="BD27" s="1158"/>
      <c r="BE27" s="1158"/>
      <c r="BF27" s="1158"/>
      <c r="BG27" s="1158"/>
      <c r="BH27" s="1158"/>
      <c r="BI27" s="1158"/>
      <c r="BJ27" s="1094"/>
      <c r="BK27" s="1094"/>
      <c r="BL27" s="1163">
        <f aca="true" t="shared" si="30" ref="BL27:BM30">AV27+AX27+BB27+BD27+BF27+BH27+BJ27</f>
        <v>0</v>
      </c>
      <c r="BM27" s="1163">
        <f t="shared" si="30"/>
        <v>0</v>
      </c>
      <c r="BO27" s="1163">
        <f aca="true" t="shared" si="31" ref="BO27:BP30">AS27+BL27</f>
        <v>7610</v>
      </c>
      <c r="BP27" s="1163">
        <f t="shared" si="31"/>
        <v>23325.5</v>
      </c>
      <c r="BQ27" s="1163">
        <f t="shared" si="9"/>
        <v>306.51116951379765</v>
      </c>
      <c r="BR27" s="1092" t="s">
        <v>336</v>
      </c>
      <c r="BS27" s="1162" t="s">
        <v>241</v>
      </c>
      <c r="BT27" s="1165">
        <v>1700</v>
      </c>
      <c r="BU27" s="1163">
        <v>2471.1</v>
      </c>
      <c r="BV27" s="1163">
        <v>1950</v>
      </c>
      <c r="BW27" s="1166">
        <v>8744.2</v>
      </c>
      <c r="BX27" s="1157"/>
      <c r="BY27" s="1157"/>
      <c r="BZ27" s="1157">
        <v>790</v>
      </c>
      <c r="CA27" s="1157">
        <v>1239.2</v>
      </c>
      <c r="CB27" s="1157">
        <f t="shared" si="10"/>
        <v>4440</v>
      </c>
      <c r="CC27" s="1157">
        <f t="shared" si="10"/>
        <v>12454.500000000002</v>
      </c>
      <c r="CD27" s="1157">
        <f aca="true" t="shared" si="32" ref="CD27:CE30">BO27+CB27</f>
        <v>12050</v>
      </c>
      <c r="CE27" s="1157">
        <f t="shared" si="32"/>
        <v>35780</v>
      </c>
      <c r="CF27" s="1157">
        <f t="shared" si="11"/>
        <v>296.92946058091286</v>
      </c>
      <c r="CG27" s="1157"/>
      <c r="CJ27" s="1157"/>
      <c r="CK27" s="1157"/>
      <c r="CL27" s="1094"/>
      <c r="CM27" s="1156"/>
      <c r="CN27" s="1094"/>
      <c r="CO27" s="1094"/>
      <c r="CP27" s="1158"/>
      <c r="CQ27" s="1158"/>
      <c r="CR27" s="1158"/>
      <c r="CS27" s="1158"/>
      <c r="CT27" s="1094"/>
      <c r="CU27" s="1094"/>
      <c r="CV27" s="1158"/>
      <c r="CW27" s="1158"/>
      <c r="CX27" s="1158"/>
    </row>
    <row r="28" spans="1:102" ht="12">
      <c r="A28" s="1094" t="s">
        <v>337</v>
      </c>
      <c r="B28" s="1156" t="s">
        <v>242</v>
      </c>
      <c r="C28" s="1157">
        <f t="shared" si="26"/>
        <v>5892</v>
      </c>
      <c r="D28" s="1157">
        <f t="shared" si="26"/>
        <v>20981.8</v>
      </c>
      <c r="E28" s="1157"/>
      <c r="F28" s="1157"/>
      <c r="G28" s="1157">
        <v>5800</v>
      </c>
      <c r="H28" s="1157">
        <v>20899.8</v>
      </c>
      <c r="I28" s="1157">
        <v>92</v>
      </c>
      <c r="J28" s="1157">
        <v>82</v>
      </c>
      <c r="K28" s="1157"/>
      <c r="L28" s="1157"/>
      <c r="M28" s="1157">
        <v>424</v>
      </c>
      <c r="N28" s="1157">
        <v>204</v>
      </c>
      <c r="O28" s="1157">
        <f t="shared" si="27"/>
        <v>14155</v>
      </c>
      <c r="P28" s="1157">
        <f t="shared" si="27"/>
        <v>10367.5</v>
      </c>
      <c r="Q28" s="1094" t="s">
        <v>337</v>
      </c>
      <c r="R28" s="1156" t="s">
        <v>242</v>
      </c>
      <c r="S28" s="1158">
        <v>900</v>
      </c>
      <c r="T28" s="1158">
        <v>2525.3</v>
      </c>
      <c r="U28" s="1159">
        <v>5600</v>
      </c>
      <c r="V28" s="1159">
        <v>568.1</v>
      </c>
      <c r="W28" s="1158">
        <v>3925</v>
      </c>
      <c r="X28" s="1158">
        <v>6232.3</v>
      </c>
      <c r="Y28" s="1158">
        <v>30</v>
      </c>
      <c r="Z28" s="1158"/>
      <c r="AA28" s="1158">
        <v>1000</v>
      </c>
      <c r="AB28" s="1158">
        <v>157.6</v>
      </c>
      <c r="AC28" s="1158">
        <v>1600</v>
      </c>
      <c r="AD28" s="1158">
        <v>202.3</v>
      </c>
      <c r="AE28" s="1158">
        <v>1100</v>
      </c>
      <c r="AF28" s="1158">
        <v>681.9</v>
      </c>
      <c r="AG28" s="1158">
        <f t="shared" si="28"/>
        <v>20471</v>
      </c>
      <c r="AH28" s="1158">
        <f t="shared" si="28"/>
        <v>31553.3</v>
      </c>
      <c r="AI28" s="1094" t="s">
        <v>337</v>
      </c>
      <c r="AJ28" s="1156" t="s">
        <v>242</v>
      </c>
      <c r="AK28" s="1158">
        <v>570</v>
      </c>
      <c r="AL28" s="1158">
        <v>965</v>
      </c>
      <c r="AM28" s="1158">
        <v>145</v>
      </c>
      <c r="AN28" s="1158">
        <v>961.4</v>
      </c>
      <c r="AO28" s="1161">
        <v>570</v>
      </c>
      <c r="AP28" s="1159">
        <v>3.9</v>
      </c>
      <c r="AQ28" s="1158">
        <f t="shared" si="3"/>
        <v>1285</v>
      </c>
      <c r="AR28" s="1158">
        <f t="shared" si="3"/>
        <v>1930.3000000000002</v>
      </c>
      <c r="AS28" s="1158">
        <f t="shared" si="29"/>
        <v>21756</v>
      </c>
      <c r="AT28" s="1158">
        <f t="shared" si="29"/>
        <v>33483.6</v>
      </c>
      <c r="AU28" s="1158">
        <f t="shared" si="8"/>
        <v>153.90512961941533</v>
      </c>
      <c r="AV28" s="1157"/>
      <c r="AW28" s="1157"/>
      <c r="AX28" s="1158"/>
      <c r="AY28" s="1157"/>
      <c r="AZ28" s="1092" t="s">
        <v>337</v>
      </c>
      <c r="BA28" s="1162" t="s">
        <v>242</v>
      </c>
      <c r="BB28" s="1158"/>
      <c r="BC28" s="1158"/>
      <c r="BD28" s="1158"/>
      <c r="BE28" s="1158"/>
      <c r="BF28" s="1158"/>
      <c r="BG28" s="1158"/>
      <c r="BH28" s="1158"/>
      <c r="BI28" s="1158"/>
      <c r="BJ28" s="1094"/>
      <c r="BK28" s="1094"/>
      <c r="BL28" s="1163">
        <f t="shared" si="30"/>
        <v>0</v>
      </c>
      <c r="BM28" s="1163">
        <f t="shared" si="30"/>
        <v>0</v>
      </c>
      <c r="BO28" s="1163">
        <f t="shared" si="31"/>
        <v>21756</v>
      </c>
      <c r="BP28" s="1163">
        <f t="shared" si="31"/>
        <v>33483.6</v>
      </c>
      <c r="BQ28" s="1163">
        <f t="shared" si="9"/>
        <v>153.90512961941533</v>
      </c>
      <c r="BR28" s="1092" t="s">
        <v>337</v>
      </c>
      <c r="BS28" s="1162" t="s">
        <v>242</v>
      </c>
      <c r="BT28" s="1165">
        <v>1700</v>
      </c>
      <c r="BU28" s="1163">
        <v>1705.9</v>
      </c>
      <c r="BV28" s="1163">
        <v>1950</v>
      </c>
      <c r="BW28" s="1166">
        <v>4671.9</v>
      </c>
      <c r="BX28" s="1157"/>
      <c r="BY28" s="1157"/>
      <c r="BZ28" s="1157">
        <v>790</v>
      </c>
      <c r="CA28" s="1157">
        <v>1181.8</v>
      </c>
      <c r="CB28" s="1157">
        <f t="shared" si="10"/>
        <v>4440</v>
      </c>
      <c r="CC28" s="1157">
        <f t="shared" si="10"/>
        <v>7559.599999999999</v>
      </c>
      <c r="CD28" s="1157">
        <f t="shared" si="32"/>
        <v>26196</v>
      </c>
      <c r="CE28" s="1157">
        <f t="shared" si="32"/>
        <v>41043.2</v>
      </c>
      <c r="CF28" s="1157">
        <f t="shared" si="11"/>
        <v>156.6773553214231</v>
      </c>
      <c r="CG28" s="1157"/>
      <c r="CJ28" s="1158"/>
      <c r="CK28" s="1157"/>
      <c r="CL28" s="1094"/>
      <c r="CM28" s="1156"/>
      <c r="CN28" s="1094"/>
      <c r="CO28" s="1094"/>
      <c r="CP28" s="1158"/>
      <c r="CQ28" s="1158"/>
      <c r="CR28" s="1158"/>
      <c r="CS28" s="1158"/>
      <c r="CT28" s="1094"/>
      <c r="CU28" s="1094"/>
      <c r="CV28" s="1158"/>
      <c r="CW28" s="1158"/>
      <c r="CX28" s="1158"/>
    </row>
    <row r="29" spans="1:102" ht="12">
      <c r="A29" s="1094" t="s">
        <v>338</v>
      </c>
      <c r="B29" s="1156" t="s">
        <v>243</v>
      </c>
      <c r="C29" s="1157">
        <f t="shared" si="26"/>
        <v>7105</v>
      </c>
      <c r="D29" s="1157">
        <f t="shared" si="26"/>
        <v>18059.1</v>
      </c>
      <c r="E29" s="1157"/>
      <c r="F29" s="1157"/>
      <c r="G29" s="1157">
        <v>7000</v>
      </c>
      <c r="H29" s="1157">
        <v>17911.1</v>
      </c>
      <c r="I29" s="1157">
        <v>105</v>
      </c>
      <c r="J29" s="1157">
        <v>148</v>
      </c>
      <c r="K29" s="1157"/>
      <c r="L29" s="1157"/>
      <c r="M29" s="1157">
        <v>516</v>
      </c>
      <c r="N29" s="1157">
        <v>304</v>
      </c>
      <c r="O29" s="1157">
        <f t="shared" si="27"/>
        <v>8855</v>
      </c>
      <c r="P29" s="1157">
        <f t="shared" si="27"/>
        <v>23514.4</v>
      </c>
      <c r="Q29" s="1094" t="s">
        <v>338</v>
      </c>
      <c r="R29" s="1156" t="s">
        <v>243</v>
      </c>
      <c r="S29" s="1158">
        <v>1150</v>
      </c>
      <c r="T29" s="1158">
        <v>1376.7</v>
      </c>
      <c r="U29" s="1159">
        <v>1730</v>
      </c>
      <c r="V29" s="1159">
        <v>1120</v>
      </c>
      <c r="W29" s="1158">
        <v>4500</v>
      </c>
      <c r="X29" s="1158">
        <v>14167.2</v>
      </c>
      <c r="Y29" s="1158"/>
      <c r="Z29" s="1158"/>
      <c r="AA29" s="1158">
        <v>1000</v>
      </c>
      <c r="AB29" s="1158">
        <v>2297.5</v>
      </c>
      <c r="AC29" s="1158">
        <v>475</v>
      </c>
      <c r="AD29" s="1158">
        <v>3868</v>
      </c>
      <c r="AE29" s="1158"/>
      <c r="AF29" s="1158">
        <v>685</v>
      </c>
      <c r="AG29" s="1158">
        <f t="shared" si="28"/>
        <v>16476</v>
      </c>
      <c r="AH29" s="1158">
        <f t="shared" si="28"/>
        <v>41877.5</v>
      </c>
      <c r="AI29" s="1094" t="s">
        <v>338</v>
      </c>
      <c r="AJ29" s="1156" t="s">
        <v>243</v>
      </c>
      <c r="AK29" s="1158">
        <v>875</v>
      </c>
      <c r="AL29" s="1158">
        <v>1658.4</v>
      </c>
      <c r="AM29" s="1158">
        <v>370</v>
      </c>
      <c r="AN29" s="1158">
        <v>468</v>
      </c>
      <c r="AO29" s="1161">
        <v>910</v>
      </c>
      <c r="AP29" s="1159">
        <v>1498.5</v>
      </c>
      <c r="AQ29" s="1158">
        <f t="shared" si="3"/>
        <v>2155</v>
      </c>
      <c r="AR29" s="1158">
        <f t="shared" si="3"/>
        <v>3624.9</v>
      </c>
      <c r="AS29" s="1158">
        <f t="shared" si="29"/>
        <v>18631</v>
      </c>
      <c r="AT29" s="1158">
        <f t="shared" si="29"/>
        <v>45502.4</v>
      </c>
      <c r="AU29" s="1158">
        <f t="shared" si="8"/>
        <v>244.22950995652405</v>
      </c>
      <c r="AV29" s="1157"/>
      <c r="AW29" s="1157"/>
      <c r="AX29" s="1157"/>
      <c r="AY29" s="1157"/>
      <c r="AZ29" s="1092" t="s">
        <v>338</v>
      </c>
      <c r="BA29" s="1162" t="s">
        <v>243</v>
      </c>
      <c r="BB29" s="1158"/>
      <c r="BC29" s="1158"/>
      <c r="BD29" s="1158"/>
      <c r="BE29" s="1158"/>
      <c r="BF29" s="1158"/>
      <c r="BG29" s="1158"/>
      <c r="BH29" s="1158"/>
      <c r="BI29" s="1158"/>
      <c r="BJ29" s="1094"/>
      <c r="BK29" s="1094"/>
      <c r="BL29" s="1163">
        <f t="shared" si="30"/>
        <v>0</v>
      </c>
      <c r="BM29" s="1163">
        <f t="shared" si="30"/>
        <v>0</v>
      </c>
      <c r="BO29" s="1163">
        <f t="shared" si="31"/>
        <v>18631</v>
      </c>
      <c r="BP29" s="1163">
        <f t="shared" si="31"/>
        <v>45502.4</v>
      </c>
      <c r="BQ29" s="1163">
        <f t="shared" si="9"/>
        <v>244.22950995652405</v>
      </c>
      <c r="BR29" s="1092" t="s">
        <v>338</v>
      </c>
      <c r="BS29" s="1162" t="s">
        <v>243</v>
      </c>
      <c r="BT29" s="1165">
        <v>2550</v>
      </c>
      <c r="BU29" s="1163">
        <v>3833.6</v>
      </c>
      <c r="BV29" s="1163">
        <v>3450</v>
      </c>
      <c r="BW29" s="1166">
        <v>5018.8</v>
      </c>
      <c r="BX29" s="1157"/>
      <c r="BY29" s="1157"/>
      <c r="BZ29" s="1157">
        <v>790</v>
      </c>
      <c r="CA29" s="1157">
        <v>1262.9</v>
      </c>
      <c r="CB29" s="1157">
        <f t="shared" si="10"/>
        <v>6790</v>
      </c>
      <c r="CC29" s="1157">
        <f t="shared" si="10"/>
        <v>10115.3</v>
      </c>
      <c r="CD29" s="1157">
        <f t="shared" si="32"/>
        <v>25421</v>
      </c>
      <c r="CE29" s="1157">
        <f t="shared" si="32"/>
        <v>55617.7</v>
      </c>
      <c r="CF29" s="1157">
        <f t="shared" si="11"/>
        <v>218.78643641084145</v>
      </c>
      <c r="CG29" s="1157"/>
      <c r="CJ29" s="1157"/>
      <c r="CK29" s="1157"/>
      <c r="CL29" s="1094"/>
      <c r="CM29" s="1156"/>
      <c r="CN29" s="1094"/>
      <c r="CO29" s="1094"/>
      <c r="CP29" s="1158"/>
      <c r="CQ29" s="1158"/>
      <c r="CR29" s="1158"/>
      <c r="CS29" s="1158"/>
      <c r="CT29" s="1094"/>
      <c r="CU29" s="1094"/>
      <c r="CV29" s="1158"/>
      <c r="CW29" s="1158"/>
      <c r="CX29" s="1158"/>
    </row>
    <row r="30" spans="1:102" ht="12">
      <c r="A30" s="1094" t="s">
        <v>339</v>
      </c>
      <c r="B30" s="1156" t="s">
        <v>244</v>
      </c>
      <c r="C30" s="1157">
        <f t="shared" si="26"/>
        <v>7094</v>
      </c>
      <c r="D30" s="1157">
        <f t="shared" si="26"/>
        <v>10919.2</v>
      </c>
      <c r="E30" s="1157"/>
      <c r="F30" s="1157"/>
      <c r="G30" s="1157">
        <v>7000</v>
      </c>
      <c r="H30" s="1157">
        <v>10767.2</v>
      </c>
      <c r="I30" s="1157">
        <v>94</v>
      </c>
      <c r="J30" s="1157">
        <v>152</v>
      </c>
      <c r="K30" s="1157"/>
      <c r="L30" s="1157"/>
      <c r="M30" s="1157">
        <v>220</v>
      </c>
      <c r="N30" s="1157">
        <v>170</v>
      </c>
      <c r="O30" s="1157">
        <f t="shared" si="27"/>
        <v>9200</v>
      </c>
      <c r="P30" s="1157">
        <f t="shared" si="27"/>
        <v>9757.8</v>
      </c>
      <c r="Q30" s="1094" t="s">
        <v>339</v>
      </c>
      <c r="R30" s="1156" t="s">
        <v>244</v>
      </c>
      <c r="S30" s="1158">
        <v>800</v>
      </c>
      <c r="T30" s="1158">
        <v>2009</v>
      </c>
      <c r="U30" s="1159"/>
      <c r="V30" s="1159"/>
      <c r="W30" s="1158">
        <v>6300</v>
      </c>
      <c r="X30" s="1158">
        <v>6000.9</v>
      </c>
      <c r="Y30" s="1158"/>
      <c r="Z30" s="1158"/>
      <c r="AA30" s="1158">
        <v>1000</v>
      </c>
      <c r="AB30" s="1158">
        <v>1234.3</v>
      </c>
      <c r="AC30" s="1158">
        <v>500</v>
      </c>
      <c r="AD30" s="1158">
        <v>57.6</v>
      </c>
      <c r="AE30" s="1158">
        <v>600</v>
      </c>
      <c r="AF30" s="1158">
        <v>456</v>
      </c>
      <c r="AG30" s="1158">
        <f t="shared" si="28"/>
        <v>16514</v>
      </c>
      <c r="AH30" s="1158">
        <f t="shared" si="28"/>
        <v>20847</v>
      </c>
      <c r="AI30" s="1094" t="s">
        <v>339</v>
      </c>
      <c r="AJ30" s="1156" t="s">
        <v>244</v>
      </c>
      <c r="AK30" s="1158">
        <v>300</v>
      </c>
      <c r="AL30" s="1158">
        <v>3530.8</v>
      </c>
      <c r="AM30" s="1158">
        <v>70</v>
      </c>
      <c r="AN30" s="1158">
        <v>683.2</v>
      </c>
      <c r="AO30" s="1161">
        <v>300</v>
      </c>
      <c r="AP30" s="1159">
        <v>2674.3</v>
      </c>
      <c r="AQ30" s="1158">
        <f t="shared" si="3"/>
        <v>670</v>
      </c>
      <c r="AR30" s="1158">
        <f t="shared" si="3"/>
        <v>6888.3</v>
      </c>
      <c r="AS30" s="1158">
        <f t="shared" si="29"/>
        <v>17184</v>
      </c>
      <c r="AT30" s="1158">
        <f t="shared" si="29"/>
        <v>27735.3</v>
      </c>
      <c r="AU30" s="1158">
        <f t="shared" si="8"/>
        <v>161.40188547486034</v>
      </c>
      <c r="AV30" s="1157"/>
      <c r="AW30" s="1157"/>
      <c r="AX30" s="1157"/>
      <c r="AY30" s="1157"/>
      <c r="AZ30" s="1092" t="s">
        <v>339</v>
      </c>
      <c r="BA30" s="1162" t="s">
        <v>244</v>
      </c>
      <c r="BB30" s="1158"/>
      <c r="BC30" s="1158"/>
      <c r="BD30" s="1158"/>
      <c r="BE30" s="1158"/>
      <c r="BF30" s="1086"/>
      <c r="BG30" s="1086"/>
      <c r="BH30" s="1158"/>
      <c r="BI30" s="1158"/>
      <c r="BJ30" s="1094"/>
      <c r="BK30" s="1094"/>
      <c r="BL30" s="1163">
        <f t="shared" si="30"/>
        <v>0</v>
      </c>
      <c r="BM30" s="1163">
        <f t="shared" si="30"/>
        <v>0</v>
      </c>
      <c r="BO30" s="1163">
        <f t="shared" si="31"/>
        <v>17184</v>
      </c>
      <c r="BP30" s="1163">
        <f t="shared" si="31"/>
        <v>27735.3</v>
      </c>
      <c r="BQ30" s="1163">
        <f t="shared" si="9"/>
        <v>161.40188547486034</v>
      </c>
      <c r="BR30" s="1092" t="s">
        <v>339</v>
      </c>
      <c r="BS30" s="1162" t="s">
        <v>244</v>
      </c>
      <c r="BT30" s="1165">
        <v>2800</v>
      </c>
      <c r="BU30" s="1163">
        <v>3466.3</v>
      </c>
      <c r="BV30" s="1163">
        <v>3550</v>
      </c>
      <c r="BW30" s="1166">
        <v>3724.2</v>
      </c>
      <c r="BX30" s="1157"/>
      <c r="BY30" s="1157"/>
      <c r="BZ30" s="1157">
        <v>790</v>
      </c>
      <c r="CA30" s="1157">
        <v>1069.8</v>
      </c>
      <c r="CB30" s="1157">
        <f t="shared" si="10"/>
        <v>7140</v>
      </c>
      <c r="CC30" s="1157">
        <f t="shared" si="10"/>
        <v>8260.3</v>
      </c>
      <c r="CD30" s="1157">
        <f t="shared" si="32"/>
        <v>24324</v>
      </c>
      <c r="CE30" s="1157">
        <f t="shared" si="32"/>
        <v>35995.6</v>
      </c>
      <c r="CF30" s="1157">
        <f t="shared" si="11"/>
        <v>147.9838842295675</v>
      </c>
      <c r="CG30" s="1157"/>
      <c r="CJ30" s="1157"/>
      <c r="CK30" s="1157"/>
      <c r="CL30" s="1094"/>
      <c r="CM30" s="1156"/>
      <c r="CN30" s="1094"/>
      <c r="CO30" s="1094"/>
      <c r="CP30" s="1158"/>
      <c r="CQ30" s="1158"/>
      <c r="CR30" s="1158"/>
      <c r="CS30" s="1158"/>
      <c r="CT30" s="1094"/>
      <c r="CU30" s="1094"/>
      <c r="CV30" s="1158"/>
      <c r="CW30" s="1158"/>
      <c r="CX30" s="1158"/>
    </row>
    <row r="31" spans="1:102" ht="12">
      <c r="A31" s="1094"/>
      <c r="B31" s="1156"/>
      <c r="C31" s="1157"/>
      <c r="D31" s="1157"/>
      <c r="E31" s="1157"/>
      <c r="F31" s="1157"/>
      <c r="G31" s="1086"/>
      <c r="H31" s="1086"/>
      <c r="I31" s="1086"/>
      <c r="J31" s="1086"/>
      <c r="K31" s="1157"/>
      <c r="L31" s="1086"/>
      <c r="M31" s="1157"/>
      <c r="N31" s="1086"/>
      <c r="O31" s="1157"/>
      <c r="P31" s="1157"/>
      <c r="Q31" s="1094"/>
      <c r="R31" s="1156"/>
      <c r="S31" s="1158"/>
      <c r="T31" s="1158"/>
      <c r="U31" s="1120"/>
      <c r="V31" s="1120"/>
      <c r="W31" s="1158"/>
      <c r="X31" s="1086"/>
      <c r="Y31" s="1158"/>
      <c r="Z31" s="1086"/>
      <c r="AA31" s="1086"/>
      <c r="AB31" s="1086"/>
      <c r="AC31" s="1086"/>
      <c r="AD31" s="1086"/>
      <c r="AE31" s="1086"/>
      <c r="AF31" s="1086"/>
      <c r="AG31" s="1158"/>
      <c r="AH31" s="1158"/>
      <c r="AI31" s="1094"/>
      <c r="AJ31" s="1156"/>
      <c r="AK31" s="1086"/>
      <c r="AL31" s="1086"/>
      <c r="AM31" s="1086"/>
      <c r="AN31" s="1158"/>
      <c r="AO31" s="1161"/>
      <c r="AP31" s="1120"/>
      <c r="AQ31" s="1158"/>
      <c r="AR31" s="1158"/>
      <c r="AS31" s="1158"/>
      <c r="AT31" s="1158"/>
      <c r="AU31" s="1158"/>
      <c r="AV31" s="1086"/>
      <c r="AW31" s="1086"/>
      <c r="AX31" s="1157"/>
      <c r="AY31" s="1086"/>
      <c r="BA31" s="1162"/>
      <c r="BB31" s="1158"/>
      <c r="BC31" s="1158"/>
      <c r="BD31" s="1086"/>
      <c r="BE31" s="1086"/>
      <c r="BF31" s="1158"/>
      <c r="BG31" s="1158"/>
      <c r="BH31" s="1086"/>
      <c r="BI31" s="1158"/>
      <c r="BJ31" s="1094"/>
      <c r="BK31" s="1094"/>
      <c r="BL31" s="1163"/>
      <c r="BM31" s="1163"/>
      <c r="BO31" s="1163"/>
      <c r="BP31" s="1163"/>
      <c r="BQ31" s="1163"/>
      <c r="BS31" s="1162"/>
      <c r="BT31" s="1165"/>
      <c r="BW31" s="1166"/>
      <c r="BX31" s="1157"/>
      <c r="BY31" s="1157"/>
      <c r="BZ31" s="1157"/>
      <c r="CA31" s="1157"/>
      <c r="CB31" s="1157"/>
      <c r="CC31" s="1157"/>
      <c r="CD31" s="1157"/>
      <c r="CE31" s="1157"/>
      <c r="CF31" s="1157"/>
      <c r="CG31" s="1157"/>
      <c r="CJ31" s="1157"/>
      <c r="CK31" s="1086"/>
      <c r="CL31" s="1094"/>
      <c r="CM31" s="1156"/>
      <c r="CN31" s="1094"/>
      <c r="CO31" s="1094"/>
      <c r="CP31" s="1086"/>
      <c r="CQ31" s="1086"/>
      <c r="CR31" s="1086"/>
      <c r="CS31" s="1086"/>
      <c r="CT31" s="1094"/>
      <c r="CU31" s="1094"/>
      <c r="CV31" s="1158"/>
      <c r="CW31" s="1158"/>
      <c r="CX31" s="1158"/>
    </row>
    <row r="32" spans="1:102" ht="12">
      <c r="A32" s="1094" t="s">
        <v>340</v>
      </c>
      <c r="B32" s="1156" t="s">
        <v>245</v>
      </c>
      <c r="C32" s="1157">
        <f aca="true" t="shared" si="33" ref="C32:D36">E32+G32+I32+K32</f>
        <v>4070</v>
      </c>
      <c r="D32" s="1157">
        <f t="shared" si="33"/>
        <v>4477.7</v>
      </c>
      <c r="E32" s="1157"/>
      <c r="F32" s="1157"/>
      <c r="G32" s="1157">
        <v>4000</v>
      </c>
      <c r="H32" s="1157">
        <v>4457.7</v>
      </c>
      <c r="I32" s="1157">
        <v>70</v>
      </c>
      <c r="J32" s="1157">
        <v>20</v>
      </c>
      <c r="K32" s="1157"/>
      <c r="L32" s="1157"/>
      <c r="M32" s="1157">
        <v>360</v>
      </c>
      <c r="N32" s="1157">
        <v>130</v>
      </c>
      <c r="O32" s="1157">
        <f aca="true" t="shared" si="34" ref="O32:P36">S32+U32+W32+Y32+AA32+AC32+AE32</f>
        <v>16462.1</v>
      </c>
      <c r="P32" s="1157">
        <f t="shared" si="34"/>
        <v>20908.2</v>
      </c>
      <c r="Q32" s="1094" t="s">
        <v>340</v>
      </c>
      <c r="R32" s="1156" t="s">
        <v>245</v>
      </c>
      <c r="S32" s="1158">
        <v>1350</v>
      </c>
      <c r="T32" s="1158">
        <v>1593.4</v>
      </c>
      <c r="U32" s="1159">
        <v>1312.1</v>
      </c>
      <c r="V32" s="1159">
        <v>2812.3</v>
      </c>
      <c r="W32" s="1158">
        <v>11600</v>
      </c>
      <c r="X32" s="1158">
        <v>11057.8</v>
      </c>
      <c r="Y32" s="1158"/>
      <c r="Z32" s="1158"/>
      <c r="AA32" s="1158"/>
      <c r="AB32" s="1158">
        <v>40</v>
      </c>
      <c r="AC32" s="1158">
        <v>1500</v>
      </c>
      <c r="AD32" s="1158">
        <v>5272.3</v>
      </c>
      <c r="AE32" s="1158">
        <v>700</v>
      </c>
      <c r="AF32" s="1158">
        <v>132.4</v>
      </c>
      <c r="AG32" s="1158">
        <f aca="true" t="shared" si="35" ref="AG32:AH36">C32+M32+O32</f>
        <v>20892.1</v>
      </c>
      <c r="AH32" s="1158">
        <f>D32+N32+P32</f>
        <v>25515.9</v>
      </c>
      <c r="AI32" s="1094" t="s">
        <v>340</v>
      </c>
      <c r="AJ32" s="1156" t="s">
        <v>245</v>
      </c>
      <c r="AK32" s="1158">
        <v>700</v>
      </c>
      <c r="AL32" s="1158">
        <v>2810.2</v>
      </c>
      <c r="AM32" s="1158">
        <v>140</v>
      </c>
      <c r="AN32" s="1158">
        <v>120</v>
      </c>
      <c r="AO32" s="1161">
        <v>850</v>
      </c>
      <c r="AP32" s="1159">
        <v>113.4</v>
      </c>
      <c r="AQ32" s="1158">
        <f t="shared" si="3"/>
        <v>1690</v>
      </c>
      <c r="AR32" s="1158">
        <f t="shared" si="3"/>
        <v>3043.6</v>
      </c>
      <c r="AS32" s="1158">
        <f aca="true" t="shared" si="36" ref="AS32:AT36">AG32+AQ32</f>
        <v>22582.1</v>
      </c>
      <c r="AT32" s="1158">
        <f t="shared" si="36"/>
        <v>28559.5</v>
      </c>
      <c r="AU32" s="1158">
        <f t="shared" si="8"/>
        <v>126.46963745621534</v>
      </c>
      <c r="AV32" s="1157"/>
      <c r="AW32" s="1157"/>
      <c r="AX32" s="1157"/>
      <c r="AY32" s="1157"/>
      <c r="AZ32" s="1092" t="s">
        <v>340</v>
      </c>
      <c r="BA32" s="1162" t="s">
        <v>245</v>
      </c>
      <c r="BB32" s="1158"/>
      <c r="BC32" s="1158"/>
      <c r="BD32" s="1158"/>
      <c r="BE32" s="1158"/>
      <c r="BF32" s="1158"/>
      <c r="BG32" s="1158"/>
      <c r="BH32" s="1158"/>
      <c r="BI32" s="1158"/>
      <c r="BJ32" s="1094"/>
      <c r="BK32" s="1094"/>
      <c r="BL32" s="1163">
        <f aca="true" t="shared" si="37" ref="BL32:BM35">AV32+AX32+BB32+BD32+BF32+BH32+BJ32</f>
        <v>0</v>
      </c>
      <c r="BM32" s="1163">
        <f t="shared" si="37"/>
        <v>0</v>
      </c>
      <c r="BO32" s="1163">
        <f aca="true" t="shared" si="38" ref="BO32:BP36">AS32+BL32</f>
        <v>22582.1</v>
      </c>
      <c r="BP32" s="1163">
        <f t="shared" si="38"/>
        <v>28559.5</v>
      </c>
      <c r="BQ32" s="1163">
        <f t="shared" si="9"/>
        <v>126.46963745621534</v>
      </c>
      <c r="BR32" s="1092" t="s">
        <v>340</v>
      </c>
      <c r="BS32" s="1162" t="s">
        <v>245</v>
      </c>
      <c r="BT32" s="1165">
        <v>1200</v>
      </c>
      <c r="BU32" s="1163">
        <v>922</v>
      </c>
      <c r="BV32" s="1163">
        <v>820</v>
      </c>
      <c r="BW32" s="1166">
        <v>1134.4</v>
      </c>
      <c r="BX32" s="1157"/>
      <c r="BY32" s="1157"/>
      <c r="BZ32" s="1157">
        <v>420</v>
      </c>
      <c r="CA32" s="1157">
        <v>449.3</v>
      </c>
      <c r="CB32" s="1157">
        <f t="shared" si="10"/>
        <v>2440</v>
      </c>
      <c r="CC32" s="1157">
        <f t="shared" si="10"/>
        <v>2505.7000000000003</v>
      </c>
      <c r="CD32" s="1157">
        <f aca="true" t="shared" si="39" ref="CD32:CE35">BO32+CB32</f>
        <v>25022.1</v>
      </c>
      <c r="CE32" s="1157">
        <f t="shared" si="39"/>
        <v>31065.2</v>
      </c>
      <c r="CF32" s="1157">
        <f t="shared" si="11"/>
        <v>124.1510504713833</v>
      </c>
      <c r="CG32" s="1157"/>
      <c r="CJ32" s="1157"/>
      <c r="CK32" s="1157"/>
      <c r="CL32" s="1094"/>
      <c r="CM32" s="1156"/>
      <c r="CN32" s="1094"/>
      <c r="CO32" s="1094"/>
      <c r="CP32" s="1158"/>
      <c r="CQ32" s="1158"/>
      <c r="CR32" s="1158"/>
      <c r="CS32" s="1158"/>
      <c r="CT32" s="1094"/>
      <c r="CU32" s="1094"/>
      <c r="CV32" s="1158"/>
      <c r="CW32" s="1158"/>
      <c r="CX32" s="1158"/>
    </row>
    <row r="33" spans="1:102" ht="12">
      <c r="A33" s="1094" t="s">
        <v>341</v>
      </c>
      <c r="B33" s="1156" t="s">
        <v>246</v>
      </c>
      <c r="C33" s="1157">
        <f t="shared" si="33"/>
        <v>38402</v>
      </c>
      <c r="D33" s="1157">
        <f t="shared" si="33"/>
        <v>63105.2</v>
      </c>
      <c r="E33" s="1157"/>
      <c r="F33" s="1157"/>
      <c r="G33" s="1157">
        <v>37240</v>
      </c>
      <c r="H33" s="1157">
        <v>60729.2</v>
      </c>
      <c r="I33" s="1157">
        <v>1162</v>
      </c>
      <c r="J33" s="1157">
        <v>2376</v>
      </c>
      <c r="K33" s="1157"/>
      <c r="L33" s="1157"/>
      <c r="M33" s="1157">
        <v>864</v>
      </c>
      <c r="N33" s="1157">
        <v>338</v>
      </c>
      <c r="O33" s="1157">
        <f t="shared" si="34"/>
        <v>42462</v>
      </c>
      <c r="P33" s="1157">
        <f t="shared" si="34"/>
        <v>41327</v>
      </c>
      <c r="Q33" s="1094" t="s">
        <v>341</v>
      </c>
      <c r="R33" s="1156" t="s">
        <v>246</v>
      </c>
      <c r="S33" s="1158">
        <v>8456</v>
      </c>
      <c r="T33" s="1158">
        <v>18394.9</v>
      </c>
      <c r="U33" s="1159">
        <v>3805</v>
      </c>
      <c r="V33" s="1159"/>
      <c r="W33" s="1158"/>
      <c r="X33" s="1158"/>
      <c r="Y33" s="1158"/>
      <c r="Z33" s="1158"/>
      <c r="AA33" s="1158"/>
      <c r="AB33" s="1158"/>
      <c r="AC33" s="1158">
        <v>1032</v>
      </c>
      <c r="AD33" s="1158"/>
      <c r="AE33" s="1167">
        <v>29169</v>
      </c>
      <c r="AF33" s="1167">
        <v>22932.1</v>
      </c>
      <c r="AG33" s="1158">
        <f t="shared" si="35"/>
        <v>81728</v>
      </c>
      <c r="AH33" s="1158">
        <f>D33+N33+P33</f>
        <v>104770.2</v>
      </c>
      <c r="AI33" s="1094" t="s">
        <v>341</v>
      </c>
      <c r="AJ33" s="1156" t="s">
        <v>246</v>
      </c>
      <c r="AK33" s="1158">
        <v>585</v>
      </c>
      <c r="AL33" s="1158">
        <v>945.2</v>
      </c>
      <c r="AM33" s="1158">
        <v>291</v>
      </c>
      <c r="AN33" s="1158">
        <v>952.6</v>
      </c>
      <c r="AO33" s="1161">
        <v>1750</v>
      </c>
      <c r="AP33" s="1159">
        <v>2093.4</v>
      </c>
      <c r="AQ33" s="1158">
        <f t="shared" si="3"/>
        <v>2626</v>
      </c>
      <c r="AR33" s="1158">
        <f t="shared" si="3"/>
        <v>3991.2000000000003</v>
      </c>
      <c r="AS33" s="1158">
        <f t="shared" si="36"/>
        <v>84354</v>
      </c>
      <c r="AT33" s="1158">
        <f t="shared" si="36"/>
        <v>108761.4</v>
      </c>
      <c r="AU33" s="1158">
        <f t="shared" si="8"/>
        <v>128.93449036204566</v>
      </c>
      <c r="AV33" s="1157"/>
      <c r="AW33" s="1157"/>
      <c r="AX33" s="1158"/>
      <c r="AY33" s="1157"/>
      <c r="AZ33" s="1092" t="s">
        <v>341</v>
      </c>
      <c r="BA33" s="1162" t="s">
        <v>246</v>
      </c>
      <c r="BB33" s="1158"/>
      <c r="BC33" s="1158"/>
      <c r="BD33" s="1158"/>
      <c r="BE33" s="1158"/>
      <c r="BF33" s="1158"/>
      <c r="BG33" s="1158"/>
      <c r="BH33" s="1158"/>
      <c r="BI33" s="1158"/>
      <c r="BJ33" s="1094"/>
      <c r="BK33" s="1094"/>
      <c r="BL33" s="1163">
        <f t="shared" si="37"/>
        <v>0</v>
      </c>
      <c r="BM33" s="1163">
        <f t="shared" si="37"/>
        <v>0</v>
      </c>
      <c r="BO33" s="1163">
        <f t="shared" si="38"/>
        <v>84354</v>
      </c>
      <c r="BP33" s="1163">
        <f t="shared" si="38"/>
        <v>108761.4</v>
      </c>
      <c r="BQ33" s="1163">
        <f t="shared" si="9"/>
        <v>128.93449036204566</v>
      </c>
      <c r="BR33" s="1092" t="s">
        <v>341</v>
      </c>
      <c r="BS33" s="1162" t="s">
        <v>246</v>
      </c>
      <c r="BT33" s="1165"/>
      <c r="BV33" s="1163">
        <v>1150</v>
      </c>
      <c r="BW33" s="1166">
        <v>1473.7</v>
      </c>
      <c r="BX33" s="1157"/>
      <c r="BY33" s="1157"/>
      <c r="BZ33" s="1157">
        <v>4200</v>
      </c>
      <c r="CA33" s="1157">
        <v>4755.9</v>
      </c>
      <c r="CB33" s="1157">
        <f t="shared" si="10"/>
        <v>5350</v>
      </c>
      <c r="CC33" s="1157">
        <f>BU33+BW33+BY33+CA33</f>
        <v>6229.599999999999</v>
      </c>
      <c r="CD33" s="1157">
        <f t="shared" si="39"/>
        <v>89704</v>
      </c>
      <c r="CE33" s="1157">
        <f t="shared" si="39"/>
        <v>114991</v>
      </c>
      <c r="CF33" s="1157">
        <f t="shared" si="11"/>
        <v>128.18937840007135</v>
      </c>
      <c r="CG33" s="1157"/>
      <c r="CJ33" s="1158"/>
      <c r="CK33" s="1157"/>
      <c r="CL33" s="1094"/>
      <c r="CM33" s="1156"/>
      <c r="CN33" s="1094"/>
      <c r="CO33" s="1094"/>
      <c r="CP33" s="1158"/>
      <c r="CQ33" s="1158"/>
      <c r="CR33" s="1158"/>
      <c r="CS33" s="1158"/>
      <c r="CT33" s="1094"/>
      <c r="CU33" s="1094"/>
      <c r="CV33" s="1158"/>
      <c r="CW33" s="1158"/>
      <c r="CX33" s="1158"/>
    </row>
    <row r="34" spans="1:102" ht="12">
      <c r="A34" s="1094" t="s">
        <v>342</v>
      </c>
      <c r="B34" s="1156" t="s">
        <v>247</v>
      </c>
      <c r="C34" s="1157">
        <f t="shared" si="33"/>
        <v>4658.1</v>
      </c>
      <c r="D34" s="1157">
        <f t="shared" si="33"/>
        <v>6809.7</v>
      </c>
      <c r="E34" s="1157"/>
      <c r="F34" s="1157"/>
      <c r="G34" s="1157">
        <v>4600</v>
      </c>
      <c r="H34" s="1157">
        <v>6359.7</v>
      </c>
      <c r="I34" s="1157">
        <v>58.1</v>
      </c>
      <c r="J34" s="1157">
        <v>450</v>
      </c>
      <c r="K34" s="1157"/>
      <c r="L34" s="1157"/>
      <c r="M34" s="1157">
        <v>530</v>
      </c>
      <c r="N34" s="1157">
        <v>84</v>
      </c>
      <c r="O34" s="1157">
        <f t="shared" si="34"/>
        <v>6598.4</v>
      </c>
      <c r="P34" s="1157">
        <f t="shared" si="34"/>
        <v>3859.9</v>
      </c>
      <c r="Q34" s="1094" t="s">
        <v>342</v>
      </c>
      <c r="R34" s="1156" t="s">
        <v>247</v>
      </c>
      <c r="S34" s="1158">
        <v>1166.2</v>
      </c>
      <c r="T34" s="1158">
        <v>695.6</v>
      </c>
      <c r="U34" s="1159">
        <v>916.5</v>
      </c>
      <c r="V34" s="1159">
        <v>332</v>
      </c>
      <c r="W34" s="1158">
        <v>2817.5</v>
      </c>
      <c r="X34" s="1158">
        <v>2418.5</v>
      </c>
      <c r="Y34" s="1158"/>
      <c r="Z34" s="1158"/>
      <c r="AA34" s="1158"/>
      <c r="AB34" s="1158"/>
      <c r="AC34" s="1158">
        <v>1173.2</v>
      </c>
      <c r="AD34" s="1158">
        <v>93.4</v>
      </c>
      <c r="AE34" s="1158">
        <v>525</v>
      </c>
      <c r="AF34" s="1158">
        <v>320.4</v>
      </c>
      <c r="AG34" s="1158">
        <f t="shared" si="35"/>
        <v>11786.5</v>
      </c>
      <c r="AH34" s="1158">
        <f t="shared" si="35"/>
        <v>10753.6</v>
      </c>
      <c r="AI34" s="1094" t="s">
        <v>342</v>
      </c>
      <c r="AJ34" s="1156" t="s">
        <v>247</v>
      </c>
      <c r="AK34" s="1158">
        <v>350</v>
      </c>
      <c r="AL34" s="1158">
        <v>908.4</v>
      </c>
      <c r="AM34" s="1158">
        <v>140</v>
      </c>
      <c r="AN34" s="1158">
        <v>507.5</v>
      </c>
      <c r="AO34" s="1161">
        <v>816.2</v>
      </c>
      <c r="AP34" s="1159">
        <v>499.7</v>
      </c>
      <c r="AQ34" s="1158">
        <f t="shared" si="3"/>
        <v>1306.2</v>
      </c>
      <c r="AR34" s="1158">
        <f t="shared" si="3"/>
        <v>1915.6000000000001</v>
      </c>
      <c r="AS34" s="1158">
        <f t="shared" si="36"/>
        <v>13092.7</v>
      </c>
      <c r="AT34" s="1158">
        <f t="shared" si="36"/>
        <v>12669.2</v>
      </c>
      <c r="AU34" s="1158">
        <f t="shared" si="8"/>
        <v>96.76537307048966</v>
      </c>
      <c r="AV34" s="1157"/>
      <c r="AW34" s="1157"/>
      <c r="AX34" s="1157"/>
      <c r="AY34" s="1157"/>
      <c r="AZ34" s="1092" t="s">
        <v>342</v>
      </c>
      <c r="BA34" s="1162" t="s">
        <v>247</v>
      </c>
      <c r="BB34" s="1158"/>
      <c r="BC34" s="1158"/>
      <c r="BD34" s="1158"/>
      <c r="BE34" s="1158"/>
      <c r="BF34" s="1158"/>
      <c r="BG34" s="1158"/>
      <c r="BH34" s="1158"/>
      <c r="BI34" s="1158"/>
      <c r="BJ34" s="1094"/>
      <c r="BK34" s="1094"/>
      <c r="BL34" s="1163">
        <f t="shared" si="37"/>
        <v>0</v>
      </c>
      <c r="BM34" s="1163">
        <f t="shared" si="37"/>
        <v>0</v>
      </c>
      <c r="BO34" s="1163">
        <f t="shared" si="38"/>
        <v>13092.7</v>
      </c>
      <c r="BP34" s="1163">
        <f t="shared" si="38"/>
        <v>12669.2</v>
      </c>
      <c r="BQ34" s="1163">
        <f t="shared" si="9"/>
        <v>96.76537307048966</v>
      </c>
      <c r="BR34" s="1092" t="s">
        <v>342</v>
      </c>
      <c r="BS34" s="1162" t="s">
        <v>247</v>
      </c>
      <c r="BT34" s="1165">
        <v>1200</v>
      </c>
      <c r="BU34" s="1163">
        <v>1033.1</v>
      </c>
      <c r="BV34" s="1163">
        <v>1150</v>
      </c>
      <c r="BW34" s="1092">
        <v>1023.7</v>
      </c>
      <c r="BX34" s="1157"/>
      <c r="BY34" s="1157"/>
      <c r="BZ34" s="1157">
        <v>420</v>
      </c>
      <c r="CA34" s="1157">
        <v>616.1</v>
      </c>
      <c r="CB34" s="1157">
        <f t="shared" si="10"/>
        <v>2770</v>
      </c>
      <c r="CC34" s="1157">
        <f t="shared" si="10"/>
        <v>2672.9</v>
      </c>
      <c r="CD34" s="1157">
        <f t="shared" si="39"/>
        <v>15862.7</v>
      </c>
      <c r="CE34" s="1157">
        <f t="shared" si="39"/>
        <v>15342.1</v>
      </c>
      <c r="CF34" s="1157">
        <f t="shared" si="11"/>
        <v>96.71808708479641</v>
      </c>
      <c r="CG34" s="1157"/>
      <c r="CJ34" s="1157"/>
      <c r="CK34" s="1157"/>
      <c r="CL34" s="1094"/>
      <c r="CM34" s="1156"/>
      <c r="CN34" s="1094"/>
      <c r="CO34" s="1094"/>
      <c r="CP34" s="1158"/>
      <c r="CQ34" s="1158"/>
      <c r="CR34" s="1158"/>
      <c r="CS34" s="1158"/>
      <c r="CT34" s="1094"/>
      <c r="CU34" s="1094"/>
      <c r="CV34" s="1158"/>
      <c r="CW34" s="1158"/>
      <c r="CX34" s="1158"/>
    </row>
    <row r="35" spans="1:102" ht="12">
      <c r="A35" s="1094" t="s">
        <v>1846</v>
      </c>
      <c r="B35" s="1094" t="s">
        <v>1847</v>
      </c>
      <c r="C35" s="1168">
        <f t="shared" si="33"/>
        <v>1780879.6</v>
      </c>
      <c r="D35" s="1168">
        <f t="shared" si="33"/>
        <v>1771296.4</v>
      </c>
      <c r="E35" s="1157">
        <v>1760879.6</v>
      </c>
      <c r="F35" s="1168">
        <v>1738895.9</v>
      </c>
      <c r="G35" s="1157"/>
      <c r="H35" s="1157"/>
      <c r="I35" s="1157"/>
      <c r="J35" s="1157"/>
      <c r="K35" s="1157">
        <v>20000</v>
      </c>
      <c r="L35" s="1157">
        <v>32400.5</v>
      </c>
      <c r="M35" s="1157"/>
      <c r="N35" s="1157"/>
      <c r="O35" s="1157">
        <f t="shared" si="34"/>
        <v>63750</v>
      </c>
      <c r="P35" s="1157">
        <f t="shared" si="34"/>
        <v>146423.5</v>
      </c>
      <c r="Q35" s="1094" t="s">
        <v>1846</v>
      </c>
      <c r="R35" s="1094" t="s">
        <v>1847</v>
      </c>
      <c r="S35" s="1158">
        <v>45000</v>
      </c>
      <c r="T35" s="1158">
        <v>67653.6</v>
      </c>
      <c r="U35" s="1159"/>
      <c r="V35" s="1159"/>
      <c r="W35" s="1158"/>
      <c r="X35" s="1158"/>
      <c r="Y35" s="1158"/>
      <c r="Z35" s="1158"/>
      <c r="AA35" s="1158">
        <v>18750</v>
      </c>
      <c r="AB35" s="1169">
        <v>78769.9</v>
      </c>
      <c r="AC35" s="1158"/>
      <c r="AD35" s="1158"/>
      <c r="AE35" s="1158"/>
      <c r="AF35" s="1158"/>
      <c r="AG35" s="1158">
        <f t="shared" si="35"/>
        <v>1844629.6</v>
      </c>
      <c r="AH35" s="1167">
        <f>D35+N35+P35</f>
        <v>1917719.9</v>
      </c>
      <c r="AI35" s="1094" t="s">
        <v>1846</v>
      </c>
      <c r="AJ35" s="1094" t="s">
        <v>1847</v>
      </c>
      <c r="AK35" s="1158">
        <v>70000</v>
      </c>
      <c r="AL35" s="1158">
        <v>74167.9</v>
      </c>
      <c r="AM35" s="1167">
        <v>30450</v>
      </c>
      <c r="AN35" s="1167">
        <v>60108.6</v>
      </c>
      <c r="AO35" s="1170">
        <v>157000</v>
      </c>
      <c r="AP35" s="1159">
        <v>97948.1</v>
      </c>
      <c r="AQ35" s="1167">
        <f t="shared" si="3"/>
        <v>257450</v>
      </c>
      <c r="AR35" s="1158">
        <f t="shared" si="3"/>
        <v>232224.6</v>
      </c>
      <c r="AS35" s="1158">
        <f t="shared" si="36"/>
        <v>2102079.6</v>
      </c>
      <c r="AT35" s="1158">
        <f t="shared" si="36"/>
        <v>2149944.5</v>
      </c>
      <c r="AU35" s="1158">
        <f t="shared" si="8"/>
        <v>102.27702604601652</v>
      </c>
      <c r="AV35" s="1157">
        <v>80400</v>
      </c>
      <c r="AW35" s="1168">
        <v>107950.3</v>
      </c>
      <c r="AX35" s="1168">
        <v>272693.3</v>
      </c>
      <c r="AY35" s="1157">
        <v>307938.9</v>
      </c>
      <c r="AZ35" s="1092" t="s">
        <v>1846</v>
      </c>
      <c r="BA35" s="1092" t="s">
        <v>1847</v>
      </c>
      <c r="BB35" s="1158">
        <v>23760.9</v>
      </c>
      <c r="BC35" s="1167">
        <v>14938.3</v>
      </c>
      <c r="BD35" s="1158"/>
      <c r="BE35" s="1158"/>
      <c r="BF35" s="1158"/>
      <c r="BG35" s="1158"/>
      <c r="BH35" s="1158"/>
      <c r="BI35" s="1158"/>
      <c r="BJ35" s="1171">
        <v>20000</v>
      </c>
      <c r="BK35" s="1161">
        <v>10020</v>
      </c>
      <c r="BL35" s="1163">
        <f t="shared" si="37"/>
        <v>396854.2</v>
      </c>
      <c r="BM35" s="1163">
        <f t="shared" si="37"/>
        <v>440847.5</v>
      </c>
      <c r="BN35" s="1164">
        <f>+BM35/BL35*100</f>
        <v>111.08550696956212</v>
      </c>
      <c r="BO35" s="1163">
        <f t="shared" si="38"/>
        <v>2498933.8000000003</v>
      </c>
      <c r="BP35" s="1163">
        <f t="shared" si="38"/>
        <v>2590792</v>
      </c>
      <c r="BQ35" s="1163">
        <f t="shared" si="9"/>
        <v>103.67589569599642</v>
      </c>
      <c r="BR35" s="1092" t="s">
        <v>1846</v>
      </c>
      <c r="BS35" s="1092" t="s">
        <v>1847</v>
      </c>
      <c r="BT35" s="1087">
        <v>52489.2</v>
      </c>
      <c r="BU35" s="1163">
        <v>90913.2</v>
      </c>
      <c r="BV35" s="1163">
        <v>384811.7</v>
      </c>
      <c r="BW35" s="1166">
        <v>329072.1</v>
      </c>
      <c r="BX35" s="1157">
        <v>15775.2</v>
      </c>
      <c r="BY35" s="1157">
        <v>17912</v>
      </c>
      <c r="BZ35" s="1157">
        <v>640</v>
      </c>
      <c r="CA35" s="1157">
        <v>798</v>
      </c>
      <c r="CB35" s="1157">
        <f t="shared" si="10"/>
        <v>453716.10000000003</v>
      </c>
      <c r="CC35" s="1157">
        <f t="shared" si="10"/>
        <v>438695.3</v>
      </c>
      <c r="CD35" s="1157">
        <f t="shared" si="39"/>
        <v>2952649.9000000004</v>
      </c>
      <c r="CE35" s="1157">
        <f t="shared" si="39"/>
        <v>3029487.3</v>
      </c>
      <c r="CF35" s="1157">
        <f t="shared" si="11"/>
        <v>102.60232003801057</v>
      </c>
      <c r="CG35" s="1157"/>
      <c r="CJ35" s="1157"/>
      <c r="CK35" s="1157"/>
      <c r="CL35" s="1094"/>
      <c r="CM35" s="1094"/>
      <c r="CN35" s="1094"/>
      <c r="CO35" s="1094"/>
      <c r="CP35" s="1158"/>
      <c r="CQ35" s="1158"/>
      <c r="CR35" s="1158"/>
      <c r="CS35" s="1158"/>
      <c r="CT35" s="1094"/>
      <c r="CU35" s="1094"/>
      <c r="CV35" s="1158"/>
      <c r="CW35" s="1158"/>
      <c r="CX35" s="1158"/>
    </row>
    <row r="36" spans="1:102" ht="21" customHeight="1">
      <c r="A36" s="1172" t="s">
        <v>203</v>
      </c>
      <c r="B36" s="1173" t="s">
        <v>99</v>
      </c>
      <c r="C36" s="1174">
        <f t="shared" si="33"/>
        <v>1926417.7000000002</v>
      </c>
      <c r="D36" s="1174">
        <f t="shared" si="33"/>
        <v>2136056.9</v>
      </c>
      <c r="E36" s="1175">
        <f aca="true" t="shared" si="40" ref="E36:T36">SUM(E12:E35)</f>
        <v>1760879.6</v>
      </c>
      <c r="F36" s="1176">
        <f t="shared" si="40"/>
        <v>1738895.9</v>
      </c>
      <c r="G36" s="1175">
        <f>SUM(G12:G35)</f>
        <v>142696</v>
      </c>
      <c r="H36" s="1175">
        <f>SUM(H12:H35)</f>
        <v>359842</v>
      </c>
      <c r="I36" s="1175">
        <f>SUM(I12:I35)</f>
        <v>2842.1</v>
      </c>
      <c r="J36" s="1175">
        <f>SUM(J12:J35)</f>
        <v>4918.5</v>
      </c>
      <c r="K36" s="1175">
        <f t="shared" si="40"/>
        <v>20000</v>
      </c>
      <c r="L36" s="1175">
        <f t="shared" si="40"/>
        <v>32400.5</v>
      </c>
      <c r="M36" s="1175">
        <f t="shared" si="40"/>
        <v>9828</v>
      </c>
      <c r="N36" s="1175">
        <f t="shared" si="40"/>
        <v>4826.1</v>
      </c>
      <c r="O36" s="1177">
        <f t="shared" si="34"/>
        <v>324342.7</v>
      </c>
      <c r="P36" s="1177">
        <f t="shared" si="34"/>
        <v>454554</v>
      </c>
      <c r="Q36" s="1172" t="s">
        <v>203</v>
      </c>
      <c r="R36" s="1173" t="s">
        <v>99</v>
      </c>
      <c r="S36" s="1175">
        <f t="shared" si="40"/>
        <v>72024.7</v>
      </c>
      <c r="T36" s="1175">
        <f t="shared" si="40"/>
        <v>114330.5</v>
      </c>
      <c r="U36" s="1175">
        <f>SUM(U12:U35)</f>
        <v>44476.8</v>
      </c>
      <c r="V36" s="1175">
        <f>SUM(V12:V35)</f>
        <v>43944.1</v>
      </c>
      <c r="W36" s="1176">
        <f aca="true" t="shared" si="41" ref="W36:AN36">SUM(W12:W35)</f>
        <v>118123.5</v>
      </c>
      <c r="X36" s="1176">
        <f t="shared" si="41"/>
        <v>152583.2</v>
      </c>
      <c r="Y36" s="1175">
        <f t="shared" si="41"/>
        <v>1366</v>
      </c>
      <c r="Z36" s="1175">
        <f t="shared" si="41"/>
        <v>1876.8</v>
      </c>
      <c r="AA36" s="1175">
        <f t="shared" si="41"/>
        <v>27245</v>
      </c>
      <c r="AB36" s="1178">
        <f t="shared" si="41"/>
        <v>85137.59999999999</v>
      </c>
      <c r="AC36" s="1176">
        <f t="shared" si="41"/>
        <v>19905.2</v>
      </c>
      <c r="AD36" s="1176">
        <f>SUM(AD12:AD35)</f>
        <v>24090.7</v>
      </c>
      <c r="AE36" s="1176">
        <f>SUM(AE12:AE35)</f>
        <v>41201.5</v>
      </c>
      <c r="AF36" s="1176">
        <f>SUM(AF12:AF35)</f>
        <v>32591.1</v>
      </c>
      <c r="AG36" s="1175">
        <f t="shared" si="35"/>
        <v>2260588.4000000004</v>
      </c>
      <c r="AH36" s="1176">
        <f t="shared" si="35"/>
        <v>2595437</v>
      </c>
      <c r="AI36" s="1172" t="s">
        <v>203</v>
      </c>
      <c r="AJ36" s="1173" t="s">
        <v>99</v>
      </c>
      <c r="AK36" s="1175">
        <f t="shared" si="41"/>
        <v>77708</v>
      </c>
      <c r="AL36" s="1176">
        <f t="shared" si="41"/>
        <v>106657.2</v>
      </c>
      <c r="AM36" s="1176">
        <f t="shared" si="41"/>
        <v>33986</v>
      </c>
      <c r="AN36" s="1176">
        <f t="shared" si="41"/>
        <v>70202.8</v>
      </c>
      <c r="AO36" s="1176">
        <f>SUM(AO12:AO35)</f>
        <v>168836.2</v>
      </c>
      <c r="AP36" s="1176">
        <f>SUM(AP12:AP35)</f>
        <v>120762</v>
      </c>
      <c r="AQ36" s="1179">
        <f t="shared" si="3"/>
        <v>280530.2</v>
      </c>
      <c r="AR36" s="1180">
        <f t="shared" si="3"/>
        <v>297622</v>
      </c>
      <c r="AS36" s="1175">
        <f t="shared" si="36"/>
        <v>2541118.6000000006</v>
      </c>
      <c r="AT36" s="1175">
        <f t="shared" si="36"/>
        <v>2893059</v>
      </c>
      <c r="AU36" s="1158">
        <f t="shared" si="8"/>
        <v>113.84982188552708</v>
      </c>
      <c r="AV36" s="1175">
        <f aca="true" t="shared" si="42" ref="AV36:BC36">SUM(AV12:AV35)</f>
        <v>80400</v>
      </c>
      <c r="AW36" s="1176">
        <f t="shared" si="42"/>
        <v>107950.3</v>
      </c>
      <c r="AX36" s="1176">
        <f t="shared" si="42"/>
        <v>272693.3</v>
      </c>
      <c r="AY36" s="1175">
        <f t="shared" si="42"/>
        <v>307938.9</v>
      </c>
      <c r="AZ36" s="1181" t="s">
        <v>203</v>
      </c>
      <c r="BA36" s="1182" t="s">
        <v>99</v>
      </c>
      <c r="BB36" s="1175">
        <f t="shared" si="42"/>
        <v>23760.9</v>
      </c>
      <c r="BC36" s="1176">
        <f t="shared" si="42"/>
        <v>14938.3</v>
      </c>
      <c r="BD36" s="1175">
        <f>SUM(BD35)</f>
        <v>0</v>
      </c>
      <c r="BE36" s="1175">
        <f>SUM(BE35)</f>
        <v>0</v>
      </c>
      <c r="BF36" s="1175">
        <f>SUM(BF35)</f>
        <v>0</v>
      </c>
      <c r="BG36" s="1175">
        <f>SUM(BG35)</f>
        <v>0</v>
      </c>
      <c r="BH36" s="1183">
        <f aca="true" t="shared" si="43" ref="BH36:BM36">SUM(BH12:BH35)</f>
        <v>0</v>
      </c>
      <c r="BI36" s="1175">
        <f t="shared" si="43"/>
        <v>0</v>
      </c>
      <c r="BJ36" s="1175">
        <f t="shared" si="43"/>
        <v>20000</v>
      </c>
      <c r="BK36" s="1175">
        <f t="shared" si="43"/>
        <v>10020</v>
      </c>
      <c r="BL36" s="1175">
        <f t="shared" si="43"/>
        <v>396854.2</v>
      </c>
      <c r="BM36" s="1175">
        <f t="shared" si="43"/>
        <v>440847.5</v>
      </c>
      <c r="BN36" s="1164">
        <f>+BM36/BL36*100</f>
        <v>111.08550696956212</v>
      </c>
      <c r="BO36" s="1184">
        <f t="shared" si="38"/>
        <v>2937972.8000000007</v>
      </c>
      <c r="BP36" s="1184">
        <f t="shared" si="38"/>
        <v>3333906.5</v>
      </c>
      <c r="BQ36" s="1184">
        <f t="shared" si="9"/>
        <v>113.47642496894454</v>
      </c>
      <c r="BR36" s="1181" t="s">
        <v>203</v>
      </c>
      <c r="BS36" s="1182" t="s">
        <v>99</v>
      </c>
      <c r="BT36" s="1175">
        <f aca="true" t="shared" si="44" ref="BT36:CE36">SUM(BT12:BT35)</f>
        <v>84889.2</v>
      </c>
      <c r="BU36" s="1175">
        <f t="shared" si="44"/>
        <v>131964.8</v>
      </c>
      <c r="BV36" s="1175">
        <f t="shared" si="44"/>
        <v>424881.7</v>
      </c>
      <c r="BW36" s="1175">
        <f t="shared" si="44"/>
        <v>390388.8</v>
      </c>
      <c r="BX36" s="1175">
        <f t="shared" si="44"/>
        <v>15775.2</v>
      </c>
      <c r="BY36" s="1175">
        <f t="shared" si="44"/>
        <v>17912</v>
      </c>
      <c r="BZ36" s="1175">
        <f t="shared" si="44"/>
        <v>17680</v>
      </c>
      <c r="CA36" s="1175">
        <f t="shared" si="44"/>
        <v>24963.4</v>
      </c>
      <c r="CB36" s="1175">
        <f t="shared" si="44"/>
        <v>543226.1000000001</v>
      </c>
      <c r="CC36" s="1175">
        <f t="shared" si="44"/>
        <v>565229</v>
      </c>
      <c r="CD36" s="1175">
        <f t="shared" si="44"/>
        <v>3481198.9000000004</v>
      </c>
      <c r="CE36" s="1175">
        <f t="shared" si="44"/>
        <v>3899135.5</v>
      </c>
      <c r="CF36" s="1185">
        <f t="shared" si="11"/>
        <v>112.00553636851947</v>
      </c>
      <c r="CG36" s="1157"/>
      <c r="CJ36" s="1180"/>
      <c r="CK36" s="1180"/>
      <c r="CL36" s="1186"/>
      <c r="CM36" s="1187"/>
      <c r="CN36" s="1094"/>
      <c r="CO36" s="1094"/>
      <c r="CP36" s="1180"/>
      <c r="CQ36" s="1180"/>
      <c r="CR36" s="1180"/>
      <c r="CS36" s="1180"/>
      <c r="CT36" s="1094"/>
      <c r="CU36" s="1094"/>
      <c r="CV36" s="1180"/>
      <c r="CW36" s="1180"/>
      <c r="CX36" s="1180"/>
    </row>
    <row r="37" spans="1:102" ht="14.25" customHeight="1">
      <c r="A37" s="1095" t="s">
        <v>789</v>
      </c>
      <c r="B37" s="1188" t="s">
        <v>1116</v>
      </c>
      <c r="C37" s="1189">
        <v>2215837.5</v>
      </c>
      <c r="D37" s="1189">
        <v>2110921.7</v>
      </c>
      <c r="E37" s="1190">
        <v>2045547.5</v>
      </c>
      <c r="F37" s="1191">
        <v>1873870.9</v>
      </c>
      <c r="G37" s="1192">
        <v>143590</v>
      </c>
      <c r="H37" s="1192">
        <v>177863</v>
      </c>
      <c r="I37" s="1192">
        <v>5700</v>
      </c>
      <c r="J37" s="1192">
        <v>6784</v>
      </c>
      <c r="K37" s="1192">
        <v>21000</v>
      </c>
      <c r="L37" s="1192">
        <v>52403.8</v>
      </c>
      <c r="M37" s="1190">
        <v>9100</v>
      </c>
      <c r="N37" s="1190">
        <v>5650</v>
      </c>
      <c r="O37" s="1193">
        <v>318720</v>
      </c>
      <c r="P37" s="1193">
        <v>429480.5</v>
      </c>
      <c r="Q37" s="1192"/>
      <c r="R37" s="1192"/>
      <c r="S37" s="1192">
        <v>50356.7</v>
      </c>
      <c r="T37" s="1192">
        <v>177488.8</v>
      </c>
      <c r="U37" s="1192">
        <v>45963.7</v>
      </c>
      <c r="V37" s="1192">
        <v>45175.8</v>
      </c>
      <c r="W37" s="1194">
        <v>116956</v>
      </c>
      <c r="X37" s="1194">
        <v>152726</v>
      </c>
      <c r="Y37" s="1192">
        <v>916</v>
      </c>
      <c r="Z37" s="1192">
        <v>985.7</v>
      </c>
      <c r="AA37" s="1192">
        <v>56403.1</v>
      </c>
      <c r="AB37" s="1194">
        <v>14716.6</v>
      </c>
      <c r="AC37" s="1194">
        <v>16771.7</v>
      </c>
      <c r="AD37" s="1194">
        <v>10508.1</v>
      </c>
      <c r="AE37" s="1194">
        <v>31353.4</v>
      </c>
      <c r="AF37" s="1194">
        <v>27879.5</v>
      </c>
      <c r="AG37" s="1175">
        <v>2543658.1</v>
      </c>
      <c r="AH37" s="1176">
        <v>2546052.2</v>
      </c>
      <c r="AI37" s="1192"/>
      <c r="AJ37" s="1192"/>
      <c r="AK37" s="1194">
        <v>100528.1</v>
      </c>
      <c r="AL37" s="1192">
        <v>90109.9</v>
      </c>
      <c r="AM37" s="1192">
        <v>6600</v>
      </c>
      <c r="AN37" s="1195">
        <v>14632.4</v>
      </c>
      <c r="AO37" s="1194">
        <v>178073.1</v>
      </c>
      <c r="AP37" s="1194">
        <v>264916</v>
      </c>
      <c r="AQ37" s="1195">
        <v>285201.2</v>
      </c>
      <c r="AR37" s="1195">
        <v>369658.3</v>
      </c>
      <c r="AS37" s="1192">
        <v>2828859.3</v>
      </c>
      <c r="AT37" s="1192">
        <v>2915710.5</v>
      </c>
      <c r="AU37" s="1196">
        <f t="shared" si="8"/>
        <v>103.0701845086463</v>
      </c>
      <c r="AV37" s="1190">
        <v>82500.2</v>
      </c>
      <c r="AW37" s="1190">
        <v>94757.1</v>
      </c>
      <c r="AX37" s="1191">
        <v>250000</v>
      </c>
      <c r="AY37" s="1192">
        <v>287317.7</v>
      </c>
      <c r="AZ37" s="1192"/>
      <c r="BA37" s="1192"/>
      <c r="BB37" s="1194">
        <v>111386.6</v>
      </c>
      <c r="BC37" s="1194">
        <v>95837</v>
      </c>
      <c r="BD37" s="1192">
        <v>0</v>
      </c>
      <c r="BE37" s="1192">
        <v>0</v>
      </c>
      <c r="BF37" s="1192">
        <v>0</v>
      </c>
      <c r="BG37" s="1192">
        <v>0</v>
      </c>
      <c r="BH37" s="1192">
        <v>500</v>
      </c>
      <c r="BI37" s="1192">
        <v>1100</v>
      </c>
      <c r="BJ37" s="1192">
        <v>20000</v>
      </c>
      <c r="BK37" s="1192">
        <v>1222</v>
      </c>
      <c r="BL37" s="1197">
        <v>464386.8</v>
      </c>
      <c r="BM37" s="1197">
        <v>480233.8</v>
      </c>
      <c r="BN37" s="1198">
        <f>+BM37/BL37*100</f>
        <v>103.4124570293557</v>
      </c>
      <c r="BO37" s="1199">
        <v>3293246.1</v>
      </c>
      <c r="BP37" s="1181">
        <v>3395944.3</v>
      </c>
      <c r="BQ37" s="1184">
        <f t="shared" si="9"/>
        <v>103.11844899778366</v>
      </c>
      <c r="BR37" s="1192"/>
      <c r="BS37" s="1192"/>
      <c r="BT37" s="1192">
        <v>64610</v>
      </c>
      <c r="BU37" s="1192">
        <v>109759.9</v>
      </c>
      <c r="BV37" s="1192">
        <v>253575</v>
      </c>
      <c r="BW37" s="1192">
        <v>269772.7</v>
      </c>
      <c r="BX37" s="1192">
        <v>17490</v>
      </c>
      <c r="BY37" s="1192">
        <v>18180</v>
      </c>
      <c r="BZ37" s="1192">
        <v>14107.4</v>
      </c>
      <c r="CA37" s="1192">
        <v>22706.1</v>
      </c>
      <c r="CB37" s="1196">
        <v>349782.4</v>
      </c>
      <c r="CC37" s="1196">
        <v>420418.7</v>
      </c>
      <c r="CD37" s="1196">
        <v>3643028.5</v>
      </c>
      <c r="CE37" s="1196">
        <v>3816363</v>
      </c>
      <c r="CF37" s="1193">
        <f t="shared" si="11"/>
        <v>104.75797814922392</v>
      </c>
      <c r="CG37" s="1158"/>
      <c r="CJ37" s="1157"/>
      <c r="CK37" s="1158"/>
      <c r="CL37" s="1158"/>
      <c r="CM37" s="1158"/>
      <c r="CN37" s="1094"/>
      <c r="CO37" s="1094"/>
      <c r="CP37" s="1158"/>
      <c r="CQ37" s="1158"/>
      <c r="CR37" s="1158"/>
      <c r="CS37" s="1158"/>
      <c r="CT37" s="1158"/>
      <c r="CU37" s="1158"/>
      <c r="CV37" s="1158"/>
      <c r="CW37" s="1158"/>
      <c r="CX37" s="1158"/>
    </row>
    <row r="38" spans="1:107" ht="12">
      <c r="A38" s="1087"/>
      <c r="B38" s="1087"/>
      <c r="C38" s="1165"/>
      <c r="D38" s="1087"/>
      <c r="E38" s="1087"/>
      <c r="F38" s="1087"/>
      <c r="G38" s="1087"/>
      <c r="H38" s="1087"/>
      <c r="I38" s="1087"/>
      <c r="J38" s="1087"/>
      <c r="K38" s="1087"/>
      <c r="L38" s="1087"/>
      <c r="M38" s="1087"/>
      <c r="N38" s="1087"/>
      <c r="O38" s="1158"/>
      <c r="P38" s="1163"/>
      <c r="Q38" s="1086"/>
      <c r="R38" s="1086"/>
      <c r="S38" s="1086"/>
      <c r="T38" s="1086"/>
      <c r="U38" s="1086"/>
      <c r="V38" s="1086"/>
      <c r="W38" s="1086"/>
      <c r="X38" s="1086"/>
      <c r="Y38" s="1086"/>
      <c r="Z38" s="1086"/>
      <c r="AA38" s="1086"/>
      <c r="AB38" s="1086"/>
      <c r="AC38" s="1086"/>
      <c r="AD38" s="1086"/>
      <c r="AE38" s="1086"/>
      <c r="AF38" s="1086"/>
      <c r="AI38" s="1086"/>
      <c r="AJ38" s="1086"/>
      <c r="AK38" s="1086"/>
      <c r="AL38" s="1086"/>
      <c r="AM38" s="1086"/>
      <c r="AN38" s="1086"/>
      <c r="AO38" s="1086"/>
      <c r="AP38" s="1086"/>
      <c r="AS38" s="1158"/>
      <c r="AT38" s="1158"/>
      <c r="AU38" s="1086"/>
      <c r="AV38" s="1086"/>
      <c r="AW38" s="1086"/>
      <c r="AX38" s="1086"/>
      <c r="AY38" s="1086"/>
      <c r="AZ38" s="1086"/>
      <c r="BA38" s="1086"/>
      <c r="BB38" s="1086"/>
      <c r="BC38" s="1086"/>
      <c r="BD38" s="1086"/>
      <c r="BE38" s="1086"/>
      <c r="BF38" s="1086"/>
      <c r="BG38" s="1086"/>
      <c r="BH38" s="1086"/>
      <c r="BI38" s="1086"/>
      <c r="BJ38" s="1158"/>
      <c r="BK38" s="1086"/>
      <c r="BL38" s="1086"/>
      <c r="BM38" s="1086"/>
      <c r="BN38" s="1090"/>
      <c r="BO38" s="1158"/>
      <c r="BP38" s="1158"/>
      <c r="BQ38" s="1086"/>
      <c r="BR38" s="1086"/>
      <c r="BS38" s="1086"/>
      <c r="BT38" s="1086"/>
      <c r="BU38" s="1087" t="s">
        <v>1848</v>
      </c>
      <c r="BV38" s="1086"/>
      <c r="BW38" s="1086"/>
      <c r="BX38" s="1086"/>
      <c r="BY38" s="1086"/>
      <c r="BZ38" s="1086"/>
      <c r="CA38" s="1086"/>
      <c r="CB38" s="1086"/>
      <c r="CC38" s="1086"/>
      <c r="CD38" s="1141"/>
      <c r="CE38" s="1141"/>
      <c r="CF38" s="1141"/>
      <c r="CG38" s="1141"/>
      <c r="CH38" s="1086"/>
      <c r="CI38" s="1086"/>
      <c r="CJ38" s="1094"/>
      <c r="CK38" s="1094"/>
      <c r="CL38" s="1094"/>
      <c r="CM38" s="1094"/>
      <c r="CN38" s="1094"/>
      <c r="CO38" s="1094"/>
      <c r="CP38" s="1094"/>
      <c r="CQ38" s="1094"/>
      <c r="CR38" s="1086"/>
      <c r="CS38" s="1086"/>
      <c r="CT38" s="1086"/>
      <c r="CU38" s="1086"/>
      <c r="CV38" s="1086"/>
      <c r="CW38" s="1086"/>
      <c r="CX38" s="1094"/>
      <c r="DB38" s="1086"/>
      <c r="DC38" s="1086"/>
    </row>
    <row r="39" spans="1:101" ht="12">
      <c r="A39" s="1087">
        <v>24</v>
      </c>
      <c r="B39" s="1087"/>
      <c r="C39" s="1158"/>
      <c r="D39" s="1158"/>
      <c r="E39" s="1158"/>
      <c r="F39" s="1158"/>
      <c r="G39" s="1158"/>
      <c r="H39" s="1158"/>
      <c r="I39" s="1158"/>
      <c r="J39" s="1158"/>
      <c r="K39" s="1158"/>
      <c r="L39" s="1158"/>
      <c r="M39" s="1158"/>
      <c r="N39" s="1158"/>
      <c r="O39" s="1158"/>
      <c r="P39" s="1158"/>
      <c r="Q39" s="1158">
        <v>25</v>
      </c>
      <c r="R39" s="1158"/>
      <c r="S39" s="1158"/>
      <c r="T39" s="1158"/>
      <c r="U39" s="1158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8">
        <v>26</v>
      </c>
      <c r="AJ39" s="1158"/>
      <c r="AK39" s="1158"/>
      <c r="AL39" s="1158"/>
      <c r="AM39" s="1158"/>
      <c r="AN39" s="1158"/>
      <c r="AO39" s="1158"/>
      <c r="AP39" s="1158"/>
      <c r="AQ39" s="1158"/>
      <c r="AR39" s="1158"/>
      <c r="AS39" s="1158"/>
      <c r="AT39" s="1158"/>
      <c r="AU39" s="1158"/>
      <c r="AV39" s="1158"/>
      <c r="AW39" s="1158"/>
      <c r="AX39" s="1158"/>
      <c r="AY39" s="1158"/>
      <c r="AZ39" s="1158">
        <v>27</v>
      </c>
      <c r="BA39" s="1158"/>
      <c r="BB39" s="1158"/>
      <c r="BC39" s="1158"/>
      <c r="BD39" s="1158"/>
      <c r="BE39" s="1158"/>
      <c r="BF39" s="1158"/>
      <c r="BG39" s="1158"/>
      <c r="BH39" s="1158"/>
      <c r="BI39" s="1158"/>
      <c r="BJ39" s="1158"/>
      <c r="BK39" s="1158"/>
      <c r="BL39" s="1158"/>
      <c r="BM39" s="1090"/>
      <c r="BN39" s="1158"/>
      <c r="BO39" s="1158"/>
      <c r="BP39" s="1158"/>
      <c r="BQ39" s="1087"/>
      <c r="BR39" s="1158">
        <v>28</v>
      </c>
      <c r="BS39" s="1158"/>
      <c r="BT39" s="1087"/>
      <c r="BU39" s="1086"/>
      <c r="BV39" s="1086"/>
      <c r="BW39" s="1086"/>
      <c r="BX39" s="1086"/>
      <c r="BY39" s="1086"/>
      <c r="BZ39" s="1086"/>
      <c r="CB39" s="1087"/>
      <c r="CC39" s="1087"/>
      <c r="CD39" s="1087"/>
      <c r="CE39" s="1087"/>
      <c r="CF39" s="1086"/>
      <c r="CG39" s="1141"/>
      <c r="CH39" s="1141"/>
      <c r="CI39" s="1094"/>
      <c r="CJ39" s="1094"/>
      <c r="CK39" s="1094"/>
      <c r="CL39" s="1094"/>
      <c r="CM39" s="1094"/>
      <c r="CN39" s="1094"/>
      <c r="CO39" s="1094"/>
      <c r="CP39" s="1094"/>
      <c r="CQ39" s="1094"/>
      <c r="CR39" s="1094"/>
      <c r="CS39" s="1094"/>
      <c r="CT39" s="1094"/>
      <c r="CU39" s="1094"/>
      <c r="CV39" s="1094"/>
      <c r="CW39" s="1094"/>
    </row>
    <row r="40" spans="1:102" ht="12">
      <c r="A40" s="1087"/>
      <c r="B40" s="1087"/>
      <c r="C40" s="1087"/>
      <c r="D40" s="1087"/>
      <c r="E40" s="1087"/>
      <c r="F40" s="1087"/>
      <c r="G40" s="1087"/>
      <c r="H40" s="1087"/>
      <c r="I40" s="1087"/>
      <c r="J40" s="1087"/>
      <c r="K40" s="1087"/>
      <c r="L40" s="1087"/>
      <c r="M40" s="1087"/>
      <c r="N40" s="1087"/>
      <c r="O40" s="1086"/>
      <c r="P40" s="1086"/>
      <c r="Q40" s="1086"/>
      <c r="R40" s="1086"/>
      <c r="S40" s="1086"/>
      <c r="T40" s="1086"/>
      <c r="U40" s="1086"/>
      <c r="V40" s="1086"/>
      <c r="W40" s="1086"/>
      <c r="X40" s="1086"/>
      <c r="Y40" s="1086"/>
      <c r="Z40" s="1086"/>
      <c r="AA40" s="1086"/>
      <c r="AB40" s="1086"/>
      <c r="AC40" s="1086"/>
      <c r="AD40" s="1086"/>
      <c r="AE40" s="1086"/>
      <c r="AF40" s="1086"/>
      <c r="AG40" s="1086"/>
      <c r="AH40" s="1086"/>
      <c r="AI40" s="1087"/>
      <c r="AJ40" s="1087"/>
      <c r="AK40" s="1087"/>
      <c r="AL40" s="1087"/>
      <c r="AM40" s="1087"/>
      <c r="AN40" s="1087"/>
      <c r="AO40" s="1087"/>
      <c r="AP40" s="1087"/>
      <c r="AQ40" s="1086"/>
      <c r="AR40" s="1086"/>
      <c r="AS40" s="1087"/>
      <c r="AT40" s="1087"/>
      <c r="AU40" s="1087"/>
      <c r="AV40" s="1087"/>
      <c r="AW40" s="1087"/>
      <c r="AX40" s="1087"/>
      <c r="AY40" s="1087"/>
      <c r="AZ40" s="1087"/>
      <c r="BA40" s="1087"/>
      <c r="BB40" s="1087"/>
      <c r="BC40" s="1087"/>
      <c r="BD40" s="1087"/>
      <c r="BE40" s="1087"/>
      <c r="BF40" s="1087"/>
      <c r="BG40" s="1087"/>
      <c r="BH40" s="1087"/>
      <c r="BI40" s="1087"/>
      <c r="BJ40" s="1087"/>
      <c r="BK40" s="1087"/>
      <c r="BL40" s="1087"/>
      <c r="BM40" s="1087"/>
      <c r="BN40" s="1200"/>
      <c r="BO40" s="1087"/>
      <c r="BP40" s="1165"/>
      <c r="BQ40" s="1087"/>
      <c r="BR40" s="1087"/>
      <c r="BS40" s="1087"/>
      <c r="BT40" s="1087"/>
      <c r="BU40" s="1086"/>
      <c r="BV40" s="1086"/>
      <c r="BW40" s="1086"/>
      <c r="BX40" s="1158"/>
      <c r="BY40" s="1158"/>
      <c r="BZ40" s="1086"/>
      <c r="CA40" s="1086"/>
      <c r="CC40" s="1087"/>
      <c r="CD40" s="1087"/>
      <c r="CE40" s="1087"/>
      <c r="CF40" s="1087"/>
      <c r="CG40" s="1086"/>
      <c r="CH40" s="1158"/>
      <c r="CI40" s="1158"/>
      <c r="CJ40" s="1094"/>
      <c r="CK40" s="1094"/>
      <c r="CL40" s="1094"/>
      <c r="CM40" s="1094"/>
      <c r="CN40" s="1094"/>
      <c r="CO40" s="1094"/>
      <c r="CP40" s="1094"/>
      <c r="CQ40" s="1094"/>
      <c r="CR40" s="1094"/>
      <c r="CS40" s="1094"/>
      <c r="CT40" s="1094"/>
      <c r="CU40" s="1094"/>
      <c r="CV40" s="1094"/>
      <c r="CW40" s="1094"/>
      <c r="CX40" s="1094"/>
    </row>
    <row r="41" spans="16:102" ht="12">
      <c r="P41" s="1163"/>
      <c r="BO41" s="1163"/>
      <c r="BP41" s="1163"/>
      <c r="BX41" s="1163"/>
      <c r="BY41" s="1163"/>
      <c r="CD41" s="1201"/>
      <c r="CE41" s="1201"/>
      <c r="CF41" s="1201"/>
      <c r="CJ41" s="1094"/>
      <c r="CK41" s="1094"/>
      <c r="CL41" s="1094"/>
      <c r="CM41" s="1094"/>
      <c r="CN41" s="1094"/>
      <c r="CO41" s="1094"/>
      <c r="CP41" s="1094"/>
      <c r="CQ41" s="1094"/>
      <c r="CR41" s="1094"/>
      <c r="CS41" s="1094"/>
      <c r="CT41" s="1094"/>
      <c r="CU41" s="1094"/>
      <c r="CV41" s="1094"/>
      <c r="CW41" s="1094"/>
      <c r="CX41" s="1094"/>
    </row>
    <row r="42" spans="15:102" ht="12">
      <c r="O42" s="1157"/>
      <c r="P42" s="1157"/>
      <c r="BP42" s="1163"/>
      <c r="BX42" s="1163"/>
      <c r="BY42" s="1163"/>
      <c r="CJ42" s="1094"/>
      <c r="CK42" s="1094"/>
      <c r="CL42" s="1094"/>
      <c r="CM42" s="1094"/>
      <c r="CN42" s="1094"/>
      <c r="CO42" s="1094"/>
      <c r="CP42" s="1094"/>
      <c r="CQ42" s="1094"/>
      <c r="CR42" s="1094"/>
      <c r="CS42" s="1094"/>
      <c r="CT42" s="1094"/>
      <c r="CU42" s="1094"/>
      <c r="CV42" s="1094"/>
      <c r="CW42" s="1094"/>
      <c r="CX42" s="1094"/>
    </row>
    <row r="43" spans="19:102" ht="12">
      <c r="S43" s="1157"/>
      <c r="BX43" s="1163"/>
      <c r="BY43" s="1163"/>
      <c r="CJ43" s="1094"/>
      <c r="CK43" s="1094"/>
      <c r="CL43" s="1094"/>
      <c r="CM43" s="1094"/>
      <c r="CN43" s="1094"/>
      <c r="CO43" s="1094"/>
      <c r="CP43" s="1094"/>
      <c r="CQ43" s="1094"/>
      <c r="CR43" s="1094"/>
      <c r="CS43" s="1094"/>
      <c r="CT43" s="1094"/>
      <c r="CU43" s="1094"/>
      <c r="CV43" s="1094"/>
      <c r="CW43" s="1094"/>
      <c r="CX43" s="1094"/>
    </row>
    <row r="44" spans="16:101" ht="12">
      <c r="P44" s="1157"/>
      <c r="BM44" s="1164"/>
      <c r="BN44" s="1092"/>
      <c r="BX44" s="1163"/>
      <c r="BY44" s="1163"/>
      <c r="CI44" s="1094"/>
      <c r="CJ44" s="1094"/>
      <c r="CK44" s="1094"/>
      <c r="CL44" s="1094"/>
      <c r="CM44" s="1094"/>
      <c r="CN44" s="1094"/>
      <c r="CO44" s="1094"/>
      <c r="CP44" s="1094"/>
      <c r="CQ44" s="1094"/>
      <c r="CR44" s="1094"/>
      <c r="CS44" s="1094"/>
      <c r="CT44" s="1094"/>
      <c r="CU44" s="1094"/>
      <c r="CV44" s="1094"/>
      <c r="CW44" s="1094"/>
    </row>
    <row r="45" spans="19:102" ht="12">
      <c r="S45" s="1157"/>
      <c r="BX45" s="1163"/>
      <c r="BY45" s="1163"/>
      <c r="CJ45" s="1094"/>
      <c r="CK45" s="1094"/>
      <c r="CL45" s="1094"/>
      <c r="CM45" s="1094"/>
      <c r="CN45" s="1094"/>
      <c r="CO45" s="1094"/>
      <c r="CP45" s="1094"/>
      <c r="CQ45" s="1094"/>
      <c r="CR45" s="1094"/>
      <c r="CS45" s="1094"/>
      <c r="CT45" s="1094"/>
      <c r="CU45" s="1094"/>
      <c r="CV45" s="1094"/>
      <c r="CW45" s="1094"/>
      <c r="CX45" s="1094"/>
    </row>
    <row r="46" spans="19:102" ht="12">
      <c r="S46" s="1157"/>
      <c r="T46" s="1157"/>
      <c r="CJ46" s="1094"/>
      <c r="CK46" s="1094"/>
      <c r="CL46" s="1094"/>
      <c r="CM46" s="1094"/>
      <c r="CN46" s="1094"/>
      <c r="CO46" s="1094"/>
      <c r="CP46" s="1094"/>
      <c r="CQ46" s="1094"/>
      <c r="CR46" s="1094"/>
      <c r="CS46" s="1094"/>
      <c r="CT46" s="1094"/>
      <c r="CU46" s="1094"/>
      <c r="CV46" s="1094"/>
      <c r="CW46" s="1094"/>
      <c r="CX46" s="1094"/>
    </row>
    <row r="47" spans="19:102" ht="12">
      <c r="S47" s="1157"/>
      <c r="CJ47" s="1094"/>
      <c r="CK47" s="1094"/>
      <c r="CL47" s="1094"/>
      <c r="CM47" s="1094"/>
      <c r="CN47" s="1094"/>
      <c r="CO47" s="1094"/>
      <c r="CP47" s="1094"/>
      <c r="CQ47" s="1094"/>
      <c r="CR47" s="1094"/>
      <c r="CS47" s="1094"/>
      <c r="CT47" s="1094"/>
      <c r="CU47" s="1094"/>
      <c r="CV47" s="1094"/>
      <c r="CW47" s="1094"/>
      <c r="CX47" s="1094"/>
    </row>
    <row r="48" spans="19:102" ht="12">
      <c r="S48" s="1157"/>
      <c r="CJ48" s="1094"/>
      <c r="CK48" s="1094"/>
      <c r="CL48" s="1094"/>
      <c r="CM48" s="1094"/>
      <c r="CN48" s="1094"/>
      <c r="CO48" s="1094"/>
      <c r="CP48" s="1094"/>
      <c r="CQ48" s="1094"/>
      <c r="CR48" s="1094"/>
      <c r="CS48" s="1094"/>
      <c r="CT48" s="1094"/>
      <c r="CU48" s="1094"/>
      <c r="CV48" s="1094"/>
      <c r="CW48" s="1094"/>
      <c r="CX48" s="1094"/>
    </row>
    <row r="49" spans="19:102" ht="12">
      <c r="S49" s="1157"/>
      <c r="CJ49" s="1094"/>
      <c r="CK49" s="1094"/>
      <c r="CL49" s="1094"/>
      <c r="CM49" s="1094"/>
      <c r="CN49" s="1094"/>
      <c r="CO49" s="1094"/>
      <c r="CP49" s="1094"/>
      <c r="CQ49" s="1094"/>
      <c r="CR49" s="1094"/>
      <c r="CS49" s="1094"/>
      <c r="CT49" s="1094"/>
      <c r="CU49" s="1094"/>
      <c r="CV49" s="1094"/>
      <c r="CW49" s="1094"/>
      <c r="CX49" s="1094"/>
    </row>
    <row r="50" spans="19:102" ht="12">
      <c r="S50" s="1157"/>
      <c r="CJ50" s="1094"/>
      <c r="CK50" s="1094"/>
      <c r="CL50" s="1094"/>
      <c r="CM50" s="1094"/>
      <c r="CN50" s="1094"/>
      <c r="CO50" s="1094"/>
      <c r="CP50" s="1094"/>
      <c r="CQ50" s="1094"/>
      <c r="CR50" s="1094"/>
      <c r="CS50" s="1094"/>
      <c r="CT50" s="1094"/>
      <c r="CU50" s="1094"/>
      <c r="CV50" s="1094"/>
      <c r="CW50" s="1094"/>
      <c r="CX50" s="1094"/>
    </row>
    <row r="51" spans="19:102" ht="12">
      <c r="S51" s="1157"/>
      <c r="AS51" s="1116"/>
      <c r="AT51" s="1116"/>
      <c r="CJ51" s="1094"/>
      <c r="CK51" s="1094"/>
      <c r="CL51" s="1094"/>
      <c r="CM51" s="1094"/>
      <c r="CN51" s="1094"/>
      <c r="CO51" s="1094"/>
      <c r="CP51" s="1094"/>
      <c r="CQ51" s="1094"/>
      <c r="CR51" s="1094"/>
      <c r="CS51" s="1094"/>
      <c r="CT51" s="1094"/>
      <c r="CU51" s="1094"/>
      <c r="CV51" s="1094"/>
      <c r="CW51" s="1094"/>
      <c r="CX51" s="1094"/>
    </row>
    <row r="52" spans="19:102" ht="12">
      <c r="S52" s="1157"/>
      <c r="AS52" s="1116"/>
      <c r="AT52" s="1116"/>
      <c r="CJ52" s="1094"/>
      <c r="CK52" s="1094"/>
      <c r="CL52" s="1094"/>
      <c r="CM52" s="1094"/>
      <c r="CN52" s="1094"/>
      <c r="CO52" s="1094"/>
      <c r="CP52" s="1094"/>
      <c r="CQ52" s="1094"/>
      <c r="CR52" s="1094"/>
      <c r="CS52" s="1094"/>
      <c r="CT52" s="1094"/>
      <c r="CU52" s="1094"/>
      <c r="CV52" s="1094"/>
      <c r="CW52" s="1094"/>
      <c r="CX52" s="1094"/>
    </row>
    <row r="53" spans="19:102" ht="12">
      <c r="S53" s="1157"/>
      <c r="AS53" s="1141"/>
      <c r="AT53" s="1141"/>
      <c r="CJ53" s="1094"/>
      <c r="CK53" s="1094"/>
      <c r="CL53" s="1094"/>
      <c r="CM53" s="1094"/>
      <c r="CN53" s="1094"/>
      <c r="CO53" s="1094"/>
      <c r="CP53" s="1094"/>
      <c r="CQ53" s="1094"/>
      <c r="CR53" s="1094"/>
      <c r="CS53" s="1094"/>
      <c r="CT53" s="1094"/>
      <c r="CU53" s="1094"/>
      <c r="CV53" s="1094"/>
      <c r="CW53" s="1094"/>
      <c r="CX53" s="1094"/>
    </row>
    <row r="54" spans="19:102" ht="12">
      <c r="S54" s="1157"/>
      <c r="AS54" s="1155"/>
      <c r="AT54" s="1155"/>
      <c r="CJ54" s="1094"/>
      <c r="CK54" s="1094"/>
      <c r="CL54" s="1094"/>
      <c r="CM54" s="1094"/>
      <c r="CN54" s="1094"/>
      <c r="CO54" s="1094"/>
      <c r="CP54" s="1094"/>
      <c r="CQ54" s="1094"/>
      <c r="CR54" s="1094"/>
      <c r="CS54" s="1094"/>
      <c r="CT54" s="1094"/>
      <c r="CU54" s="1094"/>
      <c r="CV54" s="1094"/>
      <c r="CW54" s="1094"/>
      <c r="CX54" s="1094"/>
    </row>
    <row r="55" spans="19:102" ht="12">
      <c r="S55" s="1157"/>
      <c r="AS55" s="1158"/>
      <c r="AT55" s="1158"/>
      <c r="CJ55" s="1094"/>
      <c r="CK55" s="1094"/>
      <c r="CL55" s="1094"/>
      <c r="CM55" s="1094"/>
      <c r="CN55" s="1094"/>
      <c r="CO55" s="1094"/>
      <c r="CP55" s="1094"/>
      <c r="CQ55" s="1094"/>
      <c r="CR55" s="1094"/>
      <c r="CS55" s="1094"/>
      <c r="CT55" s="1094"/>
      <c r="CU55" s="1094"/>
      <c r="CV55" s="1094"/>
      <c r="CW55" s="1094"/>
      <c r="CX55" s="1094"/>
    </row>
    <row r="56" spans="19:102" ht="12">
      <c r="S56" s="1157"/>
      <c r="AS56" s="1158"/>
      <c r="AT56" s="1158"/>
      <c r="CJ56" s="1094"/>
      <c r="CK56" s="1094"/>
      <c r="CL56" s="1094"/>
      <c r="CM56" s="1094"/>
      <c r="CN56" s="1094"/>
      <c r="CO56" s="1094"/>
      <c r="CP56" s="1094"/>
      <c r="CQ56" s="1094"/>
      <c r="CR56" s="1094"/>
      <c r="CS56" s="1094"/>
      <c r="CT56" s="1094"/>
      <c r="CU56" s="1094"/>
      <c r="CV56" s="1094"/>
      <c r="CW56" s="1094"/>
      <c r="CX56" s="1094"/>
    </row>
    <row r="57" spans="19:102" ht="12">
      <c r="S57" s="1157"/>
      <c r="AS57" s="1158"/>
      <c r="AT57" s="1158"/>
      <c r="CJ57" s="1094"/>
      <c r="CK57" s="1094"/>
      <c r="CL57" s="1094"/>
      <c r="CM57" s="1094"/>
      <c r="CN57" s="1094"/>
      <c r="CO57" s="1094"/>
      <c r="CP57" s="1094"/>
      <c r="CQ57" s="1094"/>
      <c r="CR57" s="1094"/>
      <c r="CS57" s="1094"/>
      <c r="CT57" s="1094"/>
      <c r="CU57" s="1094"/>
      <c r="CV57" s="1094"/>
      <c r="CW57" s="1094"/>
      <c r="CX57" s="1094"/>
    </row>
    <row r="58" spans="19:46" ht="12">
      <c r="S58" s="1157"/>
      <c r="AS58" s="1158"/>
      <c r="AT58" s="1158"/>
    </row>
    <row r="59" spans="19:46" ht="12">
      <c r="S59" s="1157"/>
      <c r="AS59" s="1158"/>
      <c r="AT59" s="1158"/>
    </row>
    <row r="60" spans="19:46" ht="12">
      <c r="S60" s="1157"/>
      <c r="AS60" s="1158"/>
      <c r="AT60" s="1158"/>
    </row>
    <row r="61" spans="19:46" ht="12">
      <c r="S61" s="1157"/>
      <c r="AS61" s="1158"/>
      <c r="AT61" s="1158"/>
    </row>
    <row r="62" spans="19:46" ht="12">
      <c r="S62" s="1157"/>
      <c r="AS62" s="1158"/>
      <c r="AT62" s="1158"/>
    </row>
    <row r="63" spans="19:46" ht="12">
      <c r="S63" s="1157"/>
      <c r="AS63" s="1158"/>
      <c r="AT63" s="1158"/>
    </row>
    <row r="64" spans="19:46" ht="12">
      <c r="S64" s="1157"/>
      <c r="AS64" s="1158"/>
      <c r="AT64" s="1158"/>
    </row>
    <row r="65" spans="19:46" ht="12">
      <c r="S65" s="1157"/>
      <c r="AS65" s="1158"/>
      <c r="AT65" s="1158"/>
    </row>
    <row r="66" spans="19:46" ht="12">
      <c r="S66" s="1157"/>
      <c r="AS66" s="1158"/>
      <c r="AT66" s="1158"/>
    </row>
    <row r="67" spans="45:46" ht="12">
      <c r="AS67" s="1158"/>
      <c r="AT67" s="1158"/>
    </row>
    <row r="68" spans="45:46" ht="12">
      <c r="AS68" s="1158"/>
      <c r="AT68" s="1158"/>
    </row>
    <row r="69" spans="45:46" ht="12">
      <c r="AS69" s="1158"/>
      <c r="AT69" s="1158"/>
    </row>
    <row r="70" spans="45:46" ht="12">
      <c r="AS70" s="1158"/>
      <c r="AT70" s="1158"/>
    </row>
    <row r="71" spans="45:46" ht="12">
      <c r="AS71" s="1158"/>
      <c r="AT71" s="1158"/>
    </row>
    <row r="72" spans="45:46" ht="12">
      <c r="AS72" s="1158"/>
      <c r="AT72" s="1158"/>
    </row>
    <row r="73" spans="45:46" ht="12">
      <c r="AS73" s="1158"/>
      <c r="AT73" s="1158"/>
    </row>
    <row r="74" spans="45:46" ht="12">
      <c r="AS74" s="1158"/>
      <c r="AT74" s="1158"/>
    </row>
    <row r="75" spans="45:46" ht="12">
      <c r="AS75" s="1158"/>
      <c r="AT75" s="1158"/>
    </row>
    <row r="76" spans="45:46" ht="12">
      <c r="AS76" s="1158"/>
      <c r="AT76" s="1158"/>
    </row>
    <row r="77" spans="45:46" ht="12">
      <c r="AS77" s="1158"/>
      <c r="AT77" s="1158"/>
    </row>
    <row r="78" spans="45:46" ht="12">
      <c r="AS78" s="1158"/>
      <c r="AT78" s="1158"/>
    </row>
    <row r="79" spans="45:46" ht="12">
      <c r="AS79" s="1158"/>
      <c r="AT79" s="1158"/>
    </row>
    <row r="80" spans="45:46" ht="12">
      <c r="AS80" s="1158"/>
      <c r="AT80" s="1158"/>
    </row>
  </sheetData>
  <sheetProtection/>
  <mergeCells count="86">
    <mergeCell ref="CD9:CE9"/>
    <mergeCell ref="A10:B10"/>
    <mergeCell ref="CD41:CF41"/>
    <mergeCell ref="AS51:AT52"/>
    <mergeCell ref="BL9:BM9"/>
    <mergeCell ref="BO9:BP9"/>
    <mergeCell ref="BT9:BU9"/>
    <mergeCell ref="BV9:BW9"/>
    <mergeCell ref="BX9:BY9"/>
    <mergeCell ref="CB9:CC9"/>
    <mergeCell ref="AX9:AY9"/>
    <mergeCell ref="BB9:BC9"/>
    <mergeCell ref="BD9:BE9"/>
    <mergeCell ref="BF9:BG9"/>
    <mergeCell ref="BH9:BI9"/>
    <mergeCell ref="BJ9:BK9"/>
    <mergeCell ref="S9:T9"/>
    <mergeCell ref="U9:V9"/>
    <mergeCell ref="W9:X9"/>
    <mergeCell ref="Y9:Z9"/>
    <mergeCell ref="AA9:AB9"/>
    <mergeCell ref="AC9:AD9"/>
    <mergeCell ref="C9:D9"/>
    <mergeCell ref="E9:F9"/>
    <mergeCell ref="G9:H9"/>
    <mergeCell ref="K9:L9"/>
    <mergeCell ref="M9:N9"/>
    <mergeCell ref="O9:P9"/>
    <mergeCell ref="AC8:AD8"/>
    <mergeCell ref="AE8:AF8"/>
    <mergeCell ref="BH8:BI8"/>
    <mergeCell ref="BJ8:BK8"/>
    <mergeCell ref="CP8:CQ8"/>
    <mergeCell ref="CR8:CS8"/>
    <mergeCell ref="CB7:CC8"/>
    <mergeCell ref="CD7:CF8"/>
    <mergeCell ref="CJ7:CK8"/>
    <mergeCell ref="CR7:CS7"/>
    <mergeCell ref="CV7:CX8"/>
    <mergeCell ref="E8:F8"/>
    <mergeCell ref="G8:H8"/>
    <mergeCell ref="I8:J8"/>
    <mergeCell ref="K8:L8"/>
    <mergeCell ref="S8:T8"/>
    <mergeCell ref="BR7:BR11"/>
    <mergeCell ref="BS7:BS11"/>
    <mergeCell ref="BT7:BU8"/>
    <mergeCell ref="BV7:BW8"/>
    <mergeCell ref="BX7:BY8"/>
    <mergeCell ref="BZ7:CA8"/>
    <mergeCell ref="BB7:BC8"/>
    <mergeCell ref="BD7:BE8"/>
    <mergeCell ref="BF7:BG8"/>
    <mergeCell ref="BH7:BK7"/>
    <mergeCell ref="BL7:BN8"/>
    <mergeCell ref="BO7:BQ8"/>
    <mergeCell ref="AQ7:AR8"/>
    <mergeCell ref="AS7:AU8"/>
    <mergeCell ref="AV7:AW8"/>
    <mergeCell ref="AX7:AY8"/>
    <mergeCell ref="AZ7:AZ11"/>
    <mergeCell ref="BA7:BA11"/>
    <mergeCell ref="AQ9:AR9"/>
    <mergeCell ref="AS9:AT9"/>
    <mergeCell ref="AU9:AU11"/>
    <mergeCell ref="AV9:AW9"/>
    <mergeCell ref="AG7:AH8"/>
    <mergeCell ref="AI7:AI11"/>
    <mergeCell ref="AJ7:AJ11"/>
    <mergeCell ref="AK7:AL8"/>
    <mergeCell ref="AM7:AN8"/>
    <mergeCell ref="AO7:AP8"/>
    <mergeCell ref="AG9:AH9"/>
    <mergeCell ref="AK9:AL9"/>
    <mergeCell ref="AM9:AN9"/>
    <mergeCell ref="AO9:AP9"/>
    <mergeCell ref="C7:D8"/>
    <mergeCell ref="E7:L7"/>
    <mergeCell ref="M7:N8"/>
    <mergeCell ref="O7:P8"/>
    <mergeCell ref="S7:V7"/>
    <mergeCell ref="W7:AF7"/>
    <mergeCell ref="U8:V8"/>
    <mergeCell ref="W8:X8"/>
    <mergeCell ref="Y8:Z8"/>
    <mergeCell ref="AA8:AB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4.375" style="235" customWidth="1"/>
    <col min="2" max="2" width="13.00390625" style="49" customWidth="1"/>
    <col min="3" max="3" width="7.625" style="49" customWidth="1"/>
    <col min="4" max="4" width="8.00390625" style="49" customWidth="1"/>
    <col min="5" max="5" width="8.125" style="49" customWidth="1"/>
    <col min="6" max="6" width="4.75390625" style="49" customWidth="1"/>
    <col min="7" max="7" width="8.375" style="49" customWidth="1"/>
    <col min="8" max="8" width="7.25390625" style="49" customWidth="1"/>
    <col min="9" max="9" width="7.125" style="49" customWidth="1"/>
    <col min="10" max="10" width="6.00390625" style="49" customWidth="1"/>
    <col min="11" max="11" width="6.75390625" style="49" customWidth="1"/>
    <col min="12" max="13" width="6.25390625" style="49" customWidth="1"/>
    <col min="14" max="14" width="6.625" style="49" customWidth="1"/>
    <col min="15" max="15" width="5.75390625" style="49" customWidth="1"/>
    <col min="16" max="16" width="6.375" style="49" customWidth="1"/>
    <col min="17" max="17" width="6.625" style="49" customWidth="1"/>
    <col min="18" max="16384" width="9.125" style="49" customWidth="1"/>
  </cols>
  <sheetData>
    <row r="1" spans="2:19" ht="10.5">
      <c r="B1" s="98" t="s">
        <v>1849</v>
      </c>
      <c r="C1" s="98"/>
      <c r="D1" s="98"/>
      <c r="E1" s="98"/>
      <c r="F1" s="98"/>
      <c r="R1" s="711"/>
      <c r="S1" s="711"/>
    </row>
    <row r="2" spans="2:19" ht="10.5">
      <c r="B2" s="132" t="s">
        <v>1850</v>
      </c>
      <c r="C2" s="98"/>
      <c r="D2" s="98"/>
      <c r="E2" s="98"/>
      <c r="F2" s="98"/>
      <c r="R2" s="711"/>
      <c r="S2" s="711"/>
    </row>
    <row r="3" spans="2:19" ht="10.5">
      <c r="B3" s="132"/>
      <c r="C3" s="98"/>
      <c r="D3" s="52"/>
      <c r="E3" s="98"/>
      <c r="F3" s="98"/>
      <c r="R3" s="711"/>
      <c r="S3" s="711"/>
    </row>
    <row r="4" spans="1:19" ht="9" customHeight="1">
      <c r="A4" s="1202"/>
      <c r="B4" s="719"/>
      <c r="C4" s="50"/>
      <c r="D4" s="50"/>
      <c r="E4" s="50"/>
      <c r="F4" s="50"/>
      <c r="G4" s="50"/>
      <c r="H4" s="50"/>
      <c r="I4" s="50"/>
      <c r="J4" s="50"/>
      <c r="K4" s="50" t="s">
        <v>1851</v>
      </c>
      <c r="L4" s="50"/>
      <c r="M4" s="719"/>
      <c r="N4" s="719"/>
      <c r="O4" s="719"/>
      <c r="P4" s="719"/>
      <c r="Q4" s="52"/>
      <c r="R4" s="711"/>
      <c r="S4" s="711"/>
    </row>
    <row r="5" spans="2:19" ht="10.5" customHeight="1">
      <c r="B5" s="223"/>
      <c r="C5" s="1203" t="s">
        <v>1852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204"/>
      <c r="R5" s="711"/>
      <c r="S5" s="711"/>
    </row>
    <row r="6" spans="1:19" ht="10.5">
      <c r="A6" s="1205"/>
      <c r="B6" s="317"/>
      <c r="C6" s="1206"/>
      <c r="D6" s="223" t="s">
        <v>1853</v>
      </c>
      <c r="E6" s="224" t="s">
        <v>1854</v>
      </c>
      <c r="F6" s="224"/>
      <c r="G6" s="224" t="s">
        <v>1855</v>
      </c>
      <c r="H6" s="222" t="s">
        <v>1856</v>
      </c>
      <c r="I6" s="1207" t="s">
        <v>1857</v>
      </c>
      <c r="J6" s="224" t="s">
        <v>1858</v>
      </c>
      <c r="K6" s="224" t="s">
        <v>1859</v>
      </c>
      <c r="L6" s="224" t="s">
        <v>1860</v>
      </c>
      <c r="M6" s="224" t="s">
        <v>626</v>
      </c>
      <c r="N6" s="842" t="s">
        <v>1861</v>
      </c>
      <c r="O6" s="1208" t="s">
        <v>1862</v>
      </c>
      <c r="P6" s="840" t="s">
        <v>1863</v>
      </c>
      <c r="Q6" s="215" t="s">
        <v>757</v>
      </c>
      <c r="R6" s="711"/>
      <c r="S6" s="711"/>
    </row>
    <row r="7" spans="1:19" ht="10.5">
      <c r="A7" s="1205"/>
      <c r="B7" s="317"/>
      <c r="C7" s="1206"/>
      <c r="D7" s="320" t="s">
        <v>1864</v>
      </c>
      <c r="E7" s="320" t="s">
        <v>1865</v>
      </c>
      <c r="F7" s="320"/>
      <c r="G7" s="1209" t="s">
        <v>1866</v>
      </c>
      <c r="H7" s="711" t="s">
        <v>1867</v>
      </c>
      <c r="I7" s="1210" t="s">
        <v>1868</v>
      </c>
      <c r="J7" s="318" t="s">
        <v>1869</v>
      </c>
      <c r="K7" s="1211" t="s">
        <v>1870</v>
      </c>
      <c r="L7" s="1209" t="s">
        <v>1871</v>
      </c>
      <c r="M7" s="1211" t="s">
        <v>1872</v>
      </c>
      <c r="N7" s="1212"/>
      <c r="O7" s="206" t="s">
        <v>1873</v>
      </c>
      <c r="P7" s="1213" t="s">
        <v>1874</v>
      </c>
      <c r="Q7" s="1214" t="s">
        <v>1498</v>
      </c>
      <c r="R7" s="711"/>
      <c r="S7" s="711"/>
    </row>
    <row r="8" spans="1:19" ht="10.5">
      <c r="A8" s="1205"/>
      <c r="B8" s="317"/>
      <c r="C8" s="1206"/>
      <c r="D8" s="317"/>
      <c r="E8" s="1215" t="s">
        <v>1875</v>
      </c>
      <c r="F8" s="1215"/>
      <c r="G8" s="1211" t="s">
        <v>1876</v>
      </c>
      <c r="H8" s="730" t="s">
        <v>1877</v>
      </c>
      <c r="I8" s="1216" t="s">
        <v>1878</v>
      </c>
      <c r="J8" s="1211" t="s">
        <v>1879</v>
      </c>
      <c r="K8" s="317"/>
      <c r="L8" s="317"/>
      <c r="M8" s="317"/>
      <c r="N8" s="206"/>
      <c r="O8" s="729"/>
      <c r="P8" s="208"/>
      <c r="Q8" s="54"/>
      <c r="R8" s="715"/>
      <c r="S8" s="715"/>
    </row>
    <row r="9" spans="1:19" ht="10.5">
      <c r="A9" s="1205"/>
      <c r="B9" s="220"/>
      <c r="C9" s="1217"/>
      <c r="D9" s="220"/>
      <c r="E9" s="220"/>
      <c r="F9" s="220"/>
      <c r="G9" s="220"/>
      <c r="H9" s="1218" t="s">
        <v>1880</v>
      </c>
      <c r="I9" s="1219" t="s">
        <v>1881</v>
      </c>
      <c r="J9" s="231" t="s">
        <v>1882</v>
      </c>
      <c r="K9" s="220"/>
      <c r="L9" s="220"/>
      <c r="M9" s="220"/>
      <c r="N9" s="203"/>
      <c r="O9" s="203"/>
      <c r="P9" s="207"/>
      <c r="Q9" s="107"/>
      <c r="R9" s="715"/>
      <c r="S9" s="715"/>
    </row>
    <row r="10" spans="1:19" ht="30.75" customHeight="1">
      <c r="A10" s="1220" t="s">
        <v>1883</v>
      </c>
      <c r="B10" s="1221" t="s">
        <v>1884</v>
      </c>
      <c r="C10" s="106">
        <f>SUM(D10:Q10)</f>
        <v>117644.00000000001</v>
      </c>
      <c r="D10" s="106">
        <v>13113.7</v>
      </c>
      <c r="E10" s="106">
        <v>1157.2</v>
      </c>
      <c r="F10" s="106"/>
      <c r="G10" s="106">
        <v>4366.3</v>
      </c>
      <c r="H10" s="106">
        <v>19217.7</v>
      </c>
      <c r="I10" s="106">
        <v>35855.9</v>
      </c>
      <c r="J10" s="106">
        <v>174.8</v>
      </c>
      <c r="K10" s="106">
        <v>14427.3</v>
      </c>
      <c r="L10" s="106">
        <v>6817.6</v>
      </c>
      <c r="M10" s="106">
        <v>4585.5</v>
      </c>
      <c r="N10" s="106">
        <v>3591.5</v>
      </c>
      <c r="O10" s="106">
        <v>1730.7</v>
      </c>
      <c r="P10" s="106">
        <v>3259</v>
      </c>
      <c r="Q10" s="106">
        <v>9346.8</v>
      </c>
      <c r="R10" s="715"/>
      <c r="S10" s="715"/>
    </row>
    <row r="11" spans="1:19" ht="30.75" customHeight="1">
      <c r="A11" s="1222" t="s">
        <v>1885</v>
      </c>
      <c r="B11" s="1221" t="s">
        <v>1886</v>
      </c>
      <c r="C11" s="106">
        <f>SUM(D11:Q11)</f>
        <v>8227.6</v>
      </c>
      <c r="D11" s="106">
        <v>482.7</v>
      </c>
      <c r="E11" s="106">
        <v>4487</v>
      </c>
      <c r="F11" s="106"/>
      <c r="G11" s="106"/>
      <c r="H11" s="106"/>
      <c r="I11" s="106"/>
      <c r="J11" s="106">
        <v>3177.9</v>
      </c>
      <c r="K11" s="106"/>
      <c r="L11" s="106"/>
      <c r="M11" s="106"/>
      <c r="N11" s="106"/>
      <c r="O11" s="106"/>
      <c r="P11" s="106"/>
      <c r="Q11" s="106">
        <v>80</v>
      </c>
      <c r="R11" s="715"/>
      <c r="S11" s="715"/>
    </row>
    <row r="12" spans="1:19" ht="30.75" customHeight="1">
      <c r="A12" s="1222" t="s">
        <v>1887</v>
      </c>
      <c r="B12" s="1221" t="s">
        <v>1888</v>
      </c>
      <c r="C12" s="106">
        <f>SUM(D12:Q12)</f>
        <v>22733.6</v>
      </c>
      <c r="D12" s="106">
        <v>3918.9</v>
      </c>
      <c r="E12" s="106">
        <v>60.5</v>
      </c>
      <c r="F12" s="106"/>
      <c r="G12" s="106">
        <v>566.3</v>
      </c>
      <c r="H12" s="106"/>
      <c r="I12" s="106">
        <v>1283.6</v>
      </c>
      <c r="J12" s="106"/>
      <c r="K12" s="106">
        <v>11073.8</v>
      </c>
      <c r="L12" s="106">
        <v>4317.6</v>
      </c>
      <c r="M12" s="106">
        <v>487.5</v>
      </c>
      <c r="N12" s="106"/>
      <c r="O12" s="106"/>
      <c r="P12" s="106">
        <v>610</v>
      </c>
      <c r="Q12" s="106">
        <v>415.4</v>
      </c>
      <c r="R12" s="711"/>
      <c r="S12" s="715"/>
    </row>
    <row r="13" spans="1:19" ht="30.75" customHeight="1">
      <c r="A13" s="1222" t="s">
        <v>1889</v>
      </c>
      <c r="B13" s="1221" t="s">
        <v>1890</v>
      </c>
      <c r="C13" s="106">
        <f>SUM(D13:Q13)</f>
        <v>103138</v>
      </c>
      <c r="D13" s="106">
        <f>D10+D11-D12</f>
        <v>9677.500000000002</v>
      </c>
      <c r="E13" s="106">
        <f>E10+E11-E12</f>
        <v>5583.7</v>
      </c>
      <c r="F13" s="106">
        <f aca="true" t="shared" si="0" ref="F13:Q13">F10+F11-F12</f>
        <v>0</v>
      </c>
      <c r="G13" s="106">
        <f t="shared" si="0"/>
        <v>3800</v>
      </c>
      <c r="H13" s="106">
        <f t="shared" si="0"/>
        <v>19217.7</v>
      </c>
      <c r="I13" s="106">
        <f t="shared" si="0"/>
        <v>34572.3</v>
      </c>
      <c r="J13" s="106">
        <f t="shared" si="0"/>
        <v>3352.7000000000003</v>
      </c>
      <c r="K13" s="106">
        <f t="shared" si="0"/>
        <v>3353.5</v>
      </c>
      <c r="L13" s="106">
        <f t="shared" si="0"/>
        <v>2500</v>
      </c>
      <c r="M13" s="106">
        <f t="shared" si="0"/>
        <v>4098</v>
      </c>
      <c r="N13" s="106">
        <f t="shared" si="0"/>
        <v>3591.5</v>
      </c>
      <c r="O13" s="106">
        <f t="shared" si="0"/>
        <v>1730.7</v>
      </c>
      <c r="P13" s="106">
        <f t="shared" si="0"/>
        <v>2649</v>
      </c>
      <c r="Q13" s="106">
        <f t="shared" si="0"/>
        <v>9011.4</v>
      </c>
      <c r="R13" s="711"/>
      <c r="S13" s="715"/>
    </row>
    <row r="14" spans="1:19" ht="30.75" customHeight="1">
      <c r="A14" s="1222" t="s">
        <v>1891</v>
      </c>
      <c r="B14" s="1221" t="s">
        <v>1892</v>
      </c>
      <c r="C14" s="106">
        <f>D14+E14+F14+G14+H14+J14+K14+M14+Q14+I14+P14+N14+L14+O14</f>
        <v>103138</v>
      </c>
      <c r="D14" s="106">
        <f>D13</f>
        <v>9677.500000000002</v>
      </c>
      <c r="E14" s="106">
        <f aca="true" t="shared" si="1" ref="E14:Q14">E13</f>
        <v>5583.7</v>
      </c>
      <c r="F14" s="106">
        <f t="shared" si="1"/>
        <v>0</v>
      </c>
      <c r="G14" s="106">
        <f t="shared" si="1"/>
        <v>3800</v>
      </c>
      <c r="H14" s="106">
        <f t="shared" si="1"/>
        <v>19217.7</v>
      </c>
      <c r="I14" s="106">
        <f t="shared" si="1"/>
        <v>34572.3</v>
      </c>
      <c r="J14" s="106">
        <f t="shared" si="1"/>
        <v>3352.7000000000003</v>
      </c>
      <c r="K14" s="106">
        <f t="shared" si="1"/>
        <v>3353.5</v>
      </c>
      <c r="L14" s="106">
        <f t="shared" si="1"/>
        <v>2500</v>
      </c>
      <c r="M14" s="106">
        <f t="shared" si="1"/>
        <v>4098</v>
      </c>
      <c r="N14" s="106">
        <f t="shared" si="1"/>
        <v>3591.5</v>
      </c>
      <c r="O14" s="106">
        <f t="shared" si="1"/>
        <v>1730.7</v>
      </c>
      <c r="P14" s="106">
        <f t="shared" si="1"/>
        <v>2649</v>
      </c>
      <c r="Q14" s="106">
        <f t="shared" si="1"/>
        <v>9011.4</v>
      </c>
      <c r="R14" s="711"/>
      <c r="S14" s="715"/>
    </row>
    <row r="15" spans="1:19" ht="0.75" customHeight="1">
      <c r="A15" s="1223" t="s">
        <v>1893</v>
      </c>
      <c r="B15" s="1224" t="s">
        <v>1894</v>
      </c>
      <c r="C15" s="209">
        <f>D15+E15+F15+G15+H15+J15+K15+M15+Q15+I15+P15+N15+L15+O15</f>
        <v>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711"/>
      <c r="S15" s="740"/>
    </row>
    <row r="16" spans="1:19" ht="1.5" customHeight="1">
      <c r="A16" s="1222"/>
      <c r="B16" s="1221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711"/>
      <c r="S16" s="715"/>
    </row>
    <row r="17" spans="1:19" ht="9" customHeight="1">
      <c r="A17" s="1222"/>
      <c r="B17" s="1225"/>
      <c r="C17" s="711"/>
      <c r="D17" s="325" t="s">
        <v>1895</v>
      </c>
      <c r="E17" s="122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715"/>
      <c r="S17" s="711"/>
    </row>
    <row r="18" spans="1:19" ht="9" customHeight="1">
      <c r="A18" s="1227"/>
      <c r="B18" s="1228"/>
      <c r="C18" s="1229"/>
      <c r="D18" s="1229"/>
      <c r="E18" s="1229"/>
      <c r="F18" s="1229"/>
      <c r="G18" s="1229"/>
      <c r="H18" s="1229"/>
      <c r="I18" s="1229"/>
      <c r="J18" s="1229"/>
      <c r="K18" s="1229"/>
      <c r="L18" s="1229"/>
      <c r="M18" s="1229"/>
      <c r="N18" s="1229"/>
      <c r="O18" s="1229"/>
      <c r="P18" s="1230"/>
      <c r="Q18" s="1230"/>
      <c r="R18" s="715"/>
      <c r="S18" s="715"/>
    </row>
    <row r="19" spans="1:19" ht="15" customHeight="1">
      <c r="A19" s="1231" t="s">
        <v>1896</v>
      </c>
      <c r="B19" s="1232"/>
      <c r="C19" s="106">
        <f>SUM(D19:Q19)</f>
        <v>21695.6</v>
      </c>
      <c r="D19" s="734">
        <v>2929.5</v>
      </c>
      <c r="E19" s="715">
        <v>283.2</v>
      </c>
      <c r="F19" s="715"/>
      <c r="G19" s="715">
        <v>500</v>
      </c>
      <c r="H19" s="715">
        <v>12005.5</v>
      </c>
      <c r="I19" s="715">
        <v>526.2</v>
      </c>
      <c r="J19" s="715">
        <v>174.8</v>
      </c>
      <c r="K19" s="715"/>
      <c r="L19" s="734">
        <v>2500</v>
      </c>
      <c r="M19" s="715"/>
      <c r="N19" s="715">
        <v>1828.6</v>
      </c>
      <c r="O19" s="715"/>
      <c r="P19" s="715">
        <v>264.6</v>
      </c>
      <c r="Q19" s="715">
        <v>683.2</v>
      </c>
      <c r="R19" s="715"/>
      <c r="S19" s="715"/>
    </row>
    <row r="20" spans="1:19" ht="15" customHeight="1">
      <c r="A20" s="1231" t="s">
        <v>1897</v>
      </c>
      <c r="B20" s="1231"/>
      <c r="C20" s="106">
        <f aca="true" t="shared" si="2" ref="C20:C26">SUM(D20:Q20)</f>
        <v>4886.8</v>
      </c>
      <c r="D20" s="715"/>
      <c r="E20" s="734">
        <v>4487</v>
      </c>
      <c r="F20" s="715"/>
      <c r="G20" s="715"/>
      <c r="H20" s="715"/>
      <c r="I20" s="715"/>
      <c r="J20" s="715"/>
      <c r="K20" s="715"/>
      <c r="L20" s="1233"/>
      <c r="M20" s="1233"/>
      <c r="N20" s="1233"/>
      <c r="O20" s="1233"/>
      <c r="P20" s="1233">
        <v>74.8</v>
      </c>
      <c r="Q20" s="1233">
        <v>325</v>
      </c>
      <c r="R20" s="715"/>
      <c r="S20" s="715"/>
    </row>
    <row r="21" spans="1:19" ht="21" customHeight="1">
      <c r="A21" s="1231" t="s">
        <v>1898</v>
      </c>
      <c r="B21" s="1231"/>
      <c r="C21" s="106">
        <f t="shared" si="2"/>
        <v>0</v>
      </c>
      <c r="D21" s="715"/>
      <c r="E21" s="715"/>
      <c r="F21" s="715"/>
      <c r="G21" s="715"/>
      <c r="H21" s="715"/>
      <c r="I21" s="715"/>
      <c r="J21" s="715"/>
      <c r="K21" s="715"/>
      <c r="L21" s="1233"/>
      <c r="M21" s="1233"/>
      <c r="N21" s="1233"/>
      <c r="O21" s="1233"/>
      <c r="P21" s="1233"/>
      <c r="Q21" s="1233"/>
      <c r="R21" s="715"/>
      <c r="S21" s="715"/>
    </row>
    <row r="22" spans="1:19" ht="15" customHeight="1">
      <c r="A22" s="1234" t="s">
        <v>1899</v>
      </c>
      <c r="B22" s="1234"/>
      <c r="C22" s="106">
        <f t="shared" si="2"/>
        <v>0</v>
      </c>
      <c r="D22" s="1235"/>
      <c r="E22" s="1235"/>
      <c r="F22" s="1235"/>
      <c r="G22" s="1235"/>
      <c r="H22" s="1235"/>
      <c r="I22" s="1235"/>
      <c r="J22" s="1235"/>
      <c r="K22" s="1235"/>
      <c r="L22" s="1235"/>
      <c r="M22" s="1235"/>
      <c r="N22" s="1235"/>
      <c r="O22" s="1235"/>
      <c r="P22" s="1235"/>
      <c r="Q22" s="1235"/>
      <c r="R22" s="711"/>
      <c r="S22" s="711"/>
    </row>
    <row r="23" spans="1:19" ht="15" customHeight="1">
      <c r="A23" s="1234" t="s">
        <v>1900</v>
      </c>
      <c r="B23" s="1234"/>
      <c r="C23" s="106">
        <f t="shared" si="2"/>
        <v>0</v>
      </c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711"/>
      <c r="S23" s="711"/>
    </row>
    <row r="24" spans="1:19" ht="15" customHeight="1">
      <c r="A24" s="1234" t="s">
        <v>229</v>
      </c>
      <c r="B24" s="1234"/>
      <c r="C24" s="1170">
        <f t="shared" si="2"/>
        <v>70207.3</v>
      </c>
      <c r="D24" s="1235">
        <v>6748</v>
      </c>
      <c r="E24" s="1235">
        <v>813.5</v>
      </c>
      <c r="F24" s="1235"/>
      <c r="G24" s="1235">
        <v>3300</v>
      </c>
      <c r="H24" s="1235">
        <v>7212.2</v>
      </c>
      <c r="I24" s="1235">
        <v>34046.1</v>
      </c>
      <c r="J24" s="1235">
        <v>3177.9</v>
      </c>
      <c r="K24" s="1235">
        <v>3152</v>
      </c>
      <c r="L24" s="1235"/>
      <c r="M24" s="1235"/>
      <c r="N24" s="1235">
        <v>1693.9</v>
      </c>
      <c r="O24" s="1235">
        <v>1730.7</v>
      </c>
      <c r="P24" s="1235">
        <v>1919.1</v>
      </c>
      <c r="Q24" s="1235">
        <v>6413.9</v>
      </c>
      <c r="R24" s="711"/>
      <c r="S24" s="711"/>
    </row>
    <row r="25" spans="1:19" ht="15" customHeight="1">
      <c r="A25" s="1234" t="s">
        <v>1901</v>
      </c>
      <c r="B25" s="1234"/>
      <c r="C25" s="106">
        <f t="shared" si="2"/>
        <v>6348.3</v>
      </c>
      <c r="D25" s="1235"/>
      <c r="E25" s="1235"/>
      <c r="F25" s="1235"/>
      <c r="G25" s="1235"/>
      <c r="H25" s="1235"/>
      <c r="I25" s="1235"/>
      <c r="J25" s="1235"/>
      <c r="K25" s="1235">
        <v>201.5</v>
      </c>
      <c r="L25" s="1235"/>
      <c r="M25" s="1235">
        <v>4098</v>
      </c>
      <c r="N25" s="1235">
        <v>69</v>
      </c>
      <c r="O25" s="1235"/>
      <c r="P25" s="1235">
        <v>390.5</v>
      </c>
      <c r="Q25" s="1235">
        <v>1589.3</v>
      </c>
      <c r="R25" s="711"/>
      <c r="S25" s="711"/>
    </row>
    <row r="26" spans="1:19" ht="15" customHeight="1">
      <c r="A26" s="1234" t="s">
        <v>1902</v>
      </c>
      <c r="B26" s="1234"/>
      <c r="C26" s="106">
        <f t="shared" si="2"/>
        <v>0</v>
      </c>
      <c r="D26" s="1235"/>
      <c r="E26" s="1235"/>
      <c r="F26" s="1235"/>
      <c r="G26" s="1235"/>
      <c r="H26" s="1235"/>
      <c r="I26" s="1235"/>
      <c r="J26" s="1235"/>
      <c r="K26" s="1235"/>
      <c r="L26" s="1235"/>
      <c r="M26" s="1235"/>
      <c r="N26" s="1235"/>
      <c r="O26" s="1235"/>
      <c r="P26" s="1235"/>
      <c r="Q26" s="1235"/>
      <c r="R26" s="711"/>
      <c r="S26" s="711"/>
    </row>
    <row r="27" spans="1:19" ht="15" customHeight="1">
      <c r="A27" s="1236" t="s">
        <v>111</v>
      </c>
      <c r="B27" s="1237"/>
      <c r="C27" s="209">
        <f aca="true" t="shared" si="3" ref="C27:Q27">SUM(C19:C26)</f>
        <v>103138</v>
      </c>
      <c r="D27" s="209">
        <f t="shared" si="3"/>
        <v>9677.5</v>
      </c>
      <c r="E27" s="209">
        <f t="shared" si="3"/>
        <v>5583.7</v>
      </c>
      <c r="F27" s="209">
        <f t="shared" si="3"/>
        <v>0</v>
      </c>
      <c r="G27" s="209">
        <f t="shared" si="3"/>
        <v>3800</v>
      </c>
      <c r="H27" s="209">
        <f t="shared" si="3"/>
        <v>19217.7</v>
      </c>
      <c r="I27" s="209">
        <f t="shared" si="3"/>
        <v>34572.299999999996</v>
      </c>
      <c r="J27" s="209">
        <f t="shared" si="3"/>
        <v>3352.7000000000003</v>
      </c>
      <c r="K27" s="209">
        <f t="shared" si="3"/>
        <v>3353.5</v>
      </c>
      <c r="L27" s="209">
        <f t="shared" si="3"/>
        <v>2500</v>
      </c>
      <c r="M27" s="209">
        <f t="shared" si="3"/>
        <v>4098</v>
      </c>
      <c r="N27" s="209">
        <f t="shared" si="3"/>
        <v>3591.5</v>
      </c>
      <c r="O27" s="209">
        <f t="shared" si="3"/>
        <v>1730.7</v>
      </c>
      <c r="P27" s="209">
        <f t="shared" si="3"/>
        <v>2649</v>
      </c>
      <c r="Q27" s="209">
        <f t="shared" si="3"/>
        <v>9011.4</v>
      </c>
      <c r="R27" s="711"/>
      <c r="S27" s="711"/>
    </row>
    <row r="28" spans="1:19" ht="10.5" customHeight="1" hidden="1">
      <c r="A28" s="1238"/>
      <c r="B28" s="1239"/>
      <c r="C28" s="106"/>
      <c r="D28" s="325" t="s">
        <v>1903</v>
      </c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</row>
    <row r="29" spans="1:19" ht="10.5" customHeight="1" hidden="1">
      <c r="A29" s="1240"/>
      <c r="B29" s="1241"/>
      <c r="C29" s="1229"/>
      <c r="D29" s="1229"/>
      <c r="E29" s="1229"/>
      <c r="F29" s="1229"/>
      <c r="G29" s="1229"/>
      <c r="H29" s="1229"/>
      <c r="I29" s="1229"/>
      <c r="J29" s="1229"/>
      <c r="K29" s="1229"/>
      <c r="L29" s="1229"/>
      <c r="M29" s="1229"/>
      <c r="N29" s="1229"/>
      <c r="O29" s="1229"/>
      <c r="P29" s="1229"/>
      <c r="Q29" s="1229"/>
      <c r="R29" s="715"/>
      <c r="S29" s="715"/>
    </row>
    <row r="30" spans="1:19" ht="10.5" customHeight="1" hidden="1">
      <c r="A30" s="1238" t="s">
        <v>1904</v>
      </c>
      <c r="B30" s="1239" t="s">
        <v>265</v>
      </c>
      <c r="C30" s="106">
        <f>D30+E30+F30+G30+H30+X37+J30+K30+M30+Q30+I30+P30+N30+L30+O30</f>
        <v>0</v>
      </c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>
        <v>1</v>
      </c>
      <c r="S30" s="711"/>
    </row>
    <row r="31" spans="1:19" ht="10.5" customHeight="1" hidden="1">
      <c r="A31" s="1238" t="s">
        <v>40</v>
      </c>
      <c r="B31" s="1239" t="s">
        <v>266</v>
      </c>
      <c r="C31" s="106">
        <f>D31+E31+F31+G31+H31+X38+J31+K31+M31+Q31+I31+P31+N31+L31+O31</f>
        <v>1784.8</v>
      </c>
      <c r="D31" s="711"/>
      <c r="E31" s="711"/>
      <c r="F31" s="711"/>
      <c r="G31" s="711"/>
      <c r="H31" s="711">
        <v>1238</v>
      </c>
      <c r="I31" s="711"/>
      <c r="J31" s="711"/>
      <c r="K31" s="711"/>
      <c r="L31" s="711">
        <v>389.7</v>
      </c>
      <c r="M31" s="711"/>
      <c r="N31" s="711"/>
      <c r="O31" s="711"/>
      <c r="P31" s="711"/>
      <c r="Q31" s="711">
        <v>157.1</v>
      </c>
      <c r="R31" s="711">
        <f>R30+1</f>
        <v>2</v>
      </c>
      <c r="S31" s="711"/>
    </row>
    <row r="32" spans="1:19" ht="10.5" customHeight="1" hidden="1">
      <c r="A32" s="1238" t="s">
        <v>554</v>
      </c>
      <c r="B32" s="1239" t="s">
        <v>267</v>
      </c>
      <c r="C32" s="106">
        <f>D32+E32+F32+G32+H32+X39+J32+K32+M32+Q32+I32+P32+N32+L32+O32</f>
        <v>0</v>
      </c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1"/>
      <c r="P32" s="711"/>
      <c r="Q32" s="711"/>
      <c r="R32" s="711">
        <f aca="true" t="shared" si="4" ref="R32:R53">R31+1</f>
        <v>3</v>
      </c>
      <c r="S32" s="711"/>
    </row>
    <row r="33" spans="1:19" ht="10.5" customHeight="1" hidden="1">
      <c r="A33" s="1238" t="s">
        <v>41</v>
      </c>
      <c r="B33" s="1239" t="s">
        <v>268</v>
      </c>
      <c r="C33" s="106">
        <f>D33+E33+F33+G33+H33+X40+J33+K33+M33+Q33+I33+P33+N33+L33+O33</f>
        <v>629.7</v>
      </c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>
        <v>629.7</v>
      </c>
      <c r="O33" s="711"/>
      <c r="P33" s="711"/>
      <c r="Q33" s="711"/>
      <c r="R33" s="711">
        <f t="shared" si="4"/>
        <v>4</v>
      </c>
      <c r="S33" s="711"/>
    </row>
    <row r="34" spans="1:19" ht="10.5" customHeight="1" hidden="1">
      <c r="A34" s="1238"/>
      <c r="B34" s="1239"/>
      <c r="C34" s="106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>
        <f t="shared" si="4"/>
        <v>5</v>
      </c>
      <c r="S34" s="711"/>
    </row>
    <row r="35" spans="1:19" ht="10.5" customHeight="1" hidden="1">
      <c r="A35" s="1238" t="s">
        <v>1678</v>
      </c>
      <c r="B35" s="1239" t="s">
        <v>1905</v>
      </c>
      <c r="C35" s="106">
        <f>D35+E35+F35+G35+H35+X42+J35+K35+M35+Q35+I35+P35+N35+L35+O35</f>
        <v>0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>
        <f t="shared" si="4"/>
        <v>6</v>
      </c>
      <c r="S35" s="711"/>
    </row>
    <row r="36" spans="1:19" ht="10.5" customHeight="1" hidden="1">
      <c r="A36" s="1238" t="s">
        <v>652</v>
      </c>
      <c r="B36" s="1239" t="s">
        <v>269</v>
      </c>
      <c r="C36" s="106">
        <f>D36+E36+F36+G36+H36+X43+J36+K36+M36+Q36+I36+P36+N36+L36+O36</f>
        <v>0</v>
      </c>
      <c r="D36" s="711"/>
      <c r="E36" s="711">
        <v>0</v>
      </c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>
        <f t="shared" si="4"/>
        <v>7</v>
      </c>
      <c r="S36" s="711"/>
    </row>
    <row r="37" spans="1:19" ht="10.5" customHeight="1" hidden="1">
      <c r="A37" s="1238" t="s">
        <v>489</v>
      </c>
      <c r="B37" s="1239" t="s">
        <v>1906</v>
      </c>
      <c r="C37" s="106">
        <f>D37+E37+F37+G37+H37+X44+J37+K37+M37+Q37+I37+P37+N37+L37+O37</f>
        <v>0</v>
      </c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>
        <f t="shared" si="4"/>
        <v>8</v>
      </c>
      <c r="S37" s="711"/>
    </row>
    <row r="38" spans="1:19" ht="10.5" customHeight="1" hidden="1">
      <c r="A38" s="1238" t="s">
        <v>17</v>
      </c>
      <c r="B38" s="1239" t="s">
        <v>527</v>
      </c>
      <c r="C38" s="106">
        <f>D38+E38+F38+G38+H38+X45+J38+K38+M38+Q38+I38+P38+N38+L38+O38</f>
        <v>0</v>
      </c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>
        <f t="shared" si="4"/>
        <v>9</v>
      </c>
      <c r="S38" s="711"/>
    </row>
    <row r="39" spans="1:19" ht="10.5" customHeight="1" hidden="1">
      <c r="A39" s="1238"/>
      <c r="B39" s="1239"/>
      <c r="C39" s="106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>
        <f t="shared" si="4"/>
        <v>10</v>
      </c>
      <c r="S39" s="711"/>
    </row>
    <row r="40" spans="1:19" ht="10.5" customHeight="1" hidden="1">
      <c r="A40" s="1222" t="s">
        <v>18</v>
      </c>
      <c r="B40" s="1242" t="s">
        <v>193</v>
      </c>
      <c r="C40" s="106">
        <f>D40+E40+F40+G40+H40+X46+J40+K40+M40+Q40+I40+P40+N40+L40</f>
        <v>1688</v>
      </c>
      <c r="D40" s="106"/>
      <c r="E40" s="106"/>
      <c r="F40" s="106"/>
      <c r="G40" s="106">
        <v>458</v>
      </c>
      <c r="H40" s="106">
        <v>1230</v>
      </c>
      <c r="I40" s="106"/>
      <c r="J40" s="106"/>
      <c r="K40" s="106"/>
      <c r="L40" s="106"/>
      <c r="M40" s="106"/>
      <c r="N40" s="1235"/>
      <c r="O40" s="106"/>
      <c r="P40" s="106"/>
      <c r="Q40" s="106"/>
      <c r="R40" s="711">
        <f t="shared" si="4"/>
        <v>11</v>
      </c>
      <c r="S40" s="711"/>
    </row>
    <row r="41" spans="1:19" ht="10.5" customHeight="1" hidden="1">
      <c r="A41" s="1238" t="s">
        <v>19</v>
      </c>
      <c r="B41" s="1239" t="s">
        <v>194</v>
      </c>
      <c r="C41" s="106">
        <f>D41+E41+F41+G41+H41+X47+J41+K41+M41+Q41+I41+P41+N41+L41</f>
        <v>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711">
        <f t="shared" si="4"/>
        <v>12</v>
      </c>
      <c r="S41" s="711"/>
    </row>
    <row r="42" spans="1:19" ht="10.5" customHeight="1" hidden="1">
      <c r="A42" s="1238" t="s">
        <v>459</v>
      </c>
      <c r="B42" s="1239" t="s">
        <v>26</v>
      </c>
      <c r="C42" s="106">
        <f>D42+E42+F42+G42+H42+X48+J42+K42+M42+Q42+I42+P42+N42+L42</f>
        <v>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711">
        <f t="shared" si="4"/>
        <v>13</v>
      </c>
      <c r="S42" s="711"/>
    </row>
    <row r="43" spans="1:19" ht="10.5" customHeight="1" hidden="1">
      <c r="A43" s="1238" t="s">
        <v>20</v>
      </c>
      <c r="B43" s="1239" t="s">
        <v>195</v>
      </c>
      <c r="C43" s="106">
        <f>D43+E43+F43+G43+H43+X49+J43+K43+M43+Q43+I43+P43+N43+L43</f>
        <v>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711">
        <f t="shared" si="4"/>
        <v>14</v>
      </c>
      <c r="S43" s="711"/>
    </row>
    <row r="44" spans="1:19" ht="10.5" customHeight="1" hidden="1">
      <c r="A44" s="1238"/>
      <c r="B44" s="1239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711">
        <f t="shared" si="4"/>
        <v>15</v>
      </c>
      <c r="S44" s="711"/>
    </row>
    <row r="45" spans="1:19" ht="10.5" customHeight="1" hidden="1">
      <c r="A45" s="1238" t="s">
        <v>21</v>
      </c>
      <c r="B45" s="1239" t="s">
        <v>196</v>
      </c>
      <c r="C45" s="106">
        <f>D45+E45+F45+G45+H45+X51+J45+K45+M45+Q45+I45+P45+N45+L45</f>
        <v>0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711">
        <f t="shared" si="4"/>
        <v>16</v>
      </c>
      <c r="S45" s="711"/>
    </row>
    <row r="46" spans="1:19" ht="10.5" customHeight="1" hidden="1">
      <c r="A46" s="1238" t="s">
        <v>37</v>
      </c>
      <c r="B46" s="1239" t="s">
        <v>197</v>
      </c>
      <c r="C46" s="106">
        <f>D46+E46+F46+G46+H46+X52+J46+K46+M46+Q46+I46+P46+N46+L46</f>
        <v>1500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>
        <v>1500</v>
      </c>
      <c r="O46" s="106"/>
      <c r="P46" s="106"/>
      <c r="Q46" s="106"/>
      <c r="R46" s="711">
        <f t="shared" si="4"/>
        <v>17</v>
      </c>
      <c r="S46" s="711"/>
    </row>
    <row r="47" spans="1:19" ht="10.5" customHeight="1" hidden="1">
      <c r="A47" s="1238" t="s">
        <v>490</v>
      </c>
      <c r="B47" s="1239" t="s">
        <v>198</v>
      </c>
      <c r="C47" s="106">
        <f>D47+E47+F47+G47+H47+X53+J47+K47+M47+Q47+I47+P47+N47+L47</f>
        <v>0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711">
        <f t="shared" si="4"/>
        <v>18</v>
      </c>
      <c r="S47" s="711"/>
    </row>
    <row r="48" spans="1:19" ht="10.5" customHeight="1" hidden="1">
      <c r="A48" s="1238" t="s">
        <v>38</v>
      </c>
      <c r="B48" s="1239" t="s">
        <v>199</v>
      </c>
      <c r="C48" s="106">
        <f>D48+E48+F48+G48+H48+X54+J48+K48+M48+Q48+I48+P48+N48+L48</f>
        <v>1172</v>
      </c>
      <c r="D48" s="106">
        <v>0</v>
      </c>
      <c r="E48" s="106">
        <v>0</v>
      </c>
      <c r="F48" s="106"/>
      <c r="G48" s="106"/>
      <c r="H48" s="106"/>
      <c r="I48" s="106"/>
      <c r="J48" s="106"/>
      <c r="K48" s="106"/>
      <c r="L48" s="106">
        <v>622</v>
      </c>
      <c r="M48" s="106"/>
      <c r="N48" s="106">
        <v>550</v>
      </c>
      <c r="O48" s="106"/>
      <c r="P48" s="106"/>
      <c r="Q48" s="106"/>
      <c r="R48" s="711">
        <f t="shared" si="4"/>
        <v>19</v>
      </c>
      <c r="S48" s="711"/>
    </row>
    <row r="49" spans="1:19" ht="10.5" customHeight="1" hidden="1">
      <c r="A49" s="1238"/>
      <c r="B49" s="1239"/>
      <c r="C49" s="106" t="e">
        <f>D49+E49+F49+G49+H49+#REF!+J49+K49+M49+Q49+I49+P49+N49+L49</f>
        <v>#REF!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711">
        <f t="shared" si="4"/>
        <v>20</v>
      </c>
      <c r="S49" s="711"/>
    </row>
    <row r="50" spans="1:19" ht="10.5" customHeight="1" hidden="1">
      <c r="A50" s="1238" t="s">
        <v>22</v>
      </c>
      <c r="B50" s="1239" t="s">
        <v>200</v>
      </c>
      <c r="C50" s="106" t="e">
        <f>D50+E50+F50+G50+H50+#REF!+J50+K50+M50+Q50+I50+P50+N50+L50</f>
        <v>#REF!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711">
        <f t="shared" si="4"/>
        <v>21</v>
      </c>
      <c r="S50" s="711"/>
    </row>
    <row r="51" spans="1:19" ht="10.5" customHeight="1" hidden="1">
      <c r="A51" s="1238" t="s">
        <v>39</v>
      </c>
      <c r="B51" s="1239" t="s">
        <v>201</v>
      </c>
      <c r="C51" s="106" t="e">
        <f>D51+E51+F51+G51+H51+#REF!+J51+K51+M51+Q51+I51+P51+N51+L51</f>
        <v>#REF!</v>
      </c>
      <c r="D51" s="106">
        <v>0</v>
      </c>
      <c r="E51" s="106">
        <v>0</v>
      </c>
      <c r="F51" s="106"/>
      <c r="G51" s="106">
        <v>0</v>
      </c>
      <c r="H51" s="106">
        <v>0</v>
      </c>
      <c r="I51" s="106">
        <v>0</v>
      </c>
      <c r="J51" s="106"/>
      <c r="K51" s="106"/>
      <c r="L51" s="106"/>
      <c r="M51" s="106"/>
      <c r="N51" s="106">
        <v>3108</v>
      </c>
      <c r="O51" s="106"/>
      <c r="P51" s="106"/>
      <c r="Q51" s="106">
        <v>1500</v>
      </c>
      <c r="R51" s="711">
        <f t="shared" si="4"/>
        <v>22</v>
      </c>
      <c r="S51" s="711"/>
    </row>
    <row r="52" spans="1:19" ht="10.5" customHeight="1" hidden="1">
      <c r="A52" s="1238" t="s">
        <v>23</v>
      </c>
      <c r="B52" s="1239" t="s">
        <v>202</v>
      </c>
      <c r="C52" s="106" t="e">
        <f>D52+E52+F52+G52+H52+#REF!+J52+K52+M52+Q52+I52+P52+N52+L52</f>
        <v>#REF!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711">
        <f t="shared" si="4"/>
        <v>23</v>
      </c>
      <c r="S52" s="711"/>
    </row>
    <row r="53" spans="1:19" ht="10.5" customHeight="1" hidden="1">
      <c r="A53" s="1221" t="s">
        <v>1907</v>
      </c>
      <c r="B53" s="1243" t="s">
        <v>1907</v>
      </c>
      <c r="C53" s="106">
        <f>SUM(D53:Q53)</f>
        <v>32561.5</v>
      </c>
      <c r="D53" s="106"/>
      <c r="E53" s="106">
        <v>1968.2</v>
      </c>
      <c r="F53" s="106"/>
      <c r="G53" s="106">
        <v>600</v>
      </c>
      <c r="H53" s="106">
        <v>18513.3</v>
      </c>
      <c r="I53" s="106">
        <v>500</v>
      </c>
      <c r="J53" s="106">
        <v>2000</v>
      </c>
      <c r="K53" s="106"/>
      <c r="L53" s="106">
        <v>3000</v>
      </c>
      <c r="M53" s="106"/>
      <c r="N53" s="106">
        <v>1000</v>
      </c>
      <c r="O53" s="106">
        <v>1800</v>
      </c>
      <c r="P53" s="106"/>
      <c r="Q53" s="106">
        <v>3180</v>
      </c>
      <c r="R53" s="711">
        <f t="shared" si="4"/>
        <v>24</v>
      </c>
      <c r="S53" s="711"/>
    </row>
    <row r="54" spans="1:19" ht="10.5" customHeight="1" hidden="1">
      <c r="A54" s="1223" t="s">
        <v>111</v>
      </c>
      <c r="B54" s="1244" t="s">
        <v>99</v>
      </c>
      <c r="C54" s="1245">
        <f>SUM(D54:Q54)</f>
        <v>43944</v>
      </c>
      <c r="D54" s="1246">
        <f aca="true" t="shared" si="5" ref="D54:Q54">SUM(D30:D53)</f>
        <v>0</v>
      </c>
      <c r="E54" s="1246">
        <f t="shared" si="5"/>
        <v>1968.2</v>
      </c>
      <c r="F54" s="1246">
        <f t="shared" si="5"/>
        <v>0</v>
      </c>
      <c r="G54" s="1246">
        <f t="shared" si="5"/>
        <v>1058</v>
      </c>
      <c r="H54" s="1246">
        <f t="shared" si="5"/>
        <v>20981.3</v>
      </c>
      <c r="I54" s="1246">
        <f t="shared" si="5"/>
        <v>500</v>
      </c>
      <c r="J54" s="1246">
        <f t="shared" si="5"/>
        <v>2000</v>
      </c>
      <c r="K54" s="1246">
        <f t="shared" si="5"/>
        <v>0</v>
      </c>
      <c r="L54" s="1246">
        <f t="shared" si="5"/>
        <v>4011.7</v>
      </c>
      <c r="M54" s="1246">
        <f t="shared" si="5"/>
        <v>0</v>
      </c>
      <c r="N54" s="1246">
        <f t="shared" si="5"/>
        <v>6787.7</v>
      </c>
      <c r="O54" s="1246">
        <f t="shared" si="5"/>
        <v>1800</v>
      </c>
      <c r="P54" s="1246">
        <f t="shared" si="5"/>
        <v>0</v>
      </c>
      <c r="Q54" s="1246">
        <f t="shared" si="5"/>
        <v>4837.1</v>
      </c>
      <c r="R54" s="711"/>
      <c r="S54" s="711"/>
    </row>
    <row r="55" spans="1:19" ht="10.5" customHeight="1" hidden="1">
      <c r="A55" s="1222"/>
      <c r="B55" s="1243"/>
      <c r="C55" s="1245"/>
      <c r="D55" s="1245"/>
      <c r="E55" s="1245"/>
      <c r="F55" s="1245"/>
      <c r="G55" s="1245"/>
      <c r="H55" s="1245"/>
      <c r="I55" s="1245"/>
      <c r="J55" s="1245"/>
      <c r="K55" s="1245"/>
      <c r="L55" s="1245"/>
      <c r="M55" s="1245"/>
      <c r="N55" s="1245"/>
      <c r="O55" s="1245"/>
      <c r="P55" s="1245"/>
      <c r="Q55" s="1245"/>
      <c r="R55" s="711"/>
      <c r="S55" s="711"/>
    </row>
    <row r="56" spans="1:19" ht="10.5" customHeight="1" hidden="1">
      <c r="A56" s="1222"/>
      <c r="B56" s="1243"/>
      <c r="C56" s="1245"/>
      <c r="D56" s="1247"/>
      <c r="E56" s="1247"/>
      <c r="F56" s="1247"/>
      <c r="G56" s="1247"/>
      <c r="H56" s="1247"/>
      <c r="I56" s="1247"/>
      <c r="J56" s="1247"/>
      <c r="K56" s="1247"/>
      <c r="L56" s="1247"/>
      <c r="M56" s="1247"/>
      <c r="N56" s="1247"/>
      <c r="O56" s="1247"/>
      <c r="P56" s="1247"/>
      <c r="Q56" s="1247"/>
      <c r="R56" s="711"/>
      <c r="S56" s="711"/>
    </row>
    <row r="57" spans="1:19" ht="10.5" customHeight="1" hidden="1">
      <c r="A57" s="1222"/>
      <c r="B57" s="1243"/>
      <c r="C57" s="1245"/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7"/>
      <c r="Q57" s="1247"/>
      <c r="R57" s="711"/>
      <c r="S57" s="711"/>
    </row>
    <row r="58" spans="1:19" ht="10.5" customHeight="1" hidden="1">
      <c r="A58" s="1222"/>
      <c r="B58" s="1243"/>
      <c r="C58" s="1245"/>
      <c r="D58" s="1247"/>
      <c r="E58" s="1247"/>
      <c r="F58" s="1247"/>
      <c r="G58" s="1247"/>
      <c r="H58" s="1247"/>
      <c r="I58" s="1247"/>
      <c r="J58" s="1247"/>
      <c r="K58" s="1247"/>
      <c r="L58" s="1247"/>
      <c r="M58" s="1247"/>
      <c r="N58" s="1247"/>
      <c r="O58" s="1247"/>
      <c r="P58" s="1247"/>
      <c r="Q58" s="1247"/>
      <c r="R58" s="711"/>
      <c r="S58" s="711"/>
    </row>
    <row r="59" spans="1:19" ht="10.5" customHeight="1" hidden="1">
      <c r="A59" s="1222"/>
      <c r="B59" s="1243"/>
      <c r="C59" s="1245"/>
      <c r="D59" s="1247"/>
      <c r="E59" s="1247"/>
      <c r="F59" s="1247"/>
      <c r="G59" s="1247"/>
      <c r="H59" s="1247"/>
      <c r="I59" s="1247"/>
      <c r="J59" s="1247"/>
      <c r="K59" s="1247"/>
      <c r="L59" s="1247"/>
      <c r="M59" s="1247"/>
      <c r="N59" s="1247"/>
      <c r="O59" s="1247"/>
      <c r="P59" s="1247"/>
      <c r="Q59" s="1247"/>
      <c r="R59" s="711"/>
      <c r="S59" s="711"/>
    </row>
    <row r="60" spans="1:19" ht="10.5" customHeight="1" hidden="1">
      <c r="A60" s="1222"/>
      <c r="B60" s="1243"/>
      <c r="C60" s="1245"/>
      <c r="D60" s="1247"/>
      <c r="E60" s="1247"/>
      <c r="F60" s="1247"/>
      <c r="G60" s="1247"/>
      <c r="H60" s="1247"/>
      <c r="I60" s="1247"/>
      <c r="J60" s="1247"/>
      <c r="K60" s="1247"/>
      <c r="L60" s="1247"/>
      <c r="M60" s="1247"/>
      <c r="N60" s="1247"/>
      <c r="O60" s="1247"/>
      <c r="P60" s="1247"/>
      <c r="Q60" s="1247"/>
      <c r="R60" s="711"/>
      <c r="S60" s="711"/>
    </row>
    <row r="61" spans="1:19" ht="10.5" customHeight="1" hidden="1">
      <c r="A61" s="1222"/>
      <c r="B61" s="1243"/>
      <c r="C61" s="1245"/>
      <c r="D61" s="1247"/>
      <c r="E61" s="1247"/>
      <c r="F61" s="1247"/>
      <c r="G61" s="1247"/>
      <c r="H61" s="1247"/>
      <c r="I61" s="1247"/>
      <c r="J61" s="1247"/>
      <c r="K61" s="1247"/>
      <c r="L61" s="1247"/>
      <c r="M61" s="1247"/>
      <c r="N61" s="1247"/>
      <c r="O61" s="1247"/>
      <c r="P61" s="1247"/>
      <c r="Q61" s="1247"/>
      <c r="R61" s="711"/>
      <c r="S61" s="711"/>
    </row>
    <row r="62" spans="1:19" ht="10.5" customHeight="1" hidden="1">
      <c r="A62" s="1222"/>
      <c r="B62" s="1243"/>
      <c r="C62" s="1245"/>
      <c r="D62" s="1247"/>
      <c r="E62" s="1247"/>
      <c r="F62" s="1247"/>
      <c r="G62" s="1247"/>
      <c r="H62" s="1247"/>
      <c r="I62" s="1247"/>
      <c r="J62" s="1247"/>
      <c r="K62" s="1247"/>
      <c r="L62" s="1247"/>
      <c r="M62" s="1247"/>
      <c r="N62" s="1247"/>
      <c r="O62" s="1247"/>
      <c r="P62" s="1247"/>
      <c r="Q62" s="1247"/>
      <c r="R62" s="711"/>
      <c r="S62" s="711"/>
    </row>
    <row r="63" spans="1:19" ht="10.5" customHeight="1" hidden="1">
      <c r="A63" s="1222"/>
      <c r="B63" s="1243"/>
      <c r="C63" s="1245"/>
      <c r="D63" s="1247"/>
      <c r="E63" s="1247"/>
      <c r="F63" s="1247"/>
      <c r="G63" s="1247"/>
      <c r="H63" s="1247"/>
      <c r="I63" s="1247"/>
      <c r="J63" s="1247"/>
      <c r="K63" s="1247"/>
      <c r="L63" s="1247"/>
      <c r="M63" s="1247"/>
      <c r="N63" s="1247"/>
      <c r="O63" s="1247"/>
      <c r="P63" s="1247"/>
      <c r="Q63" s="1247"/>
      <c r="R63" s="711"/>
      <c r="S63" s="711"/>
    </row>
    <row r="64" spans="1:19" ht="10.5" customHeight="1" hidden="1">
      <c r="A64" s="1222"/>
      <c r="B64" s="1243"/>
      <c r="C64" s="1245"/>
      <c r="D64" s="1247"/>
      <c r="E64" s="1247"/>
      <c r="F64" s="1247"/>
      <c r="G64" s="1247"/>
      <c r="H64" s="1247"/>
      <c r="I64" s="1247"/>
      <c r="J64" s="1247"/>
      <c r="K64" s="1247"/>
      <c r="L64" s="1247"/>
      <c r="M64" s="1247"/>
      <c r="N64" s="1247"/>
      <c r="O64" s="1247"/>
      <c r="P64" s="1247"/>
      <c r="Q64" s="1247"/>
      <c r="R64" s="711"/>
      <c r="S64" s="711"/>
    </row>
    <row r="65" spans="1:19" ht="10.5" customHeight="1" hidden="1">
      <c r="A65" s="1222"/>
      <c r="B65" s="1243"/>
      <c r="C65" s="1245"/>
      <c r="D65" s="1247"/>
      <c r="E65" s="1247"/>
      <c r="F65" s="1247"/>
      <c r="G65" s="1247"/>
      <c r="H65" s="1247"/>
      <c r="I65" s="1247"/>
      <c r="J65" s="1247"/>
      <c r="K65" s="1247"/>
      <c r="L65" s="1247"/>
      <c r="M65" s="1247"/>
      <c r="N65" s="1247"/>
      <c r="O65" s="1247"/>
      <c r="P65" s="1247"/>
      <c r="Q65" s="1247"/>
      <c r="R65" s="711"/>
      <c r="S65" s="711"/>
    </row>
    <row r="66" spans="1:19" ht="10.5" customHeight="1" hidden="1">
      <c r="A66" s="1222"/>
      <c r="B66" s="1243"/>
      <c r="C66" s="1245"/>
      <c r="D66" s="1247"/>
      <c r="E66" s="1247"/>
      <c r="F66" s="1247"/>
      <c r="G66" s="1247"/>
      <c r="H66" s="1247"/>
      <c r="I66" s="1247"/>
      <c r="J66" s="1247"/>
      <c r="K66" s="1247"/>
      <c r="L66" s="1247"/>
      <c r="M66" s="1247"/>
      <c r="N66" s="1247"/>
      <c r="O66" s="1247"/>
      <c r="P66" s="1247"/>
      <c r="Q66" s="1247"/>
      <c r="R66" s="711"/>
      <c r="S66" s="711"/>
    </row>
    <row r="67" spans="1:19" ht="10.5" customHeight="1" hidden="1">
      <c r="A67" s="1222"/>
      <c r="B67" s="1243"/>
      <c r="C67" s="1245"/>
      <c r="D67" s="1247"/>
      <c r="E67" s="1247"/>
      <c r="F67" s="1247"/>
      <c r="G67" s="1247"/>
      <c r="H67" s="1247"/>
      <c r="I67" s="1247"/>
      <c r="J67" s="1247"/>
      <c r="K67" s="1247"/>
      <c r="L67" s="1247"/>
      <c r="M67" s="1247"/>
      <c r="N67" s="1247"/>
      <c r="O67" s="1247"/>
      <c r="P67" s="1247"/>
      <c r="Q67" s="1247"/>
      <c r="R67" s="711"/>
      <c r="S67" s="711"/>
    </row>
    <row r="68" spans="1:19" ht="10.5" customHeight="1" hidden="1">
      <c r="A68" s="1222"/>
      <c r="B68" s="1243"/>
      <c r="C68" s="1245"/>
      <c r="D68" s="1247"/>
      <c r="E68" s="1247"/>
      <c r="F68" s="1247"/>
      <c r="G68" s="1247"/>
      <c r="H68" s="1247"/>
      <c r="I68" s="1247"/>
      <c r="J68" s="1247"/>
      <c r="K68" s="1247"/>
      <c r="L68" s="1247"/>
      <c r="M68" s="1247"/>
      <c r="N68" s="1247"/>
      <c r="O68" s="1247"/>
      <c r="P68" s="1247"/>
      <c r="Q68" s="1247"/>
      <c r="R68" s="711"/>
      <c r="S68" s="711"/>
    </row>
    <row r="69" spans="1:19" ht="10.5" customHeight="1" hidden="1">
      <c r="A69" s="1222"/>
      <c r="B69" s="1243"/>
      <c r="C69" s="1245"/>
      <c r="D69" s="1247"/>
      <c r="E69" s="1247"/>
      <c r="F69" s="1247"/>
      <c r="G69" s="1247"/>
      <c r="H69" s="1247"/>
      <c r="I69" s="1247"/>
      <c r="J69" s="1247"/>
      <c r="K69" s="1247"/>
      <c r="L69" s="1247"/>
      <c r="M69" s="1247"/>
      <c r="N69" s="1247"/>
      <c r="O69" s="1247"/>
      <c r="P69" s="1247"/>
      <c r="Q69" s="1247"/>
      <c r="R69" s="711"/>
      <c r="S69" s="711"/>
    </row>
    <row r="70" spans="1:19" ht="11.25" customHeight="1" hidden="1">
      <c r="A70" s="1222"/>
      <c r="B70" s="1243"/>
      <c r="C70" s="1245"/>
      <c r="D70" s="1247"/>
      <c r="E70" s="1247"/>
      <c r="F70" s="1247"/>
      <c r="G70" s="1247"/>
      <c r="H70" s="1247"/>
      <c r="I70" s="1247"/>
      <c r="J70" s="1247"/>
      <c r="K70" s="1247"/>
      <c r="L70" s="1247"/>
      <c r="M70" s="1247"/>
      <c r="N70" s="1247"/>
      <c r="O70" s="1247"/>
      <c r="P70" s="1247"/>
      <c r="Q70" s="1247"/>
      <c r="R70" s="711"/>
      <c r="S70" s="711"/>
    </row>
    <row r="71" spans="1:19" ht="10.5" customHeight="1" hidden="1">
      <c r="A71" s="1222"/>
      <c r="B71" s="1243"/>
      <c r="C71" s="1245"/>
      <c r="D71" s="1247"/>
      <c r="E71" s="1247"/>
      <c r="F71" s="1247"/>
      <c r="G71" s="1247"/>
      <c r="H71" s="1247"/>
      <c r="I71" s="1247"/>
      <c r="J71" s="1247"/>
      <c r="K71" s="1247"/>
      <c r="L71" s="1247"/>
      <c r="M71" s="1247"/>
      <c r="N71" s="1247"/>
      <c r="O71" s="1247"/>
      <c r="P71" s="1247"/>
      <c r="Q71" s="1247"/>
      <c r="R71" s="711"/>
      <c r="S71" s="711"/>
    </row>
    <row r="72" spans="1:19" ht="10.5" customHeight="1" hidden="1">
      <c r="A72" s="1222"/>
      <c r="B72" s="1243"/>
      <c r="C72" s="1245"/>
      <c r="D72" s="1247"/>
      <c r="E72" s="1247"/>
      <c r="F72" s="1247"/>
      <c r="G72" s="1247"/>
      <c r="H72" s="1247"/>
      <c r="I72" s="1247"/>
      <c r="J72" s="1247"/>
      <c r="K72" s="1247"/>
      <c r="L72" s="1247"/>
      <c r="M72" s="1247"/>
      <c r="N72" s="1247"/>
      <c r="O72" s="1247"/>
      <c r="P72" s="1247"/>
      <c r="Q72" s="1247"/>
      <c r="R72" s="711"/>
      <c r="S72" s="711"/>
    </row>
    <row r="73" spans="1:19" ht="10.5" customHeight="1" hidden="1">
      <c r="A73" s="1222"/>
      <c r="B73" s="1243"/>
      <c r="C73" s="1245"/>
      <c r="D73" s="1247"/>
      <c r="E73" s="1247"/>
      <c r="F73" s="1247"/>
      <c r="G73" s="1247"/>
      <c r="H73" s="1247"/>
      <c r="I73" s="1247"/>
      <c r="J73" s="1247"/>
      <c r="K73" s="1247"/>
      <c r="L73" s="1247"/>
      <c r="M73" s="1247"/>
      <c r="N73" s="1247"/>
      <c r="O73" s="1247"/>
      <c r="P73" s="1247"/>
      <c r="Q73" s="1247"/>
      <c r="R73" s="711"/>
      <c r="S73" s="711"/>
    </row>
    <row r="74" spans="1:19" ht="10.5" customHeight="1" hidden="1">
      <c r="A74" s="1222"/>
      <c r="B74" s="1243"/>
      <c r="C74" s="1245"/>
      <c r="D74" s="1247"/>
      <c r="E74" s="1247"/>
      <c r="F74" s="1247"/>
      <c r="G74" s="1247"/>
      <c r="H74" s="1247"/>
      <c r="I74" s="1247"/>
      <c r="J74" s="1247"/>
      <c r="K74" s="1247"/>
      <c r="L74" s="1247"/>
      <c r="M74" s="1247"/>
      <c r="N74" s="1247"/>
      <c r="O74" s="1247"/>
      <c r="P74" s="1247"/>
      <c r="Q74" s="1247"/>
      <c r="R74" s="711"/>
      <c r="S74" s="711"/>
    </row>
    <row r="75" spans="1:19" ht="10.5" customHeight="1" hidden="1">
      <c r="A75" s="1222"/>
      <c r="B75" s="1243"/>
      <c r="C75" s="1245"/>
      <c r="D75" s="1247"/>
      <c r="E75" s="1247"/>
      <c r="F75" s="1247"/>
      <c r="G75" s="1247"/>
      <c r="H75" s="1247"/>
      <c r="I75" s="1247"/>
      <c r="J75" s="1247"/>
      <c r="K75" s="1247"/>
      <c r="L75" s="1247"/>
      <c r="M75" s="1247"/>
      <c r="N75" s="1247"/>
      <c r="O75" s="1247"/>
      <c r="P75" s="1247"/>
      <c r="Q75" s="1247"/>
      <c r="R75" s="711"/>
      <c r="S75" s="711"/>
    </row>
    <row r="76" spans="1:19" ht="10.5" customHeight="1" hidden="1">
      <c r="A76" s="1222"/>
      <c r="B76" s="1243"/>
      <c r="C76" s="1245"/>
      <c r="D76" s="1247"/>
      <c r="E76" s="1247"/>
      <c r="F76" s="1247"/>
      <c r="G76" s="1247"/>
      <c r="H76" s="1247"/>
      <c r="I76" s="1247"/>
      <c r="J76" s="1247"/>
      <c r="K76" s="1247"/>
      <c r="L76" s="1247"/>
      <c r="M76" s="1247"/>
      <c r="N76" s="1247"/>
      <c r="O76" s="1247"/>
      <c r="P76" s="1247"/>
      <c r="Q76" s="1247"/>
      <c r="R76" s="711"/>
      <c r="S76" s="711"/>
    </row>
    <row r="77" spans="1:19" ht="12.75" customHeight="1" hidden="1">
      <c r="A77" s="1222"/>
      <c r="B77" s="1243"/>
      <c r="C77" s="1245"/>
      <c r="D77" s="1247"/>
      <c r="E77" s="1247"/>
      <c r="F77" s="1247"/>
      <c r="G77" s="1247"/>
      <c r="H77" s="1247"/>
      <c r="I77" s="1247"/>
      <c r="J77" s="1247"/>
      <c r="K77" s="1247"/>
      <c r="L77" s="1247"/>
      <c r="M77" s="1247"/>
      <c r="N77" s="1247"/>
      <c r="O77" s="1247"/>
      <c r="P77" s="1247"/>
      <c r="Q77" s="1247"/>
      <c r="R77" s="711"/>
      <c r="S77" s="711"/>
    </row>
    <row r="78" spans="1:19" ht="12.75" customHeight="1" hidden="1">
      <c r="A78" s="1222"/>
      <c r="B78" s="1243"/>
      <c r="C78" s="1245"/>
      <c r="D78" s="1247"/>
      <c r="E78" s="1247"/>
      <c r="F78" s="1247"/>
      <c r="G78" s="1247"/>
      <c r="H78" s="1247"/>
      <c r="I78" s="1247"/>
      <c r="J78" s="1247"/>
      <c r="K78" s="1247"/>
      <c r="L78" s="1247"/>
      <c r="M78" s="1247"/>
      <c r="N78" s="1247"/>
      <c r="O78" s="1247"/>
      <c r="P78" s="1247"/>
      <c r="Q78" s="1247"/>
      <c r="R78" s="711"/>
      <c r="S78" s="711"/>
    </row>
    <row r="79" spans="1:19" ht="10.5" customHeight="1" hidden="1">
      <c r="A79" s="1222"/>
      <c r="B79" s="1243"/>
      <c r="C79" s="1245"/>
      <c r="D79" s="1247"/>
      <c r="E79" s="1247"/>
      <c r="F79" s="1247"/>
      <c r="G79" s="1247"/>
      <c r="H79" s="1247"/>
      <c r="I79" s="1247"/>
      <c r="J79" s="1247"/>
      <c r="K79" s="1247"/>
      <c r="L79" s="1247"/>
      <c r="M79" s="1247"/>
      <c r="N79" s="1247"/>
      <c r="O79" s="1247"/>
      <c r="P79" s="1247"/>
      <c r="Q79" s="1247"/>
      <c r="R79" s="711"/>
      <c r="S79" s="711"/>
    </row>
    <row r="80" spans="1:19" ht="16.5" customHeight="1">
      <c r="A80" s="1222"/>
      <c r="B80" s="1243"/>
      <c r="C80" s="1248"/>
      <c r="D80" s="1248"/>
      <c r="E80" s="1248"/>
      <c r="F80" s="1248"/>
      <c r="G80" s="1248"/>
      <c r="H80" s="1248"/>
      <c r="I80" s="1248"/>
      <c r="J80" s="1248"/>
      <c r="K80" s="1248"/>
      <c r="L80" s="1248"/>
      <c r="M80" s="1248"/>
      <c r="N80" s="1248"/>
      <c r="O80" s="1248"/>
      <c r="P80" s="1248"/>
      <c r="Q80" s="1248"/>
      <c r="R80" s="711"/>
      <c r="S80" s="711"/>
    </row>
    <row r="81" spans="1:19" ht="10.5">
      <c r="A81" s="1249"/>
      <c r="B81" s="1250"/>
      <c r="C81" s="1235"/>
      <c r="D81" s="1235"/>
      <c r="E81" s="1235"/>
      <c r="F81" s="1235"/>
      <c r="G81" s="1235"/>
      <c r="H81" s="1235"/>
      <c r="I81" s="1235"/>
      <c r="J81" s="1235"/>
      <c r="K81" s="1235"/>
      <c r="L81" s="1235"/>
      <c r="M81" s="1235"/>
      <c r="N81" s="1235"/>
      <c r="O81" s="1235"/>
      <c r="P81" s="1235"/>
      <c r="Q81" s="1235"/>
      <c r="R81" s="711"/>
      <c r="S81" s="711"/>
    </row>
    <row r="82" spans="1:19" ht="10.5">
      <c r="A82" s="1249"/>
      <c r="B82" s="1250"/>
      <c r="C82" s="711"/>
      <c r="D82" s="711"/>
      <c r="E82" s="711"/>
      <c r="F82" s="711"/>
      <c r="G82" s="711"/>
      <c r="H82" s="711"/>
      <c r="I82" s="711"/>
      <c r="J82" s="711"/>
      <c r="K82" s="711"/>
      <c r="L82" s="711"/>
      <c r="M82" s="711"/>
      <c r="P82" s="711"/>
      <c r="Q82" s="711"/>
      <c r="R82" s="711"/>
      <c r="S82" s="711"/>
    </row>
    <row r="83" spans="1:19" ht="10.5">
      <c r="A83" s="1249"/>
      <c r="B83" s="1250"/>
      <c r="C83" s="711"/>
      <c r="D83" s="711"/>
      <c r="E83" s="711"/>
      <c r="F83" s="711"/>
      <c r="G83" s="711"/>
      <c r="H83" s="711"/>
      <c r="I83" s="711"/>
      <c r="J83" s="711"/>
      <c r="K83" s="711"/>
      <c r="L83" s="711"/>
      <c r="M83" s="711"/>
      <c r="P83" s="711"/>
      <c r="Q83" s="711"/>
      <c r="R83" s="711"/>
      <c r="S83" s="711"/>
    </row>
    <row r="84" spans="1:19" ht="10.5">
      <c r="A84" s="1249"/>
      <c r="B84" s="1250"/>
      <c r="C84" s="711"/>
      <c r="D84" s="711"/>
      <c r="E84" s="711"/>
      <c r="F84" s="711"/>
      <c r="G84" s="711"/>
      <c r="H84" s="711"/>
      <c r="I84" s="711"/>
      <c r="J84" s="711"/>
      <c r="K84" s="711"/>
      <c r="L84" s="711"/>
      <c r="M84" s="711"/>
      <c r="N84" s="711"/>
      <c r="O84" s="711"/>
      <c r="P84" s="711"/>
      <c r="Q84" s="711"/>
      <c r="R84" s="711"/>
      <c r="S84" s="711"/>
    </row>
    <row r="85" spans="1:19" ht="10.5">
      <c r="A85" s="1251"/>
      <c r="B85" s="711"/>
      <c r="C85" s="711"/>
      <c r="D85" s="711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</row>
    <row r="86" spans="1:19" ht="10.5">
      <c r="A86" s="1251"/>
      <c r="B86" s="711"/>
      <c r="C86" s="711"/>
      <c r="D86" s="711"/>
      <c r="E86" s="711"/>
      <c r="F86" s="711"/>
      <c r="G86" s="711"/>
      <c r="H86" s="711"/>
      <c r="I86" s="711"/>
      <c r="J86" s="711"/>
      <c r="K86" s="711"/>
      <c r="L86" s="711"/>
      <c r="M86" s="711"/>
      <c r="N86" s="711"/>
      <c r="O86" s="711"/>
      <c r="P86" s="711"/>
      <c r="Q86" s="711"/>
      <c r="R86" s="711"/>
      <c r="S86" s="711"/>
    </row>
    <row r="87" spans="1:19" ht="10.5">
      <c r="A87" s="1251"/>
      <c r="B87" s="711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</row>
    <row r="88" spans="1:19" ht="10.5">
      <c r="A88" s="1251"/>
      <c r="B88" s="711"/>
      <c r="C88" s="711"/>
      <c r="D88" s="711"/>
      <c r="E88" s="711"/>
      <c r="F88" s="711"/>
      <c r="G88" s="711"/>
      <c r="H88" s="711"/>
      <c r="I88" s="711"/>
      <c r="J88" s="711"/>
      <c r="K88" s="711"/>
      <c r="L88" s="711"/>
      <c r="M88" s="711"/>
      <c r="N88" s="711"/>
      <c r="O88" s="711"/>
      <c r="P88" s="711"/>
      <c r="Q88" s="711"/>
      <c r="R88" s="711"/>
      <c r="S88" s="711"/>
    </row>
    <row r="89" spans="1:19" ht="10.5">
      <c r="A89" s="1251"/>
      <c r="B89" s="711"/>
      <c r="C89" s="711"/>
      <c r="D89" s="711"/>
      <c r="E89" s="711"/>
      <c r="F89" s="711"/>
      <c r="G89" s="711"/>
      <c r="H89" s="711"/>
      <c r="I89" s="711"/>
      <c r="J89" s="711"/>
      <c r="K89" s="711"/>
      <c r="L89" s="711"/>
      <c r="M89" s="711"/>
      <c r="N89" s="711"/>
      <c r="O89" s="711"/>
      <c r="P89" s="711"/>
      <c r="Q89" s="711"/>
      <c r="R89" s="711"/>
      <c r="S89" s="711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U102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77.00390625" style="103" customWidth="1"/>
    <col min="2" max="2" width="10.125" style="49" customWidth="1"/>
    <col min="3" max="3" width="10.375" style="49" bestFit="1" customWidth="1"/>
    <col min="4" max="4" width="10.75390625" style="49" customWidth="1"/>
    <col min="5" max="5" width="8.625" style="49" customWidth="1"/>
    <col min="6" max="6" width="10.375" style="49" customWidth="1"/>
    <col min="7" max="7" width="11.375" style="102" customWidth="1"/>
    <col min="8" max="8" width="10.875" style="102" customWidth="1"/>
    <col min="9" max="99" width="9.125" style="102" customWidth="1"/>
    <col min="100" max="16384" width="9.125" style="103" customWidth="1"/>
  </cols>
  <sheetData>
    <row r="1" spans="1:99" ht="12">
      <c r="A1" s="639" t="s">
        <v>1908</v>
      </c>
      <c r="B1" s="19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</row>
    <row r="2" spans="1:99" ht="12">
      <c r="A2" s="120" t="s">
        <v>1909</v>
      </c>
      <c r="B2" s="98"/>
      <c r="C2" s="98"/>
      <c r="D2" s="193"/>
      <c r="E2" s="5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</row>
    <row r="3" spans="1:5" ht="12">
      <c r="A3" s="1252"/>
      <c r="B3" s="1253"/>
      <c r="C3" s="1253"/>
      <c r="D3" s="1253"/>
      <c r="E3" s="49" t="s">
        <v>1910</v>
      </c>
    </row>
    <row r="4" spans="1:6" ht="15" customHeight="1">
      <c r="A4" s="1254"/>
      <c r="B4" s="1255" t="s">
        <v>1754</v>
      </c>
      <c r="C4" s="1256" t="s">
        <v>1911</v>
      </c>
      <c r="D4" s="855"/>
      <c r="E4" s="856"/>
      <c r="F4" s="1257"/>
    </row>
    <row r="5" spans="1:6" ht="10.5" customHeight="1">
      <c r="A5" s="343" t="s">
        <v>1912</v>
      </c>
      <c r="B5" s="1258" t="s">
        <v>1913</v>
      </c>
      <c r="C5" s="224" t="s">
        <v>1914</v>
      </c>
      <c r="D5" s="840" t="s">
        <v>1913</v>
      </c>
      <c r="E5" s="216" t="s">
        <v>1756</v>
      </c>
      <c r="F5" s="320"/>
    </row>
    <row r="6" spans="1:6" ht="10.5" customHeight="1">
      <c r="A6" s="344"/>
      <c r="B6" s="1259" t="s">
        <v>1915</v>
      </c>
      <c r="C6" s="231" t="s">
        <v>1916</v>
      </c>
      <c r="D6" s="841" t="s">
        <v>1915</v>
      </c>
      <c r="E6" s="416" t="s">
        <v>1759</v>
      </c>
      <c r="F6" s="241"/>
    </row>
    <row r="7" spans="1:6" ht="12.75" customHeight="1">
      <c r="A7" s="1260" t="s">
        <v>1917</v>
      </c>
      <c r="B7" s="1261"/>
      <c r="D7" s="1262"/>
      <c r="E7" s="53"/>
      <c r="F7" s="1263" t="s">
        <v>1918</v>
      </c>
    </row>
    <row r="8" spans="1:7" ht="12.75" customHeight="1">
      <c r="A8" s="343" t="s">
        <v>1919</v>
      </c>
      <c r="B8" s="651">
        <v>184244.7</v>
      </c>
      <c r="C8" s="1264"/>
      <c r="D8" s="1264">
        <v>1132601.8</v>
      </c>
      <c r="E8" s="1264"/>
      <c r="F8" s="1264"/>
      <c r="G8" s="626"/>
    </row>
    <row r="9" spans="1:7" ht="12.75" customHeight="1">
      <c r="A9" s="343" t="s">
        <v>1920</v>
      </c>
      <c r="B9" s="651">
        <v>11572461.6</v>
      </c>
      <c r="C9" s="651">
        <v>17399877.1</v>
      </c>
      <c r="D9" s="651">
        <v>13781147.1</v>
      </c>
      <c r="E9" s="651">
        <f>D9/C9*100</f>
        <v>79.202554252524</v>
      </c>
      <c r="F9" s="651">
        <f>D9/B9*100</f>
        <v>119.08570169720849</v>
      </c>
      <c r="G9" s="626"/>
    </row>
    <row r="10" spans="1:7" ht="12.75" customHeight="1">
      <c r="A10" s="343" t="s">
        <v>1921</v>
      </c>
      <c r="B10" s="1265">
        <v>11196798.1</v>
      </c>
      <c r="C10" s="651">
        <v>17399877.1</v>
      </c>
      <c r="D10" s="651">
        <v>13502024.5</v>
      </c>
      <c r="E10" s="651">
        <f aca="true" t="shared" si="0" ref="E10:E15">D10/C10*100</f>
        <v>77.59839004839867</v>
      </c>
      <c r="F10" s="651">
        <f aca="true" t="shared" si="1" ref="F10:F15">D10/B10*100</f>
        <v>120.58826442534496</v>
      </c>
      <c r="G10" s="626"/>
    </row>
    <row r="11" spans="1:7" ht="15" customHeight="1">
      <c r="A11" s="343" t="s">
        <v>1922</v>
      </c>
      <c r="B11" s="651">
        <v>8985595.8</v>
      </c>
      <c r="C11" s="651">
        <v>17399877.1</v>
      </c>
      <c r="D11" s="651">
        <v>13502024.5</v>
      </c>
      <c r="E11" s="651">
        <f t="shared" si="0"/>
        <v>77.59839004839867</v>
      </c>
      <c r="F11" s="651">
        <f t="shared" si="1"/>
        <v>150.26298534372089</v>
      </c>
      <c r="G11" s="626"/>
    </row>
    <row r="12" spans="1:8" ht="15" customHeight="1">
      <c r="A12" s="343" t="s">
        <v>1923</v>
      </c>
      <c r="B12" s="651">
        <f>B13+B14+B15</f>
        <v>4700770.9</v>
      </c>
      <c r="C12" s="651">
        <f>C13+C14+C15</f>
        <v>17399877.1</v>
      </c>
      <c r="D12" s="651">
        <f>D13+D14+D15</f>
        <v>13502024.5</v>
      </c>
      <c r="E12" s="651">
        <f t="shared" si="0"/>
        <v>77.59839004839867</v>
      </c>
      <c r="F12" s="651">
        <f t="shared" si="1"/>
        <v>287.23000518914887</v>
      </c>
      <c r="G12" s="626"/>
      <c r="H12" s="626"/>
    </row>
    <row r="13" spans="1:7" ht="15" customHeight="1">
      <c r="A13" s="343" t="s">
        <v>1924</v>
      </c>
      <c r="B13" s="651">
        <v>2917735.7</v>
      </c>
      <c r="C13" s="651">
        <v>3487303</v>
      </c>
      <c r="D13" s="651">
        <v>3105127.5</v>
      </c>
      <c r="E13" s="651">
        <f t="shared" si="0"/>
        <v>89.04094367481117</v>
      </c>
      <c r="F13" s="651">
        <f t="shared" si="1"/>
        <v>106.42250770006343</v>
      </c>
      <c r="G13" s="626"/>
    </row>
    <row r="14" spans="1:7" ht="15" customHeight="1">
      <c r="A14" s="343" t="s">
        <v>1925</v>
      </c>
      <c r="B14" s="651">
        <v>316497.6</v>
      </c>
      <c r="C14" s="651">
        <v>383015.3</v>
      </c>
      <c r="D14" s="651">
        <v>328795.4</v>
      </c>
      <c r="E14" s="651">
        <f t="shared" si="0"/>
        <v>85.84393364964795</v>
      </c>
      <c r="F14" s="651">
        <f t="shared" si="1"/>
        <v>103.88559028567674</v>
      </c>
      <c r="G14" s="626"/>
    </row>
    <row r="15" spans="1:9" ht="15" customHeight="1">
      <c r="A15" s="343" t="s">
        <v>1926</v>
      </c>
      <c r="B15" s="651">
        <v>1466537.6</v>
      </c>
      <c r="C15" s="651">
        <v>13529558.8</v>
      </c>
      <c r="D15" s="651">
        <v>10068101.6</v>
      </c>
      <c r="E15" s="651">
        <f t="shared" si="0"/>
        <v>74.41559439469674</v>
      </c>
      <c r="F15" s="651">
        <f t="shared" si="1"/>
        <v>686.5218866532982</v>
      </c>
      <c r="G15" s="626">
        <f>+C11-C13-C14</f>
        <v>13529558.8</v>
      </c>
      <c r="H15" s="626">
        <f>+D11-D13-D14</f>
        <v>10068101.6</v>
      </c>
      <c r="I15" s="626"/>
    </row>
    <row r="16" spans="1:7" ht="15" customHeight="1">
      <c r="A16" s="343" t="s">
        <v>1927</v>
      </c>
      <c r="B16" s="343"/>
      <c r="C16" s="343"/>
      <c r="D16" s="343"/>
      <c r="E16" s="651"/>
      <c r="F16" s="651"/>
      <c r="G16" s="626"/>
    </row>
    <row r="17" spans="1:7" ht="15" customHeight="1">
      <c r="A17" s="344" t="s">
        <v>1928</v>
      </c>
      <c r="B17" s="651">
        <f>B8+B9-B10</f>
        <v>559908.1999999993</v>
      </c>
      <c r="C17" s="343"/>
      <c r="D17" s="651">
        <f>D8+D9-D10</f>
        <v>1411724.4000000004</v>
      </c>
      <c r="E17" s="651"/>
      <c r="F17" s="651">
        <f>D17/B17*100</f>
        <v>252.13497498339947</v>
      </c>
      <c r="G17" s="626"/>
    </row>
    <row r="18" spans="1:7" ht="12.75" customHeight="1">
      <c r="A18" s="1260" t="s">
        <v>1929</v>
      </c>
      <c r="B18" s="1260"/>
      <c r="C18" s="185"/>
      <c r="D18" s="185"/>
      <c r="E18" s="185"/>
      <c r="F18" s="185"/>
      <c r="G18" s="626"/>
    </row>
    <row r="19" spans="1:7" ht="14.25" customHeight="1">
      <c r="A19" s="343" t="s">
        <v>1919</v>
      </c>
      <c r="B19" s="1266"/>
      <c r="C19" s="1264"/>
      <c r="D19" s="1264">
        <v>2</v>
      </c>
      <c r="E19" s="1264"/>
      <c r="F19" s="1264"/>
      <c r="G19" s="626"/>
    </row>
    <row r="20" spans="1:7" ht="14.25" customHeight="1">
      <c r="A20" s="343" t="s">
        <v>1930</v>
      </c>
      <c r="B20" s="1265">
        <v>14205357</v>
      </c>
      <c r="C20" s="651">
        <v>15938326.8</v>
      </c>
      <c r="D20" s="651">
        <v>17696704.8</v>
      </c>
      <c r="E20" s="651">
        <f>D20/C20*100</f>
        <v>111.03238766568646</v>
      </c>
      <c r="F20" s="651">
        <f>D20/B20*100</f>
        <v>124.57768432007728</v>
      </c>
      <c r="G20" s="626"/>
    </row>
    <row r="21" spans="1:7" ht="14.25" customHeight="1">
      <c r="A21" s="343" t="s">
        <v>1921</v>
      </c>
      <c r="B21" s="1265">
        <v>13751089.5</v>
      </c>
      <c r="C21" s="651">
        <v>15938326.8</v>
      </c>
      <c r="D21" s="1265">
        <v>16555577.8</v>
      </c>
      <c r="E21" s="651">
        <f aca="true" t="shared" si="2" ref="E21:E26">D21/C21*100</f>
        <v>103.87274654200213</v>
      </c>
      <c r="F21" s="651">
        <f aca="true" t="shared" si="3" ref="F21:F28">D21/B21*100</f>
        <v>120.39466254655677</v>
      </c>
      <c r="G21" s="626"/>
    </row>
    <row r="22" spans="1:7" ht="14.25" customHeight="1">
      <c r="A22" s="343" t="s">
        <v>1922</v>
      </c>
      <c r="B22" s="1265">
        <v>13751089.5</v>
      </c>
      <c r="C22" s="651">
        <f>+C21</f>
        <v>15938326.8</v>
      </c>
      <c r="D22" s="651">
        <f>+D21</f>
        <v>16555577.8</v>
      </c>
      <c r="E22" s="651">
        <f t="shared" si="2"/>
        <v>103.87274654200213</v>
      </c>
      <c r="F22" s="651">
        <f t="shared" si="3"/>
        <v>120.39466254655677</v>
      </c>
      <c r="G22" s="626"/>
    </row>
    <row r="23" spans="1:7" ht="14.25" customHeight="1">
      <c r="A23" s="343" t="s">
        <v>1931</v>
      </c>
      <c r="B23" s="651">
        <f>SUM(B24:B26)</f>
        <v>12647478.700000001</v>
      </c>
      <c r="C23" s="651">
        <f>C24+C25+C26</f>
        <v>15938326.8</v>
      </c>
      <c r="D23" s="651">
        <f>D24+D25+D26</f>
        <v>16555577.8</v>
      </c>
      <c r="E23" s="651">
        <f t="shared" si="2"/>
        <v>103.87274654200213</v>
      </c>
      <c r="F23" s="651">
        <f t="shared" si="3"/>
        <v>130.90022282464884</v>
      </c>
      <c r="G23" s="626"/>
    </row>
    <row r="24" spans="1:8" ht="14.25" customHeight="1">
      <c r="A24" s="343" t="s">
        <v>1932</v>
      </c>
      <c r="B24" s="341">
        <v>9206222.9</v>
      </c>
      <c r="C24" s="651">
        <v>9323944.4</v>
      </c>
      <c r="D24" s="651">
        <v>10094741.9</v>
      </c>
      <c r="E24" s="651">
        <f t="shared" si="2"/>
        <v>108.26686075047809</v>
      </c>
      <c r="F24" s="651">
        <f t="shared" si="3"/>
        <v>109.65128706583891</v>
      </c>
      <c r="G24" s="626"/>
      <c r="H24" s="626"/>
    </row>
    <row r="25" spans="1:7" ht="14.25" customHeight="1">
      <c r="A25" s="343" t="s">
        <v>1933</v>
      </c>
      <c r="B25" s="1265">
        <v>998513.8</v>
      </c>
      <c r="C25" s="651">
        <v>1025633.9</v>
      </c>
      <c r="D25" s="651">
        <v>1103777.3</v>
      </c>
      <c r="E25" s="651">
        <f t="shared" si="2"/>
        <v>107.61903443324172</v>
      </c>
      <c r="F25" s="651">
        <f t="shared" si="3"/>
        <v>110.54201754647757</v>
      </c>
      <c r="G25" s="626"/>
    </row>
    <row r="26" spans="1:8" ht="14.25" customHeight="1">
      <c r="A26" s="343" t="s">
        <v>1926</v>
      </c>
      <c r="B26" s="1265">
        <v>2442742</v>
      </c>
      <c r="C26" s="651">
        <f>+G26</f>
        <v>5588748.5</v>
      </c>
      <c r="D26" s="651">
        <f>+H26</f>
        <v>5357058.600000001</v>
      </c>
      <c r="E26" s="651">
        <f t="shared" si="2"/>
        <v>95.85435093384504</v>
      </c>
      <c r="F26" s="651">
        <f t="shared" si="3"/>
        <v>219.30513332967627</v>
      </c>
      <c r="G26" s="626">
        <f>+C22-C24-C25</f>
        <v>5588748.5</v>
      </c>
      <c r="H26" s="626">
        <f>+D22-D24-D25</f>
        <v>5357058.600000001</v>
      </c>
    </row>
    <row r="27" spans="1:7" ht="14.25" customHeight="1">
      <c r="A27" s="343" t="s">
        <v>1934</v>
      </c>
      <c r="B27" s="343"/>
      <c r="C27" s="343"/>
      <c r="D27" s="343"/>
      <c r="E27" s="651"/>
      <c r="F27" s="651"/>
      <c r="G27" s="626"/>
    </row>
    <row r="28" spans="1:7" ht="14.25" customHeight="1">
      <c r="A28" s="343" t="s">
        <v>1935</v>
      </c>
      <c r="B28" s="651">
        <f>B19+B20-B21</f>
        <v>454267.5</v>
      </c>
      <c r="C28" s="343"/>
      <c r="D28" s="651">
        <f>D19+D20-D21</f>
        <v>1141129</v>
      </c>
      <c r="E28" s="651"/>
      <c r="F28" s="651">
        <f t="shared" si="3"/>
        <v>251.2019900168953</v>
      </c>
      <c r="G28" s="626"/>
    </row>
    <row r="29" spans="1:7" ht="14.25" customHeight="1">
      <c r="A29" s="1260" t="s">
        <v>1936</v>
      </c>
      <c r="B29" s="1260"/>
      <c r="C29" s="185"/>
      <c r="D29" s="185"/>
      <c r="E29" s="185"/>
      <c r="F29" s="185"/>
      <c r="G29" s="626"/>
    </row>
    <row r="30" spans="1:7" ht="14.25" customHeight="1">
      <c r="A30" s="343" t="s">
        <v>1919</v>
      </c>
      <c r="B30" s="651"/>
      <c r="C30" s="1264"/>
      <c r="D30" s="1264"/>
      <c r="E30" s="1264"/>
      <c r="F30" s="1264"/>
      <c r="G30" s="626"/>
    </row>
    <row r="31" spans="1:7" ht="14.25" customHeight="1">
      <c r="A31" s="343" t="s">
        <v>1930</v>
      </c>
      <c r="B31" s="651">
        <v>2637347</v>
      </c>
      <c r="C31" s="651">
        <v>2998442</v>
      </c>
      <c r="D31" s="651">
        <v>2998714.9</v>
      </c>
      <c r="E31" s="651">
        <f>D31/C31*100</f>
        <v>100.00910139332359</v>
      </c>
      <c r="F31" s="651">
        <f>D31/B31*100</f>
        <v>113.70194744946343</v>
      </c>
      <c r="G31" s="626"/>
    </row>
    <row r="32" spans="1:7" ht="12" customHeight="1">
      <c r="A32" s="343" t="s">
        <v>1921</v>
      </c>
      <c r="B32" s="1265">
        <v>2578342.7</v>
      </c>
      <c r="C32" s="651">
        <v>2998442</v>
      </c>
      <c r="D32" s="1265">
        <v>2831505.9</v>
      </c>
      <c r="E32" s="651">
        <f aca="true" t="shared" si="4" ref="E32:E37">D32/C32*100</f>
        <v>94.43257198238285</v>
      </c>
      <c r="F32" s="651">
        <f aca="true" t="shared" si="5" ref="F32:F37">D32/B32*100</f>
        <v>109.81883440087307</v>
      </c>
      <c r="G32" s="626"/>
    </row>
    <row r="33" spans="1:7" ht="12" customHeight="1">
      <c r="A33" s="343" t="s">
        <v>1937</v>
      </c>
      <c r="B33" s="651">
        <v>2578342.7</v>
      </c>
      <c r="C33" s="651">
        <f>+C32</f>
        <v>2998442</v>
      </c>
      <c r="D33" s="651">
        <f>+D32</f>
        <v>2831505.9</v>
      </c>
      <c r="E33" s="651">
        <f t="shared" si="4"/>
        <v>94.43257198238285</v>
      </c>
      <c r="F33" s="651">
        <f t="shared" si="5"/>
        <v>109.81883440087307</v>
      </c>
      <c r="G33" s="626"/>
    </row>
    <row r="34" spans="1:7" ht="12" customHeight="1">
      <c r="A34" s="343" t="s">
        <v>1931</v>
      </c>
      <c r="B34" s="1265">
        <f>B35+B36+B37</f>
        <v>2576416.3</v>
      </c>
      <c r="C34" s="1265">
        <f>C35+C36+C37</f>
        <v>2998442</v>
      </c>
      <c r="D34" s="1265">
        <f>D35+D36+D37</f>
        <v>2831505.9</v>
      </c>
      <c r="E34" s="651">
        <f t="shared" si="4"/>
        <v>94.43257198238285</v>
      </c>
      <c r="F34" s="651">
        <f t="shared" si="5"/>
        <v>109.90094652017224</v>
      </c>
      <c r="G34" s="626"/>
    </row>
    <row r="35" spans="1:8" ht="12" customHeight="1">
      <c r="A35" s="343" t="s">
        <v>1932</v>
      </c>
      <c r="B35" s="651">
        <v>1897416.8</v>
      </c>
      <c r="C35" s="651">
        <v>2076680.3</v>
      </c>
      <c r="D35" s="651">
        <v>2021514.7</v>
      </c>
      <c r="E35" s="651">
        <f t="shared" si="4"/>
        <v>97.34356800129514</v>
      </c>
      <c r="F35" s="651">
        <f t="shared" si="5"/>
        <v>106.5403605575749</v>
      </c>
      <c r="G35" s="626"/>
      <c r="H35" s="626"/>
    </row>
    <row r="36" spans="1:8" ht="12" customHeight="1">
      <c r="A36" s="343" t="s">
        <v>1933</v>
      </c>
      <c r="B36" s="651">
        <v>209315.1</v>
      </c>
      <c r="C36" s="651">
        <v>228676.5</v>
      </c>
      <c r="D36" s="651">
        <v>220239.7</v>
      </c>
      <c r="E36" s="651">
        <f t="shared" si="4"/>
        <v>96.3105959729137</v>
      </c>
      <c r="F36" s="651">
        <f t="shared" si="5"/>
        <v>105.21921256517088</v>
      </c>
      <c r="G36" s="626">
        <f>+C33-C35-C36</f>
        <v>693085.2</v>
      </c>
      <c r="H36" s="626">
        <f>+D33-D35-D36</f>
        <v>589751.5</v>
      </c>
    </row>
    <row r="37" spans="1:7" ht="12" customHeight="1">
      <c r="A37" s="343" t="s">
        <v>1926</v>
      </c>
      <c r="B37" s="651">
        <v>469684.4</v>
      </c>
      <c r="C37" s="1267">
        <f>+G36</f>
        <v>693085.2</v>
      </c>
      <c r="D37" s="1267">
        <f>+H36</f>
        <v>589751.5</v>
      </c>
      <c r="E37" s="651">
        <f t="shared" si="4"/>
        <v>85.09076517576771</v>
      </c>
      <c r="F37" s="651">
        <f t="shared" si="5"/>
        <v>125.5633570116444</v>
      </c>
      <c r="G37" s="626"/>
    </row>
    <row r="38" spans="1:7" ht="12" customHeight="1">
      <c r="A38" s="102" t="s">
        <v>1934</v>
      </c>
      <c r="B38" s="1268"/>
      <c r="C38" s="102"/>
      <c r="D38" s="651"/>
      <c r="E38" s="651"/>
      <c r="F38" s="651"/>
      <c r="G38" s="626"/>
    </row>
    <row r="39" spans="1:7" ht="12" customHeight="1">
      <c r="A39" s="343" t="s">
        <v>1935</v>
      </c>
      <c r="B39" s="651">
        <f>B30+B31-B32</f>
        <v>59004.299999999814</v>
      </c>
      <c r="C39" s="343"/>
      <c r="D39" s="651">
        <f>D30+D31-D32</f>
        <v>167209</v>
      </c>
      <c r="E39" s="651"/>
      <c r="F39" s="651">
        <f>D39/B39*100</f>
        <v>283.38443130416005</v>
      </c>
      <c r="G39" s="626"/>
    </row>
    <row r="40" spans="1:7" ht="12" customHeight="1">
      <c r="A40" s="343" t="s">
        <v>1938</v>
      </c>
      <c r="B40" s="343"/>
      <c r="C40" s="343"/>
      <c r="D40" s="343"/>
      <c r="E40" s="343"/>
      <c r="F40" s="343"/>
      <c r="G40" s="626"/>
    </row>
    <row r="41" spans="1:7" ht="12" customHeight="1">
      <c r="A41" s="344" t="s">
        <v>1939</v>
      </c>
      <c r="B41" s="344"/>
      <c r="C41" s="344"/>
      <c r="D41" s="344"/>
      <c r="E41" s="344"/>
      <c r="F41" s="344"/>
      <c r="G41" s="626"/>
    </row>
    <row r="42" spans="1:7" ht="10.5" customHeight="1">
      <c r="A42" s="1260" t="s">
        <v>1940</v>
      </c>
      <c r="B42" s="1260"/>
      <c r="C42" s="185"/>
      <c r="D42" s="185"/>
      <c r="E42" s="185"/>
      <c r="F42" s="185"/>
      <c r="G42" s="626"/>
    </row>
    <row r="43" spans="1:7" ht="10.5" customHeight="1">
      <c r="A43" s="343" t="s">
        <v>1919</v>
      </c>
      <c r="B43" s="651"/>
      <c r="C43" s="1264"/>
      <c r="D43" s="1264"/>
      <c r="E43" s="1264"/>
      <c r="F43" s="1264"/>
      <c r="G43" s="626"/>
    </row>
    <row r="44" spans="1:7" ht="10.5" customHeight="1">
      <c r="A44" s="343" t="s">
        <v>1930</v>
      </c>
      <c r="B44" s="651">
        <v>163651.4</v>
      </c>
      <c r="C44" s="651">
        <v>159388</v>
      </c>
      <c r="D44" s="651">
        <v>166581.2</v>
      </c>
      <c r="E44" s="1269">
        <f>+C44/B44*100</f>
        <v>97.39482827522404</v>
      </c>
      <c r="F44" s="1269">
        <f aca="true" t="shared" si="6" ref="F44:F50">D44/B44*100</f>
        <v>101.79026882751998</v>
      </c>
      <c r="G44" s="626"/>
    </row>
    <row r="45" spans="1:7" ht="10.5" customHeight="1">
      <c r="A45" s="343" t="s">
        <v>1921</v>
      </c>
      <c r="B45" s="1265">
        <v>142522.3</v>
      </c>
      <c r="C45" s="651">
        <v>159388</v>
      </c>
      <c r="D45" s="1265">
        <v>150740.9</v>
      </c>
      <c r="E45" s="651">
        <f aca="true" t="shared" si="7" ref="E45:E50">D45/C45*100</f>
        <v>94.57481115265892</v>
      </c>
      <c r="F45" s="651">
        <f t="shared" si="6"/>
        <v>105.76653618416205</v>
      </c>
      <c r="G45" s="626"/>
    </row>
    <row r="46" spans="1:7" ht="10.5" customHeight="1">
      <c r="A46" s="343" t="s">
        <v>1937</v>
      </c>
      <c r="B46" s="651">
        <v>142522.3</v>
      </c>
      <c r="C46" s="651">
        <f>+C45</f>
        <v>159388</v>
      </c>
      <c r="D46" s="651">
        <f>+D45</f>
        <v>150740.9</v>
      </c>
      <c r="E46" s="651">
        <f t="shared" si="7"/>
        <v>94.57481115265892</v>
      </c>
      <c r="F46" s="651">
        <f t="shared" si="6"/>
        <v>105.76653618416205</v>
      </c>
      <c r="G46" s="626"/>
    </row>
    <row r="47" spans="1:8" ht="10.5" customHeight="1">
      <c r="A47" s="343" t="s">
        <v>1931</v>
      </c>
      <c r="B47" s="651">
        <f>B48+B49+B50</f>
        <v>140144.5</v>
      </c>
      <c r="C47" s="651">
        <f>C48+C49+C50</f>
        <v>159388</v>
      </c>
      <c r="D47" s="651">
        <f>D48+D49+D50</f>
        <v>150740.9</v>
      </c>
      <c r="E47" s="651">
        <f t="shared" si="7"/>
        <v>94.57481115265892</v>
      </c>
      <c r="F47" s="651">
        <f t="shared" si="6"/>
        <v>107.56105305595295</v>
      </c>
      <c r="G47" s="626"/>
      <c r="H47" s="626"/>
    </row>
    <row r="48" spans="1:7" ht="10.5" customHeight="1">
      <c r="A48" s="343" t="s">
        <v>1932</v>
      </c>
      <c r="B48" s="651">
        <v>78230.6</v>
      </c>
      <c r="C48" s="651">
        <v>87476</v>
      </c>
      <c r="D48" s="651">
        <v>85667.9</v>
      </c>
      <c r="E48" s="651">
        <f t="shared" si="7"/>
        <v>97.93303306049658</v>
      </c>
      <c r="F48" s="651">
        <f t="shared" si="6"/>
        <v>109.50689372189397</v>
      </c>
      <c r="G48" s="626"/>
    </row>
    <row r="49" spans="1:8" ht="10.5" customHeight="1">
      <c r="A49" s="343" t="s">
        <v>1933</v>
      </c>
      <c r="B49" s="651">
        <v>8626.3</v>
      </c>
      <c r="C49" s="651">
        <v>9500.6</v>
      </c>
      <c r="D49" s="651">
        <v>9485.9</v>
      </c>
      <c r="E49" s="651">
        <f t="shared" si="7"/>
        <v>99.84527293013072</v>
      </c>
      <c r="F49" s="651">
        <f t="shared" si="6"/>
        <v>109.96487485944148</v>
      </c>
      <c r="G49" s="626">
        <f>+C46-C48-C49</f>
        <v>62411.4</v>
      </c>
      <c r="H49" s="626">
        <f>+D46-D48-D49</f>
        <v>55587.1</v>
      </c>
    </row>
    <row r="50" spans="1:7" ht="10.5" customHeight="1">
      <c r="A50" s="343" t="s">
        <v>1926</v>
      </c>
      <c r="B50" s="343">
        <v>53287.6</v>
      </c>
      <c r="C50" s="651">
        <f>+G49</f>
        <v>62411.4</v>
      </c>
      <c r="D50" s="651">
        <f>+H49</f>
        <v>55587.1</v>
      </c>
      <c r="E50" s="651">
        <f t="shared" si="7"/>
        <v>89.06561942209275</v>
      </c>
      <c r="F50" s="651">
        <f t="shared" si="6"/>
        <v>104.31526283788348</v>
      </c>
      <c r="G50" s="626"/>
    </row>
    <row r="51" spans="1:7" ht="10.5" customHeight="1">
      <c r="A51" s="343" t="s">
        <v>1934</v>
      </c>
      <c r="B51" s="343"/>
      <c r="C51" s="651"/>
      <c r="D51" s="651"/>
      <c r="E51" s="651"/>
      <c r="F51" s="651"/>
      <c r="G51" s="626"/>
    </row>
    <row r="52" spans="1:7" ht="10.5" customHeight="1">
      <c r="A52" s="343" t="s">
        <v>1935</v>
      </c>
      <c r="B52" s="651">
        <f>B43+B44-B45</f>
        <v>21129.100000000006</v>
      </c>
      <c r="C52" s="343"/>
      <c r="D52" s="651">
        <f>D43+D44-D45</f>
        <v>15840.300000000017</v>
      </c>
      <c r="E52" s="651"/>
      <c r="F52" s="651"/>
      <c r="G52" s="626"/>
    </row>
    <row r="53" spans="1:7" ht="10.5" customHeight="1">
      <c r="A53" s="1260" t="s">
        <v>1941</v>
      </c>
      <c r="B53" s="1260"/>
      <c r="C53" s="185"/>
      <c r="D53" s="185"/>
      <c r="E53" s="185"/>
      <c r="F53" s="185"/>
      <c r="G53" s="626"/>
    </row>
    <row r="54" spans="1:7" ht="10.5" customHeight="1">
      <c r="A54" s="343" t="s">
        <v>1919</v>
      </c>
      <c r="B54" s="343"/>
      <c r="C54" s="1264"/>
      <c r="D54" s="1264"/>
      <c r="E54" s="1264"/>
      <c r="F54" s="1264"/>
      <c r="G54" s="626"/>
    </row>
    <row r="55" spans="1:7" ht="10.5" customHeight="1">
      <c r="A55" s="343" t="s">
        <v>1930</v>
      </c>
      <c r="B55" s="343">
        <v>1071197.5</v>
      </c>
      <c r="C55" s="651">
        <v>1052909</v>
      </c>
      <c r="D55" s="651">
        <v>1067314.6</v>
      </c>
      <c r="E55" s="651">
        <f aca="true" t="shared" si="8" ref="E55:E61">D55/C55*100</f>
        <v>101.36817141842269</v>
      </c>
      <c r="F55" s="651">
        <f aca="true" t="shared" si="9" ref="F55:F61">D55/B55*100</f>
        <v>99.63751782467753</v>
      </c>
      <c r="G55" s="626"/>
    </row>
    <row r="56" spans="1:7" ht="10.5" customHeight="1">
      <c r="A56" s="343" t="s">
        <v>1921</v>
      </c>
      <c r="B56" s="1265">
        <v>998623.3</v>
      </c>
      <c r="C56" s="651">
        <v>1052909</v>
      </c>
      <c r="D56" s="1265">
        <v>998218.1</v>
      </c>
      <c r="E56" s="651">
        <f t="shared" si="8"/>
        <v>94.80573344894952</v>
      </c>
      <c r="F56" s="651">
        <f t="shared" si="9"/>
        <v>99.95942413921244</v>
      </c>
      <c r="G56" s="626"/>
    </row>
    <row r="57" spans="1:8" ht="10.5" customHeight="1">
      <c r="A57" s="343" t="s">
        <v>1937</v>
      </c>
      <c r="B57" s="651">
        <v>998623.3</v>
      </c>
      <c r="C57" s="651">
        <f>+C56</f>
        <v>1052909</v>
      </c>
      <c r="D57" s="651">
        <f>+D56</f>
        <v>998218.1</v>
      </c>
      <c r="E57" s="651">
        <f t="shared" si="8"/>
        <v>94.80573344894952</v>
      </c>
      <c r="F57" s="651">
        <f t="shared" si="9"/>
        <v>99.95942413921244</v>
      </c>
      <c r="G57" s="626"/>
      <c r="H57" s="626"/>
    </row>
    <row r="58" spans="1:7" ht="10.5" customHeight="1">
      <c r="A58" s="343" t="s">
        <v>1931</v>
      </c>
      <c r="B58" s="651">
        <f>SUM(B59:B61)</f>
        <v>996336.3</v>
      </c>
      <c r="C58" s="651">
        <f>C59+C60+C61</f>
        <v>1052909</v>
      </c>
      <c r="D58" s="651">
        <f>D59+D60+D61</f>
        <v>998218.1</v>
      </c>
      <c r="E58" s="651">
        <f t="shared" si="8"/>
        <v>94.80573344894952</v>
      </c>
      <c r="F58" s="651">
        <f t="shared" si="9"/>
        <v>100.18887197023736</v>
      </c>
      <c r="G58" s="626"/>
    </row>
    <row r="59" spans="1:7" ht="10.5" customHeight="1">
      <c r="A59" s="343" t="s">
        <v>1932</v>
      </c>
      <c r="B59" s="651">
        <v>665187.1</v>
      </c>
      <c r="C59" s="651">
        <v>672943</v>
      </c>
      <c r="D59" s="651">
        <v>663424.9</v>
      </c>
      <c r="E59" s="651">
        <f t="shared" si="8"/>
        <v>98.58560086069697</v>
      </c>
      <c r="F59" s="651">
        <f t="shared" si="9"/>
        <v>99.73508205435735</v>
      </c>
      <c r="G59" s="626"/>
    </row>
    <row r="60" spans="1:8" ht="10.5" customHeight="1">
      <c r="A60" s="343" t="s">
        <v>1933</v>
      </c>
      <c r="B60" s="651">
        <v>70137.4</v>
      </c>
      <c r="C60" s="651">
        <v>74018.8</v>
      </c>
      <c r="D60" s="651">
        <v>70918.5</v>
      </c>
      <c r="E60" s="651">
        <f t="shared" si="8"/>
        <v>95.81146951855473</v>
      </c>
      <c r="F60" s="651">
        <f t="shared" si="9"/>
        <v>101.11367116545524</v>
      </c>
      <c r="G60" s="626">
        <f>+C57-C59-C60</f>
        <v>305947.2</v>
      </c>
      <c r="H60" s="626">
        <f>+D57-D59-D60</f>
        <v>263874.69999999995</v>
      </c>
    </row>
    <row r="61" spans="1:7" ht="10.5" customHeight="1">
      <c r="A61" s="343" t="s">
        <v>1926</v>
      </c>
      <c r="B61" s="343">
        <v>261011.8</v>
      </c>
      <c r="C61" s="651">
        <f>+G60</f>
        <v>305947.2</v>
      </c>
      <c r="D61" s="651">
        <f>+H60</f>
        <v>263874.69999999995</v>
      </c>
      <c r="E61" s="651">
        <f t="shared" si="8"/>
        <v>86.24844417598851</v>
      </c>
      <c r="F61" s="651">
        <f t="shared" si="9"/>
        <v>101.09684696247447</v>
      </c>
      <c r="G61" s="626"/>
    </row>
    <row r="62" spans="1:7" ht="10.5" customHeight="1">
      <c r="A62" s="343" t="s">
        <v>1934</v>
      </c>
      <c r="B62" s="343"/>
      <c r="C62" s="343"/>
      <c r="D62" s="343"/>
      <c r="E62" s="651"/>
      <c r="F62" s="651"/>
      <c r="G62" s="626"/>
    </row>
    <row r="63" spans="1:7" ht="10.5" customHeight="1">
      <c r="A63" s="343" t="s">
        <v>1935</v>
      </c>
      <c r="B63" s="651">
        <f>B54+B55-B56</f>
        <v>72574.19999999995</v>
      </c>
      <c r="C63" s="343"/>
      <c r="D63" s="651">
        <f>D54+D55-D56</f>
        <v>69096.50000000012</v>
      </c>
      <c r="E63" s="651"/>
      <c r="F63" s="651"/>
      <c r="G63" s="626"/>
    </row>
    <row r="64" spans="1:7" ht="14.25" customHeight="1">
      <c r="A64" s="1270" t="s">
        <v>1942</v>
      </c>
      <c r="B64" s="1260"/>
      <c r="C64" s="185"/>
      <c r="D64" s="185"/>
      <c r="E64" s="185"/>
      <c r="F64" s="185"/>
      <c r="G64" s="626"/>
    </row>
    <row r="65" spans="1:7" ht="13.5" customHeight="1">
      <c r="A65" s="343" t="s">
        <v>1919</v>
      </c>
      <c r="B65" s="103"/>
      <c r="C65" s="1264"/>
      <c r="D65" s="1271"/>
      <c r="E65" s="1264"/>
      <c r="F65" s="651"/>
      <c r="G65" s="626"/>
    </row>
    <row r="66" spans="1:7" ht="13.5" customHeight="1">
      <c r="A66" s="343" t="s">
        <v>1930</v>
      </c>
      <c r="B66" s="123">
        <v>83622.4</v>
      </c>
      <c r="C66" s="651">
        <v>93914.8</v>
      </c>
      <c r="D66" s="651">
        <v>94765.3</v>
      </c>
      <c r="E66" s="651">
        <f aca="true" t="shared" si="10" ref="E66:E72">D66/C66*100</f>
        <v>100.90560806177513</v>
      </c>
      <c r="F66" s="651">
        <f aca="true" t="shared" si="11" ref="F66:F72">D66/B66*100</f>
        <v>113.32525734731365</v>
      </c>
      <c r="G66" s="626"/>
    </row>
    <row r="67" spans="1:7" ht="13.5" customHeight="1">
      <c r="A67" s="343" t="s">
        <v>1921</v>
      </c>
      <c r="B67" s="123">
        <v>71415.7</v>
      </c>
      <c r="C67" s="651">
        <v>93914.8</v>
      </c>
      <c r="D67" s="1265">
        <v>80287.6</v>
      </c>
      <c r="E67" s="651">
        <f t="shared" si="10"/>
        <v>85.48982694953298</v>
      </c>
      <c r="F67" s="651">
        <f t="shared" si="11"/>
        <v>112.42289860632889</v>
      </c>
      <c r="G67" s="626"/>
    </row>
    <row r="68" spans="1:7" ht="13.5" customHeight="1">
      <c r="A68" s="343" t="s">
        <v>1937</v>
      </c>
      <c r="B68" s="123">
        <v>71415.7</v>
      </c>
      <c r="C68" s="651">
        <f>+C67</f>
        <v>93914.8</v>
      </c>
      <c r="D68" s="651">
        <f>+D67</f>
        <v>80287.6</v>
      </c>
      <c r="E68" s="651">
        <f t="shared" si="10"/>
        <v>85.48982694953298</v>
      </c>
      <c r="F68" s="651">
        <f t="shared" si="11"/>
        <v>112.42289860632889</v>
      </c>
      <c r="G68" s="626"/>
    </row>
    <row r="69" spans="1:7" ht="13.5" customHeight="1">
      <c r="A69" s="343" t="s">
        <v>1931</v>
      </c>
      <c r="B69" s="651">
        <f>SUM(B70:B72)</f>
        <v>71335.7</v>
      </c>
      <c r="C69" s="651">
        <f>SUM(C70:C72)</f>
        <v>93914.80000000002</v>
      </c>
      <c r="D69" s="651">
        <f>SUM(D70:D72)</f>
        <v>80287.6</v>
      </c>
      <c r="E69" s="651">
        <f t="shared" si="10"/>
        <v>85.48982694953298</v>
      </c>
      <c r="F69" s="651">
        <f t="shared" si="11"/>
        <v>112.54897617882773</v>
      </c>
      <c r="G69" s="626"/>
    </row>
    <row r="70" spans="1:8" ht="13.5" customHeight="1">
      <c r="A70" s="343" t="s">
        <v>1932</v>
      </c>
      <c r="B70" s="103">
        <v>52436.9</v>
      </c>
      <c r="C70" s="651">
        <v>61728.3</v>
      </c>
      <c r="D70" s="651">
        <v>61078.1</v>
      </c>
      <c r="E70" s="651">
        <f t="shared" si="10"/>
        <v>98.94667437787852</v>
      </c>
      <c r="F70" s="651">
        <f t="shared" si="11"/>
        <v>116.47923504249869</v>
      </c>
      <c r="G70" s="626">
        <f>+C68-C70-C71</f>
        <v>25396.4</v>
      </c>
      <c r="H70" s="626">
        <f>+D68-D70-D71</f>
        <v>12579.200000000008</v>
      </c>
    </row>
    <row r="71" spans="1:8" ht="13.5" customHeight="1">
      <c r="A71" s="343" t="s">
        <v>1933</v>
      </c>
      <c r="B71" s="103">
        <v>5378.4</v>
      </c>
      <c r="C71" s="651">
        <v>6790.1</v>
      </c>
      <c r="D71" s="651">
        <v>6630.3</v>
      </c>
      <c r="E71" s="651">
        <f t="shared" si="10"/>
        <v>97.64657368816366</v>
      </c>
      <c r="F71" s="651">
        <f t="shared" si="11"/>
        <v>123.2764390896921</v>
      </c>
      <c r="G71" s="626"/>
      <c r="H71" s="626"/>
    </row>
    <row r="72" spans="1:8" ht="13.5" customHeight="1">
      <c r="A72" s="1268" t="s">
        <v>1926</v>
      </c>
      <c r="B72" s="103">
        <v>13520.4</v>
      </c>
      <c r="C72" s="651">
        <f>+G70</f>
        <v>25396.4</v>
      </c>
      <c r="D72" s="651">
        <f>+H70</f>
        <v>12579.200000000008</v>
      </c>
      <c r="E72" s="651">
        <f t="shared" si="10"/>
        <v>49.53142965144669</v>
      </c>
      <c r="F72" s="651">
        <f t="shared" si="11"/>
        <v>93.03866749504459</v>
      </c>
      <c r="G72" s="626"/>
      <c r="H72" s="626"/>
    </row>
    <row r="73" spans="1:7" ht="13.5" customHeight="1">
      <c r="A73" s="341" t="s">
        <v>1934</v>
      </c>
      <c r="B73" s="341"/>
      <c r="C73" s="341"/>
      <c r="D73" s="343"/>
      <c r="E73" s="1267"/>
      <c r="F73" s="651"/>
      <c r="G73" s="626"/>
    </row>
    <row r="74" spans="1:7" ht="13.5" customHeight="1">
      <c r="A74" s="341" t="s">
        <v>1935</v>
      </c>
      <c r="B74" s="651">
        <f>B65+B66-B67</f>
        <v>12206.699999999997</v>
      </c>
      <c r="C74" s="343"/>
      <c r="D74" s="651">
        <f>D65+D66-D67</f>
        <v>14477.699999999997</v>
      </c>
      <c r="E74" s="343"/>
      <c r="F74" s="651"/>
      <c r="G74" s="626"/>
    </row>
    <row r="75" spans="1:7" ht="14.25" customHeight="1">
      <c r="A75" s="1260" t="s">
        <v>1943</v>
      </c>
      <c r="B75" s="1270"/>
      <c r="C75" s="185"/>
      <c r="D75" s="185"/>
      <c r="E75" s="185"/>
      <c r="F75" s="185"/>
      <c r="G75" s="626"/>
    </row>
    <row r="76" spans="1:7" ht="13.5" customHeight="1">
      <c r="A76" s="1266" t="s">
        <v>1919</v>
      </c>
      <c r="B76" s="651"/>
      <c r="C76" s="1264"/>
      <c r="D76" s="1264"/>
      <c r="E76" s="1264"/>
      <c r="F76" s="1264"/>
      <c r="G76" s="626"/>
    </row>
    <row r="77" spans="1:7" ht="13.5" customHeight="1">
      <c r="A77" s="341" t="s">
        <v>1930</v>
      </c>
      <c r="B77" s="123"/>
      <c r="C77" s="651"/>
      <c r="D77" s="651"/>
      <c r="E77" s="651"/>
      <c r="F77" s="651"/>
      <c r="G77" s="626"/>
    </row>
    <row r="78" spans="1:7" ht="13.5" customHeight="1">
      <c r="A78" s="341" t="s">
        <v>1921</v>
      </c>
      <c r="B78" s="123"/>
      <c r="C78" s="651"/>
      <c r="D78" s="1265"/>
      <c r="E78" s="651"/>
      <c r="F78" s="651"/>
      <c r="G78" s="626"/>
    </row>
    <row r="79" spans="1:7" ht="13.5" customHeight="1">
      <c r="A79" s="341" t="s">
        <v>1937</v>
      </c>
      <c r="B79" s="123"/>
      <c r="C79" s="651"/>
      <c r="D79" s="651"/>
      <c r="E79" s="651"/>
      <c r="F79" s="651"/>
      <c r="G79" s="626"/>
    </row>
    <row r="80" spans="1:7" ht="13.5" customHeight="1">
      <c r="A80" s="341" t="s">
        <v>1931</v>
      </c>
      <c r="B80" s="651"/>
      <c r="C80" s="651"/>
      <c r="D80" s="651"/>
      <c r="E80" s="651"/>
      <c r="F80" s="651"/>
      <c r="G80" s="626"/>
    </row>
    <row r="81" spans="1:7" ht="13.5" customHeight="1">
      <c r="A81" s="341" t="s">
        <v>1932</v>
      </c>
      <c r="B81" s="103"/>
      <c r="C81" s="651"/>
      <c r="D81" s="651"/>
      <c r="E81" s="651"/>
      <c r="F81" s="651"/>
      <c r="G81" s="626"/>
    </row>
    <row r="82" spans="1:7" ht="13.5" customHeight="1">
      <c r="A82" s="341" t="s">
        <v>1933</v>
      </c>
      <c r="B82" s="123"/>
      <c r="C82" s="651"/>
      <c r="D82" s="651"/>
      <c r="E82" s="1265"/>
      <c r="F82" s="651"/>
      <c r="G82" s="626"/>
    </row>
    <row r="83" spans="1:7" ht="13.5" customHeight="1">
      <c r="A83" s="341" t="s">
        <v>1926</v>
      </c>
      <c r="B83" s="123"/>
      <c r="C83" s="651"/>
      <c r="D83" s="651"/>
      <c r="E83" s="651"/>
      <c r="F83" s="651"/>
      <c r="G83" s="626"/>
    </row>
    <row r="84" spans="1:7" ht="13.5" customHeight="1">
      <c r="A84" s="341" t="s">
        <v>1934</v>
      </c>
      <c r="B84" s="341"/>
      <c r="C84" s="343"/>
      <c r="D84" s="343"/>
      <c r="E84" s="651"/>
      <c r="F84" s="651"/>
      <c r="G84" s="626"/>
    </row>
    <row r="85" spans="1:7" ht="13.5" customHeight="1">
      <c r="A85" s="345" t="s">
        <v>1935</v>
      </c>
      <c r="B85" s="659"/>
      <c r="C85" s="344"/>
      <c r="D85" s="659"/>
      <c r="E85" s="659"/>
      <c r="F85" s="651"/>
      <c r="G85" s="626"/>
    </row>
    <row r="86" spans="1:8" ht="16.5" customHeight="1">
      <c r="A86" s="1270" t="s">
        <v>1944</v>
      </c>
      <c r="B86" s="1272"/>
      <c r="C86" s="324"/>
      <c r="D86" s="324"/>
      <c r="E86" s="324"/>
      <c r="F86" s="324"/>
      <c r="G86" s="626"/>
      <c r="H86" s="626"/>
    </row>
    <row r="87" spans="1:11" ht="13.5" customHeight="1">
      <c r="A87" s="341" t="s">
        <v>1919</v>
      </c>
      <c r="B87" s="1273">
        <f aca="true" t="shared" si="12" ref="B87:D94">+B8+B19+B30+B43+B54+B65+B76</f>
        <v>184244.7</v>
      </c>
      <c r="C87" s="1273">
        <f t="shared" si="12"/>
        <v>0</v>
      </c>
      <c r="D87" s="1273">
        <f t="shared" si="12"/>
        <v>1132603.8</v>
      </c>
      <c r="E87" s="1274"/>
      <c r="F87" s="1274">
        <f aca="true" t="shared" si="13" ref="F87:F96">D87/B87*100</f>
        <v>614.7280220272279</v>
      </c>
      <c r="G87" s="626"/>
      <c r="H87" s="626"/>
      <c r="I87" s="626"/>
      <c r="J87" s="626"/>
      <c r="K87" s="626"/>
    </row>
    <row r="88" spans="1:11" ht="13.5" customHeight="1">
      <c r="A88" s="341" t="s">
        <v>1930</v>
      </c>
      <c r="B88" s="1273">
        <f t="shared" si="12"/>
        <v>29733636.9</v>
      </c>
      <c r="C88" s="1275">
        <f t="shared" si="12"/>
        <v>37642857.7</v>
      </c>
      <c r="D88" s="1275">
        <f t="shared" si="12"/>
        <v>35805227.9</v>
      </c>
      <c r="E88" s="1274">
        <f aca="true" t="shared" si="14" ref="E88:E94">D88/C88*100</f>
        <v>95.11825107794618</v>
      </c>
      <c r="F88" s="1274">
        <f t="shared" si="13"/>
        <v>120.4199406228708</v>
      </c>
      <c r="G88" s="626"/>
      <c r="H88" s="626"/>
      <c r="I88" s="626"/>
      <c r="J88" s="626"/>
      <c r="K88" s="626"/>
    </row>
    <row r="89" spans="1:11" ht="13.5" customHeight="1">
      <c r="A89" s="341" t="s">
        <v>1921</v>
      </c>
      <c r="B89" s="1273">
        <f t="shared" si="12"/>
        <v>28738791.6</v>
      </c>
      <c r="C89" s="1275">
        <f t="shared" si="12"/>
        <v>37642857.7</v>
      </c>
      <c r="D89" s="1275">
        <f t="shared" si="12"/>
        <v>34118354.8</v>
      </c>
      <c r="E89" s="1274">
        <f t="shared" si="14"/>
        <v>90.63699433212797</v>
      </c>
      <c r="F89" s="1274">
        <f t="shared" si="13"/>
        <v>118.7188218449658</v>
      </c>
      <c r="G89" s="626"/>
      <c r="H89" s="626"/>
      <c r="I89" s="626"/>
      <c r="J89" s="626"/>
      <c r="K89" s="626"/>
    </row>
    <row r="90" spans="1:11" ht="13.5" customHeight="1">
      <c r="A90" s="341" t="s">
        <v>1937</v>
      </c>
      <c r="B90" s="1273">
        <f t="shared" si="12"/>
        <v>26527589.3</v>
      </c>
      <c r="C90" s="1275">
        <f t="shared" si="12"/>
        <v>37642857.7</v>
      </c>
      <c r="D90" s="1275">
        <f t="shared" si="12"/>
        <v>34118354.8</v>
      </c>
      <c r="E90" s="1274">
        <f t="shared" si="14"/>
        <v>90.63699433212797</v>
      </c>
      <c r="F90" s="1274">
        <f t="shared" si="13"/>
        <v>128.6146072835951</v>
      </c>
      <c r="G90" s="626"/>
      <c r="H90" s="626"/>
      <c r="I90" s="626"/>
      <c r="J90" s="626"/>
      <c r="K90" s="626"/>
    </row>
    <row r="91" spans="1:11" ht="13.5" customHeight="1">
      <c r="A91" s="341" t="s">
        <v>1931</v>
      </c>
      <c r="B91" s="1273">
        <f t="shared" si="12"/>
        <v>21132482.400000002</v>
      </c>
      <c r="C91" s="1275">
        <f t="shared" si="12"/>
        <v>37642857.7</v>
      </c>
      <c r="D91" s="1275">
        <f>SUM(D92:D94)</f>
        <v>34118354.8</v>
      </c>
      <c r="E91" s="1274">
        <f t="shared" si="14"/>
        <v>90.63699433212797</v>
      </c>
      <c r="F91" s="1274">
        <f t="shared" si="13"/>
        <v>161.44982001735866</v>
      </c>
      <c r="G91" s="626"/>
      <c r="H91" s="626"/>
      <c r="I91" s="626"/>
      <c r="J91" s="626"/>
      <c r="K91" s="626"/>
    </row>
    <row r="92" spans="1:11" ht="13.5" customHeight="1">
      <c r="A92" s="341" t="s">
        <v>1932</v>
      </c>
      <c r="B92" s="1273">
        <f t="shared" si="12"/>
        <v>14817230.000000002</v>
      </c>
      <c r="C92" s="1273">
        <f t="shared" si="12"/>
        <v>15710075.000000002</v>
      </c>
      <c r="D92" s="1273">
        <f>+D13+D24+D35+D48+D59+D70+D81</f>
        <v>16031555</v>
      </c>
      <c r="E92" s="1274">
        <f t="shared" si="14"/>
        <v>102.04633014164477</v>
      </c>
      <c r="F92" s="1274">
        <f t="shared" si="13"/>
        <v>108.19535770181065</v>
      </c>
      <c r="G92" s="626"/>
      <c r="H92" s="626"/>
      <c r="I92" s="626"/>
      <c r="J92" s="626"/>
      <c r="K92" s="626"/>
    </row>
    <row r="93" spans="1:11" ht="13.5" customHeight="1">
      <c r="A93" s="341" t="s">
        <v>1933</v>
      </c>
      <c r="B93" s="1273">
        <f t="shared" si="12"/>
        <v>1608468.5999999999</v>
      </c>
      <c r="C93" s="1273">
        <f t="shared" si="12"/>
        <v>1727635.2000000002</v>
      </c>
      <c r="D93" s="1273">
        <f>+D14+D25+D36+D49+D60+D71+D82</f>
        <v>1739847.1</v>
      </c>
      <c r="E93" s="1274">
        <f t="shared" si="14"/>
        <v>100.70685640116616</v>
      </c>
      <c r="F93" s="1274">
        <f t="shared" si="13"/>
        <v>108.16792444689315</v>
      </c>
      <c r="G93" s="626"/>
      <c r="H93" s="626"/>
      <c r="I93" s="626"/>
      <c r="J93" s="626"/>
      <c r="K93" s="626"/>
    </row>
    <row r="94" spans="1:11" ht="13.5" customHeight="1">
      <c r="A94" s="341" t="s">
        <v>1926</v>
      </c>
      <c r="B94" s="1273">
        <f t="shared" si="12"/>
        <v>4706783.8</v>
      </c>
      <c r="C94" s="1273">
        <f t="shared" si="12"/>
        <v>20205147.499999996</v>
      </c>
      <c r="D94" s="1273">
        <f>+D15+D26+D37+D50+D61+D72+D83</f>
        <v>16346952.699999997</v>
      </c>
      <c r="E94" s="1274">
        <f t="shared" si="14"/>
        <v>80.90489168663579</v>
      </c>
      <c r="F94" s="1274">
        <f t="shared" si="13"/>
        <v>347.30621576457366</v>
      </c>
      <c r="G94" s="626"/>
      <c r="H94" s="626"/>
      <c r="I94" s="626"/>
      <c r="J94" s="626"/>
      <c r="K94" s="626"/>
    </row>
    <row r="95" spans="1:11" ht="13.5" customHeight="1">
      <c r="A95" s="341" t="s">
        <v>1934</v>
      </c>
      <c r="B95" s="1273"/>
      <c r="C95" s="1273"/>
      <c r="D95" s="1273"/>
      <c r="E95" s="1274"/>
      <c r="F95" s="1274"/>
      <c r="G95" s="626"/>
      <c r="H95" s="626"/>
      <c r="J95" s="626"/>
      <c r="K95" s="626"/>
    </row>
    <row r="96" spans="1:11" ht="13.5" customHeight="1">
      <c r="A96" s="341" t="s">
        <v>1935</v>
      </c>
      <c r="B96" s="1273">
        <f>+B17+B28+B39+B52+B63+B74+B85</f>
        <v>1179089.999999999</v>
      </c>
      <c r="C96" s="1273">
        <f>+C17+C28+C39+C52+C63+C74+C85</f>
        <v>0</v>
      </c>
      <c r="D96" s="1273">
        <f>+D17+D28+D39+D52+D63+D74+D85</f>
        <v>2819476.9000000004</v>
      </c>
      <c r="E96" s="1274"/>
      <c r="F96" s="1274">
        <f t="shared" si="13"/>
        <v>239.12312885360768</v>
      </c>
      <c r="G96" s="626"/>
      <c r="H96" s="626"/>
      <c r="I96" s="626"/>
      <c r="J96" s="626"/>
      <c r="K96" s="626"/>
    </row>
    <row r="97" spans="1:8" ht="13.5" customHeight="1">
      <c r="A97" s="341" t="s">
        <v>1938</v>
      </c>
      <c r="B97" s="1273"/>
      <c r="C97" s="1274"/>
      <c r="D97" s="1274"/>
      <c r="E97" s="317"/>
      <c r="F97" s="317"/>
      <c r="G97" s="626"/>
      <c r="H97" s="626"/>
    </row>
    <row r="98" spans="1:8" ht="13.5" customHeight="1">
      <c r="A98" s="345" t="s">
        <v>1939</v>
      </c>
      <c r="B98" s="1276"/>
      <c r="C98" s="1276"/>
      <c r="D98" s="1276"/>
      <c r="E98" s="220"/>
      <c r="F98" s="220"/>
      <c r="G98" s="626"/>
      <c r="H98" s="626"/>
    </row>
    <row r="99" spans="1:8" ht="12">
      <c r="A99" s="103" t="s">
        <v>1945</v>
      </c>
      <c r="B99" s="76"/>
      <c r="G99" s="626"/>
      <c r="H99" s="626"/>
    </row>
    <row r="100" spans="1:4" ht="12">
      <c r="A100" s="1277" t="s">
        <v>1946</v>
      </c>
      <c r="B100" s="1278"/>
      <c r="C100" s="76"/>
      <c r="D100" s="76"/>
    </row>
    <row r="101" ht="12">
      <c r="D101" s="76"/>
    </row>
    <row r="102" spans="1:2" ht="12">
      <c r="A102" s="1094"/>
      <c r="B102" s="221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10"/>
  <sheetViews>
    <sheetView zoomScalePageLayoutView="0" workbookViewId="0" topLeftCell="A1">
      <selection activeCell="C112" sqref="C112:M126"/>
    </sheetView>
  </sheetViews>
  <sheetFormatPr defaultColWidth="9.00390625" defaultRowHeight="12.75"/>
  <cols>
    <col min="1" max="1" width="5.2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11.0039062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6.75" customHeight="1"/>
    <row r="2" spans="6:37" ht="12.75">
      <c r="F2" s="175" t="s">
        <v>30</v>
      </c>
      <c r="G2" s="148"/>
      <c r="H2" s="150"/>
      <c r="I2" s="150"/>
      <c r="J2" s="150"/>
      <c r="AG2" s="67" t="s">
        <v>82</v>
      </c>
      <c r="AH2" s="63"/>
      <c r="AI2" s="63"/>
      <c r="AJ2" s="63"/>
      <c r="AK2" s="63"/>
    </row>
    <row r="3" spans="6:37" ht="12.75">
      <c r="F3" s="176" t="s">
        <v>31</v>
      </c>
      <c r="G3" s="148"/>
      <c r="H3" s="150"/>
      <c r="I3" s="150"/>
      <c r="J3" s="150"/>
      <c r="AG3" s="69" t="s">
        <v>616</v>
      </c>
      <c r="AH3" s="66"/>
      <c r="AI3" s="66"/>
      <c r="AJ3" s="66"/>
      <c r="AK3" s="66"/>
    </row>
    <row r="4" spans="6:37" ht="12" customHeight="1">
      <c r="F4" s="176"/>
      <c r="G4" s="148"/>
      <c r="H4" s="150"/>
      <c r="I4" s="150"/>
      <c r="J4" s="150"/>
      <c r="AG4" s="242"/>
      <c r="AH4" s="243"/>
      <c r="AI4" s="243"/>
      <c r="AJ4" s="243"/>
      <c r="AK4" s="243"/>
    </row>
    <row r="5" spans="3:37" ht="13.5" customHeight="1">
      <c r="C5" s="158" t="s">
        <v>869</v>
      </c>
      <c r="D5" s="121"/>
      <c r="E5" s="150"/>
      <c r="F5" s="150"/>
      <c r="G5" s="150"/>
      <c r="H5" s="150"/>
      <c r="I5" s="150"/>
      <c r="J5" s="150"/>
      <c r="K5" s="150"/>
      <c r="L5" s="150"/>
      <c r="AG5" s="59"/>
      <c r="AH5" s="58" t="s">
        <v>291</v>
      </c>
      <c r="AI5" s="70"/>
      <c r="AJ5" s="59" t="s">
        <v>289</v>
      </c>
      <c r="AK5" s="59"/>
    </row>
    <row r="6" spans="3:37" ht="13.5" customHeight="1">
      <c r="C6" s="144" t="s">
        <v>870</v>
      </c>
      <c r="D6" s="158"/>
      <c r="E6" s="150"/>
      <c r="F6" s="150"/>
      <c r="G6" s="150"/>
      <c r="H6" s="150"/>
      <c r="I6" s="150"/>
      <c r="J6" s="150"/>
      <c r="K6" s="150"/>
      <c r="L6" s="150"/>
      <c r="AG6" s="60"/>
      <c r="AH6" s="68" t="s">
        <v>366</v>
      </c>
      <c r="AI6" s="68" t="s">
        <v>365</v>
      </c>
      <c r="AJ6" s="64" t="s">
        <v>204</v>
      </c>
      <c r="AK6" s="60"/>
    </row>
    <row r="7" spans="3:37" ht="14.25" customHeight="1">
      <c r="C7" s="144"/>
      <c r="D7" s="158"/>
      <c r="E7" s="150"/>
      <c r="F7" s="150"/>
      <c r="G7" s="150"/>
      <c r="H7" s="150"/>
      <c r="I7" s="150"/>
      <c r="J7" s="150"/>
      <c r="K7" s="150"/>
      <c r="L7" s="150"/>
      <c r="AG7" s="61"/>
      <c r="AH7" s="244"/>
      <c r="AI7" s="244"/>
      <c r="AJ7" s="244"/>
      <c r="AK7" s="61"/>
    </row>
    <row r="8" spans="2:37" ht="41.25" customHeight="1">
      <c r="B8" s="156" t="s">
        <v>86</v>
      </c>
      <c r="C8" s="177" t="s">
        <v>741</v>
      </c>
      <c r="D8" s="155" t="s">
        <v>671</v>
      </c>
      <c r="E8" s="155" t="s">
        <v>372</v>
      </c>
      <c r="F8" s="155" t="s">
        <v>13</v>
      </c>
      <c r="G8" s="155" t="s">
        <v>618</v>
      </c>
      <c r="H8" s="155" t="s">
        <v>360</v>
      </c>
      <c r="I8" s="155" t="s">
        <v>183</v>
      </c>
      <c r="J8" s="155" t="s">
        <v>818</v>
      </c>
      <c r="K8" s="178" t="s">
        <v>541</v>
      </c>
      <c r="L8" s="156" t="s">
        <v>542</v>
      </c>
      <c r="AG8" s="57" t="s">
        <v>292</v>
      </c>
      <c r="AH8" s="62">
        <v>212139.6</v>
      </c>
      <c r="AI8" s="62" t="e">
        <f>SUM(#REF!)</f>
        <v>#REF!</v>
      </c>
      <c r="AJ8" s="62" t="e">
        <f>AI8/AH8*100</f>
        <v>#REF!</v>
      </c>
      <c r="AK8" s="57" t="s">
        <v>293</v>
      </c>
    </row>
    <row r="9" spans="2:12" ht="9.75" customHeight="1">
      <c r="B9" s="52" t="s">
        <v>501</v>
      </c>
      <c r="C9" s="106">
        <f>SUM(D9+E9+F9+G9+H9+J9+K9+L9+I9)</f>
        <v>954.6000000000001</v>
      </c>
      <c r="D9" s="106">
        <v>409.1</v>
      </c>
      <c r="E9" s="52">
        <v>14.5</v>
      </c>
      <c r="F9" s="52">
        <v>385.6</v>
      </c>
      <c r="G9" s="52"/>
      <c r="H9" s="106">
        <v>66.2</v>
      </c>
      <c r="I9" s="106">
        <v>10.4</v>
      </c>
      <c r="J9" s="52"/>
      <c r="K9" s="106">
        <v>66.2</v>
      </c>
      <c r="L9" s="52">
        <v>2.6</v>
      </c>
    </row>
    <row r="10" spans="2:19" ht="9.75" customHeight="1">
      <c r="B10" s="52" t="s">
        <v>687</v>
      </c>
      <c r="C10" s="106">
        <f>SUM(D10+E10+F10+G10+H10+J10+K10+L10+I10)</f>
        <v>767.8000000000001</v>
      </c>
      <c r="D10" s="106">
        <v>253.7</v>
      </c>
      <c r="E10" s="52">
        <v>14.4</v>
      </c>
      <c r="F10" s="52">
        <v>356.6</v>
      </c>
      <c r="G10" s="52"/>
      <c r="H10" s="106">
        <v>83.5</v>
      </c>
      <c r="I10" s="52">
        <v>6.4</v>
      </c>
      <c r="J10" s="52">
        <v>10.3</v>
      </c>
      <c r="K10" s="52">
        <v>30.2</v>
      </c>
      <c r="L10" s="52">
        <v>12.7</v>
      </c>
      <c r="M10" s="52"/>
      <c r="N10" s="61"/>
      <c r="O10" s="61"/>
      <c r="P10" s="61"/>
      <c r="Q10" s="61"/>
      <c r="R10" s="61"/>
      <c r="S10" s="61"/>
    </row>
    <row r="11" spans="2:19" ht="9.75" customHeight="1">
      <c r="B11" s="52" t="s">
        <v>788</v>
      </c>
      <c r="C11" s="106">
        <v>744.6</v>
      </c>
      <c r="D11" s="52">
        <v>146.7</v>
      </c>
      <c r="E11" s="106">
        <v>13.2</v>
      </c>
      <c r="F11" s="106">
        <v>337.9</v>
      </c>
      <c r="G11" s="52">
        <v>93.2</v>
      </c>
      <c r="H11" s="52">
        <v>83.7</v>
      </c>
      <c r="I11" s="52">
        <v>34.9</v>
      </c>
      <c r="J11" s="52">
        <v>3.1</v>
      </c>
      <c r="K11" s="52">
        <v>26.1</v>
      </c>
      <c r="L11" s="52">
        <v>5.8</v>
      </c>
      <c r="M11" s="52"/>
      <c r="N11" s="61"/>
      <c r="O11" s="61"/>
      <c r="P11" s="61"/>
      <c r="Q11" s="61"/>
      <c r="R11" s="61"/>
      <c r="S11" s="61"/>
    </row>
    <row r="12" spans="2:36" ht="9.75" customHeight="1">
      <c r="B12" s="52" t="s">
        <v>730</v>
      </c>
      <c r="C12" s="106">
        <f>SUM(D12:L12)</f>
        <v>790.2</v>
      </c>
      <c r="D12" s="52">
        <v>81.8</v>
      </c>
      <c r="E12" s="106">
        <v>18</v>
      </c>
      <c r="F12" s="106">
        <v>457.5</v>
      </c>
      <c r="G12" s="52">
        <v>105.1</v>
      </c>
      <c r="H12" s="52">
        <v>78.7</v>
      </c>
      <c r="I12" s="52">
        <v>29.3</v>
      </c>
      <c r="J12" s="52"/>
      <c r="K12" s="52">
        <v>17.1</v>
      </c>
      <c r="L12" s="52">
        <v>2.7</v>
      </c>
      <c r="M12" s="52"/>
      <c r="AH12" s="62"/>
      <c r="AI12" s="62"/>
      <c r="AJ12" s="62"/>
    </row>
    <row r="13" spans="1:36" s="61" customFormat="1" ht="9.75" customHeight="1">
      <c r="A13" s="52"/>
      <c r="B13" s="52" t="s">
        <v>629</v>
      </c>
      <c r="C13" s="106">
        <v>744.6</v>
      </c>
      <c r="D13" s="52">
        <v>137.4</v>
      </c>
      <c r="E13" s="106">
        <v>13.9</v>
      </c>
      <c r="F13" s="106">
        <v>519.9</v>
      </c>
      <c r="G13" s="52">
        <v>143</v>
      </c>
      <c r="H13" s="52">
        <v>99.5</v>
      </c>
      <c r="I13" s="52"/>
      <c r="J13" s="52"/>
      <c r="K13" s="52">
        <v>30.8</v>
      </c>
      <c r="L13" s="52">
        <v>3.7</v>
      </c>
      <c r="M13" s="52"/>
      <c r="AH13" s="211"/>
      <c r="AI13" s="211"/>
      <c r="AJ13" s="211"/>
    </row>
    <row r="14" spans="2:36" ht="9.75" customHeight="1">
      <c r="B14" s="52" t="s">
        <v>144</v>
      </c>
      <c r="C14" s="106">
        <v>1717.1</v>
      </c>
      <c r="D14" s="52">
        <v>805.8</v>
      </c>
      <c r="E14" s="106">
        <v>16</v>
      </c>
      <c r="F14" s="106">
        <v>607.7</v>
      </c>
      <c r="G14" s="52">
        <v>149.3</v>
      </c>
      <c r="H14" s="52">
        <v>100.9</v>
      </c>
      <c r="I14" s="52"/>
      <c r="J14" s="52"/>
      <c r="K14" s="52">
        <v>36.8</v>
      </c>
      <c r="L14" s="52">
        <v>0.6</v>
      </c>
      <c r="M14" s="52"/>
      <c r="AH14" s="62"/>
      <c r="AI14" s="62"/>
      <c r="AJ14" s="62"/>
    </row>
    <row r="15" spans="2:36" ht="9.75" customHeight="1">
      <c r="B15" s="52" t="s">
        <v>792</v>
      </c>
      <c r="C15" s="106">
        <v>3319.4</v>
      </c>
      <c r="D15" s="106">
        <v>1971.5</v>
      </c>
      <c r="E15" s="106">
        <v>18.6</v>
      </c>
      <c r="F15" s="106">
        <v>882.9</v>
      </c>
      <c r="G15" s="52">
        <v>247.6</v>
      </c>
      <c r="H15" s="106">
        <v>128.8</v>
      </c>
      <c r="I15" s="52"/>
      <c r="J15" s="52"/>
      <c r="K15" s="106">
        <v>63.5</v>
      </c>
      <c r="L15" s="52">
        <v>6.5</v>
      </c>
      <c r="M15" s="52"/>
      <c r="AH15" s="62"/>
      <c r="AI15" s="62"/>
      <c r="AJ15" s="62"/>
    </row>
    <row r="16" spans="2:36" ht="9.75" customHeight="1">
      <c r="B16" s="52" t="s">
        <v>793</v>
      </c>
      <c r="C16" s="106">
        <v>4027.0000000000005</v>
      </c>
      <c r="D16" s="106">
        <v>2257.2000000000003</v>
      </c>
      <c r="E16" s="106">
        <v>15.1</v>
      </c>
      <c r="F16" s="106">
        <v>1195.6</v>
      </c>
      <c r="G16" s="52">
        <v>370.8</v>
      </c>
      <c r="H16" s="106">
        <v>115.5</v>
      </c>
      <c r="I16" s="52"/>
      <c r="J16" s="52"/>
      <c r="K16" s="106">
        <v>56.4</v>
      </c>
      <c r="L16" s="52">
        <v>16.4</v>
      </c>
      <c r="M16" s="52"/>
      <c r="AH16" s="62"/>
      <c r="AI16" s="62"/>
      <c r="AJ16" s="62"/>
    </row>
    <row r="17" spans="2:36" ht="9.75" customHeight="1">
      <c r="B17" s="52" t="s">
        <v>794</v>
      </c>
      <c r="C17" s="106">
        <v>4282.5</v>
      </c>
      <c r="D17" s="106">
        <v>2151.8</v>
      </c>
      <c r="E17" s="106">
        <v>17.6</v>
      </c>
      <c r="F17" s="106">
        <v>1478</v>
      </c>
      <c r="G17" s="52">
        <v>450.5</v>
      </c>
      <c r="H17" s="106">
        <v>119</v>
      </c>
      <c r="I17" s="52"/>
      <c r="J17" s="52"/>
      <c r="K17" s="106">
        <v>61.7</v>
      </c>
      <c r="L17" s="52">
        <v>3.9</v>
      </c>
      <c r="M17" s="52"/>
      <c r="AH17" s="62"/>
      <c r="AI17" s="62"/>
      <c r="AJ17" s="62"/>
    </row>
    <row r="18" spans="2:12" ht="9.75" customHeight="1" hidden="1">
      <c r="B18" s="52" t="s">
        <v>795</v>
      </c>
      <c r="C18" s="106">
        <v>4282.5</v>
      </c>
      <c r="D18" s="106">
        <v>2151.8</v>
      </c>
      <c r="E18" s="106">
        <v>17.6</v>
      </c>
      <c r="F18" s="106">
        <v>1478</v>
      </c>
      <c r="G18" s="52">
        <v>450.5</v>
      </c>
      <c r="H18" s="106">
        <v>119</v>
      </c>
      <c r="I18" s="52"/>
      <c r="J18" s="52"/>
      <c r="K18" s="106">
        <v>61.7</v>
      </c>
      <c r="L18" s="52">
        <v>3.9</v>
      </c>
    </row>
    <row r="19" spans="2:12" ht="9.75" customHeight="1" hidden="1">
      <c r="B19" s="52" t="s">
        <v>796</v>
      </c>
      <c r="C19" s="106">
        <v>4282.5</v>
      </c>
      <c r="D19" s="106">
        <v>2151.8</v>
      </c>
      <c r="E19" s="106">
        <v>17.6</v>
      </c>
      <c r="F19" s="106">
        <v>1478</v>
      </c>
      <c r="G19" s="52">
        <v>450.5</v>
      </c>
      <c r="H19" s="106">
        <v>119</v>
      </c>
      <c r="I19" s="52"/>
      <c r="J19" s="52"/>
      <c r="K19" s="106">
        <v>61.7</v>
      </c>
      <c r="L19" s="52">
        <v>3.9</v>
      </c>
    </row>
    <row r="20" spans="2:12" ht="9.75" customHeight="1" hidden="1">
      <c r="B20" s="52" t="s">
        <v>797</v>
      </c>
      <c r="C20" s="106">
        <v>4282.5</v>
      </c>
      <c r="D20" s="106">
        <v>2151.8</v>
      </c>
      <c r="E20" s="106">
        <v>17.6</v>
      </c>
      <c r="F20" s="106">
        <v>1478</v>
      </c>
      <c r="G20" s="52">
        <v>450.5</v>
      </c>
      <c r="H20" s="106">
        <v>119</v>
      </c>
      <c r="I20" s="52"/>
      <c r="J20" s="52"/>
      <c r="K20" s="106">
        <v>61.7</v>
      </c>
      <c r="L20" s="52">
        <v>3.9</v>
      </c>
    </row>
    <row r="21" spans="2:12" ht="9.75" customHeight="1" hidden="1">
      <c r="B21" s="52" t="s">
        <v>798</v>
      </c>
      <c r="C21" s="106">
        <v>4282.5</v>
      </c>
      <c r="D21" s="106">
        <v>2151.8</v>
      </c>
      <c r="E21" s="106">
        <v>17.6</v>
      </c>
      <c r="F21" s="106">
        <v>1478</v>
      </c>
      <c r="G21" s="52">
        <v>450.5</v>
      </c>
      <c r="H21" s="106">
        <v>119</v>
      </c>
      <c r="I21" s="52"/>
      <c r="J21" s="52"/>
      <c r="K21" s="106">
        <v>61.7</v>
      </c>
      <c r="L21" s="52">
        <v>3.9</v>
      </c>
    </row>
    <row r="22" spans="2:12" ht="9.75" customHeight="1" hidden="1">
      <c r="B22" s="52" t="s">
        <v>799</v>
      </c>
      <c r="C22" s="106">
        <v>4282.5</v>
      </c>
      <c r="D22" s="106">
        <v>2151.8</v>
      </c>
      <c r="E22" s="106">
        <v>17.6</v>
      </c>
      <c r="F22" s="106">
        <v>1478</v>
      </c>
      <c r="G22" s="52">
        <v>450.5</v>
      </c>
      <c r="H22" s="106">
        <v>119</v>
      </c>
      <c r="I22" s="52"/>
      <c r="J22" s="52"/>
      <c r="K22" s="106">
        <v>61.7</v>
      </c>
      <c r="L22" s="52">
        <v>3.9</v>
      </c>
    </row>
    <row r="23" spans="2:12" ht="9.75" customHeight="1" hidden="1">
      <c r="B23" s="52" t="s">
        <v>800</v>
      </c>
      <c r="C23" s="106">
        <v>4282.5</v>
      </c>
      <c r="D23" s="106">
        <v>2151.8</v>
      </c>
      <c r="E23" s="106">
        <v>17.6</v>
      </c>
      <c r="F23" s="106">
        <v>1478</v>
      </c>
      <c r="G23" s="52">
        <v>450.5</v>
      </c>
      <c r="H23" s="106">
        <v>119</v>
      </c>
      <c r="I23" s="52"/>
      <c r="J23" s="52"/>
      <c r="K23" s="106">
        <v>61.7</v>
      </c>
      <c r="L23" s="52">
        <v>3.9</v>
      </c>
    </row>
    <row r="24" spans="2:12" ht="9.75" customHeight="1" hidden="1">
      <c r="B24" s="52" t="s">
        <v>801</v>
      </c>
      <c r="C24" s="106">
        <v>4282.5</v>
      </c>
      <c r="D24" s="106">
        <v>2151.8</v>
      </c>
      <c r="E24" s="106">
        <v>17.6</v>
      </c>
      <c r="F24" s="106">
        <v>1478</v>
      </c>
      <c r="G24" s="52">
        <v>450.5</v>
      </c>
      <c r="H24" s="106">
        <v>119</v>
      </c>
      <c r="I24" s="52"/>
      <c r="J24" s="52"/>
      <c r="K24" s="106">
        <v>61.7</v>
      </c>
      <c r="L24" s="52">
        <v>3.9</v>
      </c>
    </row>
    <row r="25" spans="1:13" s="61" customFormat="1" ht="9.75" customHeight="1" hidden="1">
      <c r="A25" s="52"/>
      <c r="B25" s="52" t="s">
        <v>802</v>
      </c>
      <c r="C25" s="106">
        <v>4282.5</v>
      </c>
      <c r="D25" s="106">
        <v>2151.8</v>
      </c>
      <c r="E25" s="106">
        <v>17.6</v>
      </c>
      <c r="F25" s="106">
        <v>1478</v>
      </c>
      <c r="G25" s="52">
        <v>450.5</v>
      </c>
      <c r="H25" s="106">
        <v>119</v>
      </c>
      <c r="I25" s="52"/>
      <c r="J25" s="52"/>
      <c r="K25" s="106">
        <v>61.7</v>
      </c>
      <c r="L25" s="52">
        <v>3.9</v>
      </c>
      <c r="M25" s="52"/>
    </row>
    <row r="26" spans="2:12" ht="9.75" customHeight="1" hidden="1">
      <c r="B26" s="52" t="s">
        <v>821</v>
      </c>
      <c r="C26" s="106">
        <v>4282.5</v>
      </c>
      <c r="D26" s="106">
        <v>2151.8</v>
      </c>
      <c r="E26" s="106">
        <v>17.6</v>
      </c>
      <c r="F26" s="106">
        <v>1478</v>
      </c>
      <c r="G26" s="52">
        <v>450.5</v>
      </c>
      <c r="H26" s="106">
        <v>119</v>
      </c>
      <c r="I26" s="52"/>
      <c r="J26" s="52"/>
      <c r="K26" s="106">
        <v>61.7</v>
      </c>
      <c r="L26" s="52">
        <v>3.9</v>
      </c>
    </row>
    <row r="27" spans="2:12" ht="9.75" customHeight="1" hidden="1">
      <c r="B27" s="52" t="s">
        <v>822</v>
      </c>
      <c r="C27" s="106">
        <v>4282.5</v>
      </c>
      <c r="D27" s="106">
        <v>2151.8</v>
      </c>
      <c r="E27" s="106">
        <v>17.6</v>
      </c>
      <c r="F27" s="106">
        <v>1478</v>
      </c>
      <c r="G27" s="52">
        <v>450.5</v>
      </c>
      <c r="H27" s="106">
        <v>119</v>
      </c>
      <c r="I27" s="52"/>
      <c r="J27" s="52"/>
      <c r="K27" s="106">
        <v>61.7</v>
      </c>
      <c r="L27" s="52">
        <v>3.9</v>
      </c>
    </row>
    <row r="28" spans="2:12" ht="9.75" customHeight="1" hidden="1">
      <c r="B28" s="52" t="s">
        <v>823</v>
      </c>
      <c r="C28" s="106">
        <v>4282.5</v>
      </c>
      <c r="D28" s="106">
        <v>2151.8</v>
      </c>
      <c r="E28" s="106">
        <v>17.6</v>
      </c>
      <c r="F28" s="106">
        <v>1478</v>
      </c>
      <c r="G28" s="52">
        <v>450.5</v>
      </c>
      <c r="H28" s="106">
        <v>119</v>
      </c>
      <c r="I28" s="52"/>
      <c r="J28" s="52"/>
      <c r="K28" s="106">
        <v>61.7</v>
      </c>
      <c r="L28" s="52">
        <v>3.9</v>
      </c>
    </row>
    <row r="29" spans="2:12" ht="9.75" customHeight="1">
      <c r="B29" s="52" t="s">
        <v>795</v>
      </c>
      <c r="C29" s="106">
        <v>4610.6</v>
      </c>
      <c r="D29" s="106">
        <v>2343.3</v>
      </c>
      <c r="E29" s="106">
        <v>28.5</v>
      </c>
      <c r="F29" s="106">
        <v>1583.1</v>
      </c>
      <c r="G29" s="52">
        <v>453.1</v>
      </c>
      <c r="H29" s="106">
        <v>95.3</v>
      </c>
      <c r="I29" s="52"/>
      <c r="J29" s="52">
        <v>27.4</v>
      </c>
      <c r="K29" s="106">
        <v>73.1</v>
      </c>
      <c r="L29" s="52">
        <v>6.8</v>
      </c>
    </row>
    <row r="30" spans="2:12" ht="9.75" customHeight="1">
      <c r="B30" s="52" t="s">
        <v>796</v>
      </c>
      <c r="C30" s="106">
        <v>5111.6</v>
      </c>
      <c r="D30" s="106">
        <v>1941.6</v>
      </c>
      <c r="E30" s="106">
        <v>42.4</v>
      </c>
      <c r="F30" s="106">
        <v>2449.8</v>
      </c>
      <c r="G30" s="52">
        <v>466.6</v>
      </c>
      <c r="H30" s="106">
        <v>106.6</v>
      </c>
      <c r="I30" s="52"/>
      <c r="J30" s="52">
        <v>22.3</v>
      </c>
      <c r="K30" s="106">
        <v>77.3</v>
      </c>
      <c r="L30" s="106">
        <v>5</v>
      </c>
    </row>
    <row r="31" spans="2:12" ht="9.75" customHeight="1">
      <c r="B31" s="50" t="s">
        <v>797</v>
      </c>
      <c r="C31" s="209">
        <v>5054.3</v>
      </c>
      <c r="D31" s="209">
        <v>1542</v>
      </c>
      <c r="E31" s="209">
        <v>40.1</v>
      </c>
      <c r="F31" s="209">
        <v>2665.8</v>
      </c>
      <c r="G31" s="50">
        <v>563.1</v>
      </c>
      <c r="H31" s="209">
        <v>65.3</v>
      </c>
      <c r="I31" s="50">
        <v>51.6</v>
      </c>
      <c r="J31" s="50">
        <v>26.4</v>
      </c>
      <c r="K31" s="209">
        <v>96.2</v>
      </c>
      <c r="L31" s="209">
        <v>3.8</v>
      </c>
    </row>
    <row r="32" spans="2:12" ht="9" customHeight="1">
      <c r="B32" s="52" t="s">
        <v>849</v>
      </c>
      <c r="C32" s="106">
        <v>446.2</v>
      </c>
      <c r="D32" s="106">
        <v>24.6</v>
      </c>
      <c r="E32" s="106">
        <v>0.4</v>
      </c>
      <c r="F32" s="106">
        <v>360.4</v>
      </c>
      <c r="G32" s="52">
        <v>41.6</v>
      </c>
      <c r="H32" s="106">
        <v>5.4</v>
      </c>
      <c r="I32" s="52"/>
      <c r="J32" s="52"/>
      <c r="K32" s="106">
        <v>13.8</v>
      </c>
      <c r="L32" s="52">
        <v>0</v>
      </c>
    </row>
    <row r="33" spans="2:12" ht="11.25" customHeight="1">
      <c r="B33" s="52" t="s">
        <v>906</v>
      </c>
      <c r="C33" s="106">
        <v>836.2</v>
      </c>
      <c r="D33" s="106">
        <v>42.7</v>
      </c>
      <c r="E33" s="106">
        <v>4.4</v>
      </c>
      <c r="F33" s="106">
        <v>678.5</v>
      </c>
      <c r="G33" s="52">
        <v>83.2</v>
      </c>
      <c r="H33" s="106">
        <v>6.4</v>
      </c>
      <c r="I33" s="52"/>
      <c r="J33" s="52"/>
      <c r="K33" s="106">
        <v>21</v>
      </c>
      <c r="L33" s="52">
        <v>0</v>
      </c>
    </row>
    <row r="34" spans="2:12" ht="11.25" customHeight="1">
      <c r="B34" s="52" t="s">
        <v>977</v>
      </c>
      <c r="C34" s="106">
        <v>1264.6</v>
      </c>
      <c r="D34" s="106">
        <v>78.1</v>
      </c>
      <c r="E34" s="106">
        <v>8.1</v>
      </c>
      <c r="F34" s="106">
        <v>997.1</v>
      </c>
      <c r="G34" s="52">
        <v>139.8</v>
      </c>
      <c r="H34" s="106">
        <v>13.3</v>
      </c>
      <c r="I34" s="52"/>
      <c r="J34" s="52"/>
      <c r="K34" s="106">
        <v>28.2</v>
      </c>
      <c r="L34" s="52">
        <v>0</v>
      </c>
    </row>
    <row r="35" spans="2:12" ht="11.25" customHeight="1">
      <c r="B35" s="52" t="s">
        <v>983</v>
      </c>
      <c r="C35" s="106">
        <v>1686.5</v>
      </c>
      <c r="D35" s="106">
        <v>101.7</v>
      </c>
      <c r="E35" s="106">
        <v>11.3</v>
      </c>
      <c r="F35" s="106">
        <v>1317.4</v>
      </c>
      <c r="G35" s="52">
        <v>196.6</v>
      </c>
      <c r="H35" s="106">
        <v>20.6</v>
      </c>
      <c r="I35" s="52"/>
      <c r="J35" s="52">
        <v>1.7</v>
      </c>
      <c r="K35" s="106">
        <v>36.5</v>
      </c>
      <c r="L35" s="52">
        <v>0.7</v>
      </c>
    </row>
    <row r="36" spans="2:12" ht="11.25" customHeight="1">
      <c r="B36" s="52" t="s">
        <v>990</v>
      </c>
      <c r="C36" s="106">
        <v>1969.9999999999998</v>
      </c>
      <c r="D36" s="106">
        <v>131.3</v>
      </c>
      <c r="E36" s="106">
        <v>15.3</v>
      </c>
      <c r="F36" s="106">
        <v>1503.1</v>
      </c>
      <c r="G36" s="52">
        <v>248.4</v>
      </c>
      <c r="H36" s="106">
        <v>23.4</v>
      </c>
      <c r="I36" s="52"/>
      <c r="J36" s="52">
        <v>5.1</v>
      </c>
      <c r="K36" s="106">
        <v>42.1</v>
      </c>
      <c r="L36" s="52">
        <v>1.3</v>
      </c>
    </row>
    <row r="37" spans="2:12" ht="11.25" customHeight="1">
      <c r="B37" s="52" t="s">
        <v>995</v>
      </c>
      <c r="C37" s="106">
        <v>2120.2999999999993</v>
      </c>
      <c r="D37" s="106">
        <v>169.8</v>
      </c>
      <c r="E37" s="106">
        <v>19.3</v>
      </c>
      <c r="F37" s="106">
        <v>1503.1</v>
      </c>
      <c r="G37" s="52">
        <v>295.1</v>
      </c>
      <c r="H37" s="106">
        <v>26.5</v>
      </c>
      <c r="I37" s="52">
        <v>46.2</v>
      </c>
      <c r="J37" s="52">
        <v>10.2</v>
      </c>
      <c r="K37" s="106">
        <v>48.5</v>
      </c>
      <c r="L37" s="52">
        <v>1.6</v>
      </c>
    </row>
    <row r="38" spans="2:12" ht="11.25" customHeight="1">
      <c r="B38" s="50" t="s">
        <v>1021</v>
      </c>
      <c r="C38" s="209">
        <v>2226.3</v>
      </c>
      <c r="D38" s="209">
        <v>213.8</v>
      </c>
      <c r="E38" s="209">
        <v>20.8</v>
      </c>
      <c r="F38" s="209">
        <v>1503.1</v>
      </c>
      <c r="G38" s="50">
        <v>341.8</v>
      </c>
      <c r="H38" s="209">
        <v>31</v>
      </c>
      <c r="I38" s="50">
        <v>46.2</v>
      </c>
      <c r="J38" s="50">
        <v>13.6</v>
      </c>
      <c r="K38" s="209">
        <v>54.4</v>
      </c>
      <c r="L38" s="50">
        <v>1.6</v>
      </c>
    </row>
    <row r="39" spans="2:12" ht="11.25" customHeight="1">
      <c r="B39" s="52" t="s">
        <v>895</v>
      </c>
      <c r="C39" s="106">
        <v>401.4000000000001</v>
      </c>
      <c r="D39" s="106">
        <v>26.799999999999997</v>
      </c>
      <c r="E39" s="106">
        <v>0</v>
      </c>
      <c r="F39" s="106">
        <v>302.8</v>
      </c>
      <c r="G39" s="52">
        <v>41.6</v>
      </c>
      <c r="H39" s="106">
        <v>6.1</v>
      </c>
      <c r="I39" s="52"/>
      <c r="J39" s="52"/>
      <c r="K39" s="106">
        <v>23.6</v>
      </c>
      <c r="L39" s="52">
        <v>0.5</v>
      </c>
    </row>
    <row r="40" spans="2:12" ht="11.25" customHeight="1">
      <c r="B40" s="52" t="s">
        <v>907</v>
      </c>
      <c r="C40" s="106">
        <v>856.3000000000001</v>
      </c>
      <c r="D40" s="106">
        <v>64.2</v>
      </c>
      <c r="E40" s="106">
        <v>3.2</v>
      </c>
      <c r="F40" s="106">
        <v>654.2</v>
      </c>
      <c r="G40" s="52">
        <v>83.1</v>
      </c>
      <c r="H40" s="106">
        <v>13.5</v>
      </c>
      <c r="I40" s="52"/>
      <c r="J40" s="52"/>
      <c r="K40" s="106">
        <v>37.6</v>
      </c>
      <c r="L40" s="52">
        <v>0.5</v>
      </c>
    </row>
    <row r="41" spans="2:12" ht="11.25" customHeight="1">
      <c r="B41" s="52" t="s">
        <v>978</v>
      </c>
      <c r="C41" s="106">
        <v>1339.7</v>
      </c>
      <c r="D41" s="106">
        <v>102.30000000000001</v>
      </c>
      <c r="E41" s="106">
        <v>8</v>
      </c>
      <c r="F41" s="106">
        <v>1023</v>
      </c>
      <c r="G41" s="52">
        <v>138</v>
      </c>
      <c r="H41" s="106">
        <v>22</v>
      </c>
      <c r="I41" s="52"/>
      <c r="J41" s="52"/>
      <c r="K41" s="106">
        <v>45.2</v>
      </c>
      <c r="L41" s="52">
        <v>1.2</v>
      </c>
    </row>
    <row r="42" spans="2:12" ht="11.25" customHeight="1">
      <c r="B42" s="52" t="s">
        <v>984</v>
      </c>
      <c r="C42" s="106">
        <v>1864.3000000000002</v>
      </c>
      <c r="D42" s="106">
        <v>180.70000000000002</v>
      </c>
      <c r="E42" s="106">
        <v>10.4</v>
      </c>
      <c r="F42" s="106">
        <v>1391.9</v>
      </c>
      <c r="G42" s="52">
        <v>192.9</v>
      </c>
      <c r="H42" s="106">
        <v>34.9</v>
      </c>
      <c r="I42" s="52"/>
      <c r="J42" s="52"/>
      <c r="K42" s="106">
        <v>52</v>
      </c>
      <c r="L42" s="52">
        <v>1.5</v>
      </c>
    </row>
    <row r="43" spans="2:12" ht="11.25" customHeight="1">
      <c r="B43" s="52" t="s">
        <v>989</v>
      </c>
      <c r="C43" s="106">
        <v>2064.5000000000005</v>
      </c>
      <c r="D43" s="106">
        <v>223</v>
      </c>
      <c r="E43" s="106">
        <v>14.9</v>
      </c>
      <c r="F43" s="106">
        <v>1472.7</v>
      </c>
      <c r="G43" s="52">
        <v>234.5</v>
      </c>
      <c r="H43" s="106">
        <v>42.7</v>
      </c>
      <c r="I43" s="52"/>
      <c r="J43" s="52">
        <v>9.5</v>
      </c>
      <c r="K43" s="106">
        <v>65.3</v>
      </c>
      <c r="L43" s="52">
        <v>1.9</v>
      </c>
    </row>
    <row r="44" spans="2:12" ht="11.25" customHeight="1">
      <c r="B44" s="52" t="s">
        <v>996</v>
      </c>
      <c r="C44" s="106">
        <v>2178.6000000000004</v>
      </c>
      <c r="D44" s="106">
        <v>253.8</v>
      </c>
      <c r="E44" s="106">
        <v>21.1</v>
      </c>
      <c r="F44" s="106">
        <v>1472.7</v>
      </c>
      <c r="G44" s="52">
        <v>281.2</v>
      </c>
      <c r="H44" s="106">
        <v>46</v>
      </c>
      <c r="I44" s="52"/>
      <c r="J44" s="52">
        <v>14.3</v>
      </c>
      <c r="K44" s="106">
        <v>86.8</v>
      </c>
      <c r="L44" s="52">
        <v>2.7</v>
      </c>
    </row>
    <row r="45" spans="2:12" ht="11.25" customHeight="1">
      <c r="B45" s="50" t="s">
        <v>1020</v>
      </c>
      <c r="C45" s="209">
        <v>2333.7000000000003</v>
      </c>
      <c r="D45" s="209">
        <v>328.9</v>
      </c>
      <c r="E45" s="209">
        <v>21.1</v>
      </c>
      <c r="F45" s="209">
        <v>1472.7</v>
      </c>
      <c r="G45" s="50">
        <v>327.9</v>
      </c>
      <c r="H45" s="209">
        <v>51.3</v>
      </c>
      <c r="I45" s="50"/>
      <c r="J45" s="50">
        <v>14.3</v>
      </c>
      <c r="K45" s="209">
        <v>113.5</v>
      </c>
      <c r="L45" s="50">
        <v>4</v>
      </c>
    </row>
    <row r="46" spans="2:12" ht="11.25" customHeight="1">
      <c r="B46" s="52"/>
      <c r="C46" s="106"/>
      <c r="D46" s="106"/>
      <c r="E46" s="106"/>
      <c r="F46" s="106"/>
      <c r="G46" s="52"/>
      <c r="H46" s="106"/>
      <c r="I46" s="52"/>
      <c r="J46" s="52"/>
      <c r="K46" s="106"/>
      <c r="L46" s="52"/>
    </row>
    <row r="47" spans="2:12" ht="11.25" customHeight="1">
      <c r="B47" s="52"/>
      <c r="C47" s="106"/>
      <c r="D47" s="106"/>
      <c r="E47" s="106"/>
      <c r="F47" s="106"/>
      <c r="G47" s="52"/>
      <c r="H47" s="106"/>
      <c r="I47" s="52"/>
      <c r="J47" s="52"/>
      <c r="K47" s="106"/>
      <c r="L47" s="52"/>
    </row>
    <row r="48" spans="2:12" ht="11.25" customHeight="1">
      <c r="B48" s="52"/>
      <c r="C48" s="106"/>
      <c r="D48" s="106"/>
      <c r="E48" s="106"/>
      <c r="F48" s="106"/>
      <c r="G48" s="52"/>
      <c r="H48" s="106"/>
      <c r="I48" s="52"/>
      <c r="J48" s="52"/>
      <c r="K48" s="106"/>
      <c r="L48" s="52"/>
    </row>
    <row r="49" spans="2:12" ht="11.25" customHeight="1">
      <c r="B49" s="52"/>
      <c r="C49" s="106"/>
      <c r="D49" s="106"/>
      <c r="E49" s="106"/>
      <c r="F49" s="106"/>
      <c r="G49" s="52"/>
      <c r="H49" s="106"/>
      <c r="I49" s="52"/>
      <c r="J49" s="52"/>
      <c r="K49" s="106"/>
      <c r="L49" s="52"/>
    </row>
    <row r="50" spans="2:12" ht="11.25" customHeight="1">
      <c r="B50" s="52"/>
      <c r="C50" s="106"/>
      <c r="D50" s="106"/>
      <c r="E50" s="106"/>
      <c r="F50" s="106"/>
      <c r="G50" s="52"/>
      <c r="H50" s="106"/>
      <c r="I50" s="52"/>
      <c r="J50" s="52"/>
      <c r="K50" s="106"/>
      <c r="L50" s="52"/>
    </row>
    <row r="51" spans="2:12" ht="11.25" customHeight="1">
      <c r="B51" s="52"/>
      <c r="C51" s="106"/>
      <c r="D51" s="106"/>
      <c r="E51" s="106"/>
      <c r="F51" s="106"/>
      <c r="G51" s="52"/>
      <c r="H51" s="106"/>
      <c r="I51" s="52"/>
      <c r="J51" s="52"/>
      <c r="K51" s="106"/>
      <c r="L51" s="52"/>
    </row>
    <row r="52" spans="2:12" ht="11.25" customHeight="1">
      <c r="B52" s="52"/>
      <c r="C52" s="106"/>
      <c r="D52" s="106"/>
      <c r="E52" s="106"/>
      <c r="F52" s="106"/>
      <c r="G52" s="52"/>
      <c r="H52" s="106"/>
      <c r="I52" s="52"/>
      <c r="J52" s="52"/>
      <c r="K52" s="106"/>
      <c r="L52" s="52"/>
    </row>
    <row r="53" spans="2:12" ht="11.25" customHeight="1">
      <c r="B53" s="52"/>
      <c r="C53" s="106"/>
      <c r="D53" s="106"/>
      <c r="E53" s="106"/>
      <c r="F53" s="106"/>
      <c r="G53" s="52"/>
      <c r="H53" s="106"/>
      <c r="I53" s="52"/>
      <c r="J53" s="52"/>
      <c r="K53" s="106"/>
      <c r="L53" s="52"/>
    </row>
    <row r="54" spans="2:12" ht="11.25" customHeight="1">
      <c r="B54" s="52"/>
      <c r="C54" s="106"/>
      <c r="D54" s="106"/>
      <c r="E54" s="106"/>
      <c r="F54" s="106"/>
      <c r="G54" s="52"/>
      <c r="H54" s="106"/>
      <c r="I54" s="52"/>
      <c r="J54" s="52"/>
      <c r="K54" s="106"/>
      <c r="L54" s="52"/>
    </row>
    <row r="55" spans="2:12" ht="11.25" customHeight="1">
      <c r="B55" s="52"/>
      <c r="C55" s="106"/>
      <c r="D55" s="106"/>
      <c r="E55" s="106"/>
      <c r="F55" s="106"/>
      <c r="G55" s="52"/>
      <c r="H55" s="106"/>
      <c r="I55" s="52"/>
      <c r="J55" s="52"/>
      <c r="K55" s="106"/>
      <c r="L55" s="52"/>
    </row>
    <row r="56" spans="2:12" ht="11.25" customHeight="1">
      <c r="B56" s="52"/>
      <c r="C56" s="106"/>
      <c r="D56" s="106"/>
      <c r="E56" s="106"/>
      <c r="F56" s="106"/>
      <c r="G56" s="52"/>
      <c r="H56" s="106"/>
      <c r="I56" s="52"/>
      <c r="J56" s="52"/>
      <c r="K56" s="106"/>
      <c r="L56" s="52"/>
    </row>
    <row r="57" spans="2:12" ht="11.25" customHeight="1">
      <c r="B57" s="52"/>
      <c r="C57" s="106"/>
      <c r="D57" s="106"/>
      <c r="E57" s="106"/>
      <c r="F57" s="106"/>
      <c r="G57" s="52"/>
      <c r="H57" s="106"/>
      <c r="I57" s="52"/>
      <c r="J57" s="52"/>
      <c r="K57" s="106"/>
      <c r="L57" s="52"/>
    </row>
    <row r="58" spans="2:12" ht="11.25" customHeight="1">
      <c r="B58" s="52"/>
      <c r="C58" s="106"/>
      <c r="D58" s="106"/>
      <c r="E58" s="106"/>
      <c r="F58" s="106"/>
      <c r="G58" s="52"/>
      <c r="H58" s="106"/>
      <c r="I58" s="52"/>
      <c r="J58" s="52"/>
      <c r="K58" s="106"/>
      <c r="L58" s="52"/>
    </row>
    <row r="59" spans="2:12" ht="11.25" customHeight="1">
      <c r="B59" s="52"/>
      <c r="C59" s="106"/>
      <c r="D59" s="106"/>
      <c r="E59" s="106"/>
      <c r="F59" s="106"/>
      <c r="G59" s="52"/>
      <c r="H59" s="106"/>
      <c r="I59" s="52"/>
      <c r="J59" s="52"/>
      <c r="K59" s="106"/>
      <c r="L59" s="52"/>
    </row>
    <row r="60" spans="2:12" ht="11.25" customHeight="1">
      <c r="B60" s="52"/>
      <c r="C60" s="106"/>
      <c r="D60" s="106"/>
      <c r="E60" s="106"/>
      <c r="F60" s="106"/>
      <c r="G60" s="52"/>
      <c r="H60" s="106"/>
      <c r="I60" s="52"/>
      <c r="J60" s="52"/>
      <c r="K60" s="106"/>
      <c r="L60" s="52"/>
    </row>
    <row r="61" spans="2:12" ht="11.25" customHeight="1">
      <c r="B61" s="52"/>
      <c r="C61" s="106"/>
      <c r="D61" s="106"/>
      <c r="E61" s="106"/>
      <c r="F61" s="106"/>
      <c r="G61" s="52"/>
      <c r="H61" s="106"/>
      <c r="I61" s="52"/>
      <c r="J61" s="52"/>
      <c r="K61" s="106"/>
      <c r="L61" s="52"/>
    </row>
    <row r="62" spans="2:12" ht="11.25" customHeight="1">
      <c r="B62" s="52"/>
      <c r="C62" s="106"/>
      <c r="D62" s="106"/>
      <c r="E62" s="106"/>
      <c r="F62" s="106"/>
      <c r="G62" s="52"/>
      <c r="H62" s="106"/>
      <c r="I62" s="52"/>
      <c r="J62" s="52"/>
      <c r="K62" s="106"/>
      <c r="L62" s="52"/>
    </row>
    <row r="63" spans="2:12" ht="11.25" customHeight="1">
      <c r="B63" s="52"/>
      <c r="C63" s="106"/>
      <c r="D63" s="106"/>
      <c r="E63" s="106"/>
      <c r="F63" s="106"/>
      <c r="G63" s="52"/>
      <c r="H63" s="106"/>
      <c r="I63" s="52"/>
      <c r="J63" s="52"/>
      <c r="K63" s="106"/>
      <c r="L63" s="52"/>
    </row>
    <row r="64" spans="2:12" ht="11.25" customHeight="1">
      <c r="B64" s="52"/>
      <c r="C64" s="106"/>
      <c r="D64" s="106"/>
      <c r="E64" s="106"/>
      <c r="F64" s="106"/>
      <c r="G64" s="52"/>
      <c r="H64" s="106"/>
      <c r="I64" s="52"/>
      <c r="J64" s="52"/>
      <c r="K64" s="106"/>
      <c r="L64" s="52"/>
    </row>
    <row r="65" spans="2:12" ht="11.25" customHeight="1">
      <c r="B65" s="52"/>
      <c r="C65" s="106"/>
      <c r="D65" s="106"/>
      <c r="E65" s="106"/>
      <c r="F65" s="106"/>
      <c r="G65" s="52"/>
      <c r="H65" s="106"/>
      <c r="I65" s="52"/>
      <c r="J65" s="52"/>
      <c r="K65" s="106"/>
      <c r="L65" s="52"/>
    </row>
    <row r="66" spans="2:12" ht="11.25" customHeight="1">
      <c r="B66" s="52"/>
      <c r="C66" s="106"/>
      <c r="D66" s="106"/>
      <c r="E66" s="106"/>
      <c r="F66" s="106"/>
      <c r="G66" s="52"/>
      <c r="H66" s="106"/>
      <c r="I66" s="52"/>
      <c r="J66" s="52"/>
      <c r="K66" s="106"/>
      <c r="L66" s="52"/>
    </row>
    <row r="67" spans="2:12" ht="11.25" customHeight="1">
      <c r="B67" s="52"/>
      <c r="C67" s="106"/>
      <c r="D67" s="106"/>
      <c r="E67" s="106"/>
      <c r="F67" s="106"/>
      <c r="G67" s="52"/>
      <c r="H67" s="106"/>
      <c r="I67" s="52"/>
      <c r="J67" s="52"/>
      <c r="K67" s="106"/>
      <c r="L67" s="52"/>
    </row>
    <row r="68" spans="2:12" ht="11.25" customHeight="1">
      <c r="B68" s="52"/>
      <c r="C68" s="106"/>
      <c r="D68" s="106"/>
      <c r="E68" s="106"/>
      <c r="F68" s="106"/>
      <c r="G68" s="52"/>
      <c r="H68" s="106"/>
      <c r="I68" s="52"/>
      <c r="J68" s="52"/>
      <c r="K68" s="106"/>
      <c r="L68" s="52"/>
    </row>
    <row r="69" spans="2:12" ht="11.25" customHeight="1">
      <c r="B69" s="52"/>
      <c r="C69" s="106"/>
      <c r="D69" s="106"/>
      <c r="E69" s="106"/>
      <c r="F69" s="106"/>
      <c r="G69" s="52"/>
      <c r="H69" s="106"/>
      <c r="I69" s="52"/>
      <c r="J69" s="52"/>
      <c r="K69" s="106"/>
      <c r="L69" s="52"/>
    </row>
    <row r="70" spans="3:12" ht="15" customHeight="1">
      <c r="C70" s="158" t="s">
        <v>871</v>
      </c>
      <c r="D70" s="150"/>
      <c r="E70" s="150"/>
      <c r="F70" s="150"/>
      <c r="G70" s="150"/>
      <c r="H70" s="150"/>
      <c r="I70" s="150"/>
      <c r="J70" s="150"/>
      <c r="K70" s="150"/>
      <c r="L70" s="150"/>
    </row>
    <row r="71" spans="3:12" ht="12.75" customHeight="1">
      <c r="C71" s="144" t="s">
        <v>872</v>
      </c>
      <c r="D71" s="150"/>
      <c r="E71" s="150"/>
      <c r="F71" s="150"/>
      <c r="G71" s="150"/>
      <c r="H71" s="150"/>
      <c r="I71" s="150"/>
      <c r="J71" s="150"/>
      <c r="K71" s="150"/>
      <c r="L71" s="150"/>
    </row>
    <row r="72" spans="3:12" ht="13.5" customHeight="1">
      <c r="C72" s="144"/>
      <c r="D72" s="150"/>
      <c r="E72" s="150"/>
      <c r="F72" s="150"/>
      <c r="G72" s="150"/>
      <c r="H72" s="150"/>
      <c r="I72" s="150"/>
      <c r="J72" s="150"/>
      <c r="K72" s="150"/>
      <c r="L72" s="150"/>
    </row>
    <row r="73" spans="2:13" ht="46.5" customHeight="1">
      <c r="B73" s="156" t="s">
        <v>86</v>
      </c>
      <c r="C73" s="177" t="s">
        <v>741</v>
      </c>
      <c r="D73" s="155" t="s">
        <v>671</v>
      </c>
      <c r="E73" s="155" t="s">
        <v>372</v>
      </c>
      <c r="F73" s="155" t="s">
        <v>13</v>
      </c>
      <c r="G73" s="155" t="s">
        <v>618</v>
      </c>
      <c r="H73" s="155" t="s">
        <v>360</v>
      </c>
      <c r="I73" s="155" t="s">
        <v>183</v>
      </c>
      <c r="J73" s="155" t="s">
        <v>818</v>
      </c>
      <c r="K73" s="178" t="s">
        <v>541</v>
      </c>
      <c r="L73" s="156" t="s">
        <v>542</v>
      </c>
      <c r="M73" s="150"/>
    </row>
    <row r="74" spans="2:12" ht="9.75" customHeight="1" hidden="1">
      <c r="B74" s="52" t="s">
        <v>737</v>
      </c>
      <c r="C74" s="106">
        <f>SUM(D74+E74+F74+G74+H74+J74+K74+L74+I74)</f>
        <v>927.9</v>
      </c>
      <c r="D74" s="106">
        <v>419.2</v>
      </c>
      <c r="E74" s="106">
        <v>14.2</v>
      </c>
      <c r="F74" s="106">
        <v>348.9</v>
      </c>
      <c r="G74" s="52"/>
      <c r="H74" s="106">
        <v>66</v>
      </c>
      <c r="I74" s="52">
        <v>10.4</v>
      </c>
      <c r="J74" s="52"/>
      <c r="K74" s="106">
        <v>66.6</v>
      </c>
      <c r="L74" s="106">
        <v>2.6</v>
      </c>
    </row>
    <row r="75" spans="2:12" ht="9.75" customHeight="1" hidden="1">
      <c r="B75" s="52" t="s">
        <v>688</v>
      </c>
      <c r="C75" s="106">
        <f>SUM(D75+E75+F75+G75+H75+J75+K75+L75+I75)</f>
        <v>792.2000000000002</v>
      </c>
      <c r="D75" s="106">
        <v>252.8</v>
      </c>
      <c r="E75" s="106">
        <v>17</v>
      </c>
      <c r="F75" s="106">
        <v>381.3</v>
      </c>
      <c r="G75" s="52"/>
      <c r="H75" s="106">
        <v>82.7</v>
      </c>
      <c r="I75" s="52">
        <v>6.3</v>
      </c>
      <c r="J75" s="52">
        <v>9.2</v>
      </c>
      <c r="K75" s="106">
        <v>30.2</v>
      </c>
      <c r="L75" s="106">
        <v>12.7</v>
      </c>
    </row>
    <row r="76" spans="2:12" ht="9.75" customHeight="1">
      <c r="B76" s="52" t="s">
        <v>500</v>
      </c>
      <c r="C76" s="106">
        <v>745.3</v>
      </c>
      <c r="D76" s="52">
        <v>146.7</v>
      </c>
      <c r="E76" s="106">
        <v>14</v>
      </c>
      <c r="F76" s="106">
        <v>337.9</v>
      </c>
      <c r="G76" s="52">
        <v>93.2</v>
      </c>
      <c r="H76" s="52">
        <v>83.7</v>
      </c>
      <c r="I76" s="52">
        <v>34.9</v>
      </c>
      <c r="J76" s="52">
        <v>3.1</v>
      </c>
      <c r="K76" s="52">
        <v>26.1</v>
      </c>
      <c r="L76" s="52">
        <v>5.7</v>
      </c>
    </row>
    <row r="77" spans="2:12" ht="9.75" customHeight="1">
      <c r="B77" s="52" t="s">
        <v>729</v>
      </c>
      <c r="C77" s="106">
        <f>SUM(D77+E77+F77+G77+H77+J77+K77+L77+I77)</f>
        <v>800.1</v>
      </c>
      <c r="D77" s="52">
        <v>81.7</v>
      </c>
      <c r="E77" s="106">
        <v>18.1</v>
      </c>
      <c r="F77" s="52">
        <v>465.5</v>
      </c>
      <c r="G77" s="52">
        <v>105.1</v>
      </c>
      <c r="H77" s="52">
        <v>78.7</v>
      </c>
      <c r="I77" s="106">
        <v>29.3</v>
      </c>
      <c r="J77" s="106"/>
      <c r="K77" s="106">
        <v>17.1</v>
      </c>
      <c r="L77" s="52">
        <v>4.6</v>
      </c>
    </row>
    <row r="78" spans="2:12" ht="9.75" customHeight="1">
      <c r="B78" s="52" t="s">
        <v>149</v>
      </c>
      <c r="C78" s="106">
        <v>949</v>
      </c>
      <c r="D78" s="52">
        <v>137.4</v>
      </c>
      <c r="E78" s="106">
        <v>14</v>
      </c>
      <c r="F78" s="52">
        <v>519.9</v>
      </c>
      <c r="G78" s="106">
        <v>143</v>
      </c>
      <c r="H78" s="52">
        <v>100.1</v>
      </c>
      <c r="I78" s="106"/>
      <c r="J78" s="106"/>
      <c r="K78" s="106">
        <v>30.8</v>
      </c>
      <c r="L78" s="52">
        <v>3.8</v>
      </c>
    </row>
    <row r="79" spans="2:12" ht="9.75" customHeight="1">
      <c r="B79" s="52" t="s">
        <v>275</v>
      </c>
      <c r="C79" s="106">
        <v>1717.1</v>
      </c>
      <c r="D79" s="52">
        <v>805.8</v>
      </c>
      <c r="E79" s="106">
        <v>16</v>
      </c>
      <c r="F79" s="106">
        <v>607.7</v>
      </c>
      <c r="G79" s="52">
        <v>149.3</v>
      </c>
      <c r="H79" s="52">
        <v>100.9</v>
      </c>
      <c r="I79" s="52"/>
      <c r="J79" s="52"/>
      <c r="K79" s="52">
        <v>36.8</v>
      </c>
      <c r="L79" s="52">
        <v>0.6</v>
      </c>
    </row>
    <row r="80" spans="2:13" ht="9.75" customHeight="1">
      <c r="B80" s="52" t="s">
        <v>792</v>
      </c>
      <c r="C80" s="106">
        <v>3319.3</v>
      </c>
      <c r="D80" s="106">
        <v>1971.5</v>
      </c>
      <c r="E80" s="106">
        <v>18.5</v>
      </c>
      <c r="F80" s="106">
        <v>882.9</v>
      </c>
      <c r="G80" s="52">
        <v>247.6</v>
      </c>
      <c r="H80" s="106">
        <v>128.8</v>
      </c>
      <c r="I80" s="52"/>
      <c r="J80" s="52"/>
      <c r="K80" s="106">
        <v>63.5</v>
      </c>
      <c r="L80" s="52">
        <v>6.5</v>
      </c>
      <c r="M80" s="52"/>
    </row>
    <row r="81" spans="2:13" ht="9.75" customHeight="1">
      <c r="B81" s="52" t="s">
        <v>793</v>
      </c>
      <c r="C81" s="106">
        <v>4035.5000000000005</v>
      </c>
      <c r="D81" s="106">
        <v>2263.5</v>
      </c>
      <c r="E81" s="106">
        <v>17.299999999999997</v>
      </c>
      <c r="F81" s="106">
        <v>1195.6</v>
      </c>
      <c r="G81" s="52">
        <v>370.8</v>
      </c>
      <c r="H81" s="106">
        <v>115.5</v>
      </c>
      <c r="I81" s="52"/>
      <c r="J81" s="52"/>
      <c r="K81" s="106">
        <v>56.4</v>
      </c>
      <c r="L81" s="52">
        <v>16.4</v>
      </c>
      <c r="M81" s="52"/>
    </row>
    <row r="82" spans="2:12" ht="9.75" customHeight="1">
      <c r="B82" s="52" t="s">
        <v>794</v>
      </c>
      <c r="C82" s="106">
        <v>4283.3</v>
      </c>
      <c r="D82" s="106">
        <v>2151.8</v>
      </c>
      <c r="E82" s="106">
        <v>17.5</v>
      </c>
      <c r="F82" s="106">
        <v>1478</v>
      </c>
      <c r="G82" s="52">
        <v>450.5</v>
      </c>
      <c r="H82" s="106">
        <v>119</v>
      </c>
      <c r="I82" s="52"/>
      <c r="J82" s="52"/>
      <c r="K82" s="106">
        <v>61.7</v>
      </c>
      <c r="L82" s="52">
        <v>4.8</v>
      </c>
    </row>
    <row r="83" spans="1:12" ht="1.5" customHeight="1" hidden="1">
      <c r="A83" s="75"/>
      <c r="B83" s="50" t="s">
        <v>795</v>
      </c>
      <c r="C83" s="209">
        <v>4283.3</v>
      </c>
      <c r="D83" s="209">
        <v>2151.8</v>
      </c>
      <c r="E83" s="209">
        <v>17.5</v>
      </c>
      <c r="F83" s="209">
        <v>1478</v>
      </c>
      <c r="G83" s="50">
        <v>450.5</v>
      </c>
      <c r="H83" s="209">
        <v>119</v>
      </c>
      <c r="I83" s="50"/>
      <c r="J83" s="50"/>
      <c r="K83" s="209">
        <v>61.7</v>
      </c>
      <c r="L83" s="50">
        <v>4.8</v>
      </c>
    </row>
    <row r="84" spans="1:12" ht="1.5" customHeight="1" hidden="1">
      <c r="A84" s="75"/>
      <c r="B84" s="50" t="s">
        <v>796</v>
      </c>
      <c r="C84" s="209">
        <v>4283.3</v>
      </c>
      <c r="D84" s="209">
        <v>2151.8</v>
      </c>
      <c r="E84" s="209">
        <v>17.5</v>
      </c>
      <c r="F84" s="209">
        <v>1478</v>
      </c>
      <c r="G84" s="50">
        <v>450.5</v>
      </c>
      <c r="H84" s="209">
        <v>119</v>
      </c>
      <c r="I84" s="50"/>
      <c r="J84" s="50"/>
      <c r="K84" s="209">
        <v>61.7</v>
      </c>
      <c r="L84" s="50">
        <v>4.8</v>
      </c>
    </row>
    <row r="85" spans="1:12" ht="1.5" customHeight="1" hidden="1">
      <c r="A85" s="75"/>
      <c r="B85" s="50" t="s">
        <v>797</v>
      </c>
      <c r="C85" s="209">
        <v>4283.3</v>
      </c>
      <c r="D85" s="209">
        <v>2151.8</v>
      </c>
      <c r="E85" s="209">
        <v>17.5</v>
      </c>
      <c r="F85" s="209">
        <v>1478</v>
      </c>
      <c r="G85" s="50">
        <v>450.5</v>
      </c>
      <c r="H85" s="209">
        <v>119</v>
      </c>
      <c r="I85" s="50"/>
      <c r="J85" s="50"/>
      <c r="K85" s="209">
        <v>61.7</v>
      </c>
      <c r="L85" s="50">
        <v>4.8</v>
      </c>
    </row>
    <row r="86" spans="1:12" ht="1.5" customHeight="1" hidden="1">
      <c r="A86" s="75"/>
      <c r="B86" s="50" t="s">
        <v>798</v>
      </c>
      <c r="C86" s="209">
        <v>4283.3</v>
      </c>
      <c r="D86" s="209">
        <v>2151.8</v>
      </c>
      <c r="E86" s="209">
        <v>17.5</v>
      </c>
      <c r="F86" s="209">
        <v>1478</v>
      </c>
      <c r="G86" s="50">
        <v>450.5</v>
      </c>
      <c r="H86" s="209">
        <v>119</v>
      </c>
      <c r="I86" s="50"/>
      <c r="J86" s="50"/>
      <c r="K86" s="209">
        <v>61.7</v>
      </c>
      <c r="L86" s="50">
        <v>4.8</v>
      </c>
    </row>
    <row r="87" spans="1:12" ht="1.5" customHeight="1" hidden="1">
      <c r="A87" s="75"/>
      <c r="B87" s="50" t="s">
        <v>799</v>
      </c>
      <c r="C87" s="209">
        <v>4283.3</v>
      </c>
      <c r="D87" s="209">
        <v>2151.8</v>
      </c>
      <c r="E87" s="209">
        <v>17.5</v>
      </c>
      <c r="F87" s="209">
        <v>1478</v>
      </c>
      <c r="G87" s="50">
        <v>450.5</v>
      </c>
      <c r="H87" s="209">
        <v>119</v>
      </c>
      <c r="I87" s="50"/>
      <c r="J87" s="50"/>
      <c r="K87" s="209">
        <v>61.7</v>
      </c>
      <c r="L87" s="50">
        <v>4.8</v>
      </c>
    </row>
    <row r="88" spans="1:12" ht="1.5" customHeight="1" hidden="1">
      <c r="A88" s="75"/>
      <c r="B88" s="50" t="s">
        <v>800</v>
      </c>
      <c r="C88" s="209">
        <v>4283.3</v>
      </c>
      <c r="D88" s="209">
        <v>2151.8</v>
      </c>
      <c r="E88" s="209">
        <v>17.5</v>
      </c>
      <c r="F88" s="209">
        <v>1478</v>
      </c>
      <c r="G88" s="50">
        <v>450.5</v>
      </c>
      <c r="H88" s="209">
        <v>119</v>
      </c>
      <c r="I88" s="50"/>
      <c r="J88" s="50"/>
      <c r="K88" s="209">
        <v>61.7</v>
      </c>
      <c r="L88" s="50">
        <v>4.8</v>
      </c>
    </row>
    <row r="89" spans="1:12" ht="1.5" customHeight="1" hidden="1">
      <c r="A89" s="75"/>
      <c r="B89" s="50" t="s">
        <v>801</v>
      </c>
      <c r="C89" s="209">
        <v>4283.3</v>
      </c>
      <c r="D89" s="209">
        <v>2151.8</v>
      </c>
      <c r="E89" s="209">
        <v>17.5</v>
      </c>
      <c r="F89" s="209">
        <v>1478</v>
      </c>
      <c r="G89" s="50">
        <v>450.5</v>
      </c>
      <c r="H89" s="209">
        <v>119</v>
      </c>
      <c r="I89" s="50"/>
      <c r="J89" s="50"/>
      <c r="K89" s="209">
        <v>61.7</v>
      </c>
      <c r="L89" s="50">
        <v>4.8</v>
      </c>
    </row>
    <row r="90" spans="1:13" s="61" customFormat="1" ht="1.5" customHeight="1" hidden="1">
      <c r="A90" s="208"/>
      <c r="B90" s="50" t="s">
        <v>802</v>
      </c>
      <c r="C90" s="209">
        <v>4283.3</v>
      </c>
      <c r="D90" s="209">
        <v>2151.8</v>
      </c>
      <c r="E90" s="209">
        <v>17.5</v>
      </c>
      <c r="F90" s="209">
        <v>1478</v>
      </c>
      <c r="G90" s="50">
        <v>450.5</v>
      </c>
      <c r="H90" s="209">
        <v>119</v>
      </c>
      <c r="I90" s="50"/>
      <c r="J90" s="50"/>
      <c r="K90" s="209">
        <v>61.7</v>
      </c>
      <c r="L90" s="50">
        <v>4.8</v>
      </c>
      <c r="M90" s="52"/>
    </row>
    <row r="91" spans="1:12" ht="1.5" customHeight="1" hidden="1">
      <c r="A91" s="75"/>
      <c r="B91" s="50" t="s">
        <v>821</v>
      </c>
      <c r="C91" s="209">
        <v>4283.3</v>
      </c>
      <c r="D91" s="209">
        <v>2151.8</v>
      </c>
      <c r="E91" s="209">
        <v>17.5</v>
      </c>
      <c r="F91" s="209">
        <v>1478</v>
      </c>
      <c r="G91" s="50">
        <v>450.5</v>
      </c>
      <c r="H91" s="209">
        <v>119</v>
      </c>
      <c r="I91" s="50"/>
      <c r="J91" s="50"/>
      <c r="K91" s="209">
        <v>61.7</v>
      </c>
      <c r="L91" s="50">
        <v>4.8</v>
      </c>
    </row>
    <row r="92" spans="1:12" ht="1.5" customHeight="1" hidden="1">
      <c r="A92" s="75"/>
      <c r="B92" s="50" t="s">
        <v>822</v>
      </c>
      <c r="C92" s="209">
        <v>4283.3</v>
      </c>
      <c r="D92" s="209">
        <v>2151.8</v>
      </c>
      <c r="E92" s="209">
        <v>17.5</v>
      </c>
      <c r="F92" s="209">
        <v>1478</v>
      </c>
      <c r="G92" s="50">
        <v>450.5</v>
      </c>
      <c r="H92" s="209">
        <v>119</v>
      </c>
      <c r="I92" s="50"/>
      <c r="J92" s="50"/>
      <c r="K92" s="209">
        <v>61.7</v>
      </c>
      <c r="L92" s="50">
        <v>4.8</v>
      </c>
    </row>
    <row r="93" spans="1:12" ht="1.5" customHeight="1" hidden="1">
      <c r="A93" s="75"/>
      <c r="B93" s="52" t="s">
        <v>823</v>
      </c>
      <c r="C93" s="106">
        <v>4283.3</v>
      </c>
      <c r="D93" s="106">
        <v>2151.8</v>
      </c>
      <c r="E93" s="106">
        <v>17.5</v>
      </c>
      <c r="F93" s="106">
        <v>1478</v>
      </c>
      <c r="G93" s="52">
        <v>450.5</v>
      </c>
      <c r="H93" s="106">
        <v>119</v>
      </c>
      <c r="I93" s="52"/>
      <c r="J93" s="52"/>
      <c r="K93" s="106">
        <v>61.7</v>
      </c>
      <c r="L93" s="52">
        <v>4.8</v>
      </c>
    </row>
    <row r="94" spans="1:12" ht="10.5" customHeight="1">
      <c r="A94" s="75"/>
      <c r="B94" s="52" t="s">
        <v>795</v>
      </c>
      <c r="C94" s="106">
        <v>4609.7</v>
      </c>
      <c r="D94" s="106">
        <v>2343.3</v>
      </c>
      <c r="E94" s="106">
        <v>27.6</v>
      </c>
      <c r="F94" s="106">
        <v>1583.1</v>
      </c>
      <c r="G94" s="52">
        <v>453.1</v>
      </c>
      <c r="H94" s="106">
        <v>95.3</v>
      </c>
      <c r="I94" s="52"/>
      <c r="J94" s="52">
        <v>27.4</v>
      </c>
      <c r="K94" s="106">
        <v>73.1</v>
      </c>
      <c r="L94" s="52">
        <v>6.8</v>
      </c>
    </row>
    <row r="95" spans="1:12" ht="10.5" customHeight="1">
      <c r="A95" s="75"/>
      <c r="B95" s="52" t="s">
        <v>796</v>
      </c>
      <c r="C95" s="106">
        <v>5113</v>
      </c>
      <c r="D95" s="106">
        <v>1941.6</v>
      </c>
      <c r="E95" s="106">
        <v>43.8</v>
      </c>
      <c r="F95" s="106">
        <v>2449.8</v>
      </c>
      <c r="G95" s="52">
        <v>466.6</v>
      </c>
      <c r="H95" s="106">
        <v>106.6</v>
      </c>
      <c r="I95" s="52"/>
      <c r="J95" s="52">
        <v>22.3</v>
      </c>
      <c r="K95" s="106">
        <v>77.3</v>
      </c>
      <c r="L95" s="106">
        <v>5</v>
      </c>
    </row>
    <row r="96" spans="1:12" ht="10.5" customHeight="1">
      <c r="A96" s="75"/>
      <c r="B96" s="50" t="s">
        <v>797</v>
      </c>
      <c r="C96" s="209">
        <v>5054.3</v>
      </c>
      <c r="D96" s="209">
        <v>1542</v>
      </c>
      <c r="E96" s="209">
        <v>39.8</v>
      </c>
      <c r="F96" s="209">
        <v>2665.8</v>
      </c>
      <c r="G96" s="50">
        <v>563.1</v>
      </c>
      <c r="H96" s="209">
        <v>65.3</v>
      </c>
      <c r="I96" s="50">
        <v>51.6</v>
      </c>
      <c r="J96" s="50">
        <v>26.4</v>
      </c>
      <c r="K96" s="209">
        <v>96.2</v>
      </c>
      <c r="L96" s="209">
        <v>3.8</v>
      </c>
    </row>
    <row r="97" spans="2:12" ht="11.25">
      <c r="B97" s="52" t="s">
        <v>849</v>
      </c>
      <c r="C97" s="49">
        <v>446.2</v>
      </c>
      <c r="D97" s="49">
        <v>24.6</v>
      </c>
      <c r="E97" s="49">
        <v>0.4</v>
      </c>
      <c r="F97" s="49">
        <v>360.4</v>
      </c>
      <c r="G97" s="49">
        <v>41.6</v>
      </c>
      <c r="H97" s="49">
        <v>5.4</v>
      </c>
      <c r="K97" s="49">
        <v>13.8</v>
      </c>
      <c r="L97" s="49">
        <v>0</v>
      </c>
    </row>
    <row r="98" spans="2:12" ht="11.25">
      <c r="B98" s="52" t="s">
        <v>906</v>
      </c>
      <c r="C98" s="49">
        <v>836.5000000000001</v>
      </c>
      <c r="D98" s="49">
        <v>42.7</v>
      </c>
      <c r="E98" s="49">
        <v>4.4</v>
      </c>
      <c r="F98" s="49">
        <v>678.7</v>
      </c>
      <c r="G98" s="49">
        <v>83.2</v>
      </c>
      <c r="H98" s="49">
        <v>6.4</v>
      </c>
      <c r="K98" s="49">
        <v>21.1</v>
      </c>
      <c r="L98" s="49">
        <v>0</v>
      </c>
    </row>
    <row r="99" spans="2:12" ht="11.25">
      <c r="B99" s="52" t="s">
        <v>977</v>
      </c>
      <c r="C99" s="49">
        <v>1264.6</v>
      </c>
      <c r="D99" s="49">
        <v>78.1</v>
      </c>
      <c r="E99" s="49">
        <v>8.1</v>
      </c>
      <c r="F99" s="49">
        <v>997.1</v>
      </c>
      <c r="G99" s="49">
        <v>139.8</v>
      </c>
      <c r="H99" s="49">
        <v>13.3</v>
      </c>
      <c r="K99" s="49">
        <v>28.2</v>
      </c>
      <c r="L99" s="49">
        <v>0</v>
      </c>
    </row>
    <row r="100" spans="2:12" ht="11.25">
      <c r="B100" s="52" t="s">
        <v>983</v>
      </c>
      <c r="C100" s="49">
        <v>1686.5</v>
      </c>
      <c r="D100" s="49">
        <v>101.7</v>
      </c>
      <c r="E100" s="49">
        <v>11.3</v>
      </c>
      <c r="F100" s="49">
        <v>1317.4</v>
      </c>
      <c r="G100" s="49">
        <v>196.6</v>
      </c>
      <c r="H100" s="49">
        <v>20.6</v>
      </c>
      <c r="J100" s="49">
        <v>1.7</v>
      </c>
      <c r="K100" s="49">
        <v>36.5</v>
      </c>
      <c r="L100" s="49">
        <v>0.7</v>
      </c>
    </row>
    <row r="101" spans="2:12" ht="11.25">
      <c r="B101" s="52" t="s">
        <v>990</v>
      </c>
      <c r="C101" s="49">
        <v>1969.9999999999998</v>
      </c>
      <c r="D101" s="49">
        <v>131.3</v>
      </c>
      <c r="E101" s="49">
        <v>15.3</v>
      </c>
      <c r="F101" s="49">
        <v>1503.1</v>
      </c>
      <c r="G101" s="49">
        <v>248.4</v>
      </c>
      <c r="H101" s="49">
        <v>23.4</v>
      </c>
      <c r="J101" s="49">
        <v>5.1</v>
      </c>
      <c r="K101" s="49">
        <v>42.1</v>
      </c>
      <c r="L101" s="49">
        <v>1.3</v>
      </c>
    </row>
    <row r="102" spans="2:12" ht="11.25">
      <c r="B102" s="52" t="s">
        <v>995</v>
      </c>
      <c r="C102" s="49">
        <v>2120.2999999999993</v>
      </c>
      <c r="D102" s="49">
        <v>169.8</v>
      </c>
      <c r="E102" s="49">
        <v>19.3</v>
      </c>
      <c r="F102" s="49">
        <v>1503.1</v>
      </c>
      <c r="G102" s="49">
        <v>295.1</v>
      </c>
      <c r="H102" s="49">
        <v>26.5</v>
      </c>
      <c r="I102" s="49">
        <v>46.2</v>
      </c>
      <c r="J102" s="49">
        <v>10.2</v>
      </c>
      <c r="K102" s="49">
        <v>48.5</v>
      </c>
      <c r="L102" s="49">
        <v>1.6</v>
      </c>
    </row>
    <row r="103" spans="2:12" ht="11.25">
      <c r="B103" s="50" t="s">
        <v>1021</v>
      </c>
      <c r="C103" s="50">
        <v>2226.3</v>
      </c>
      <c r="D103" s="50">
        <v>213.79999999999998</v>
      </c>
      <c r="E103" s="50">
        <v>20.8</v>
      </c>
      <c r="F103" s="50">
        <v>1503.1</v>
      </c>
      <c r="G103" s="50">
        <v>341.8</v>
      </c>
      <c r="H103" s="50">
        <v>31</v>
      </c>
      <c r="I103" s="50">
        <v>46.2</v>
      </c>
      <c r="J103" s="50">
        <v>13.6</v>
      </c>
      <c r="K103" s="50">
        <v>54.4</v>
      </c>
      <c r="L103" s="50">
        <v>1.6</v>
      </c>
    </row>
    <row r="104" spans="2:12" ht="11.25">
      <c r="B104" s="52" t="s">
        <v>895</v>
      </c>
      <c r="C104" s="49">
        <v>401.4000000000001</v>
      </c>
      <c r="D104" s="49">
        <v>26.799999999999997</v>
      </c>
      <c r="E104" s="49">
        <v>0</v>
      </c>
      <c r="F104" s="49">
        <v>302.8</v>
      </c>
      <c r="G104" s="49">
        <v>41.6</v>
      </c>
      <c r="H104" s="49">
        <v>6.1</v>
      </c>
      <c r="K104" s="49">
        <v>23.6</v>
      </c>
      <c r="L104" s="49">
        <v>0.5</v>
      </c>
    </row>
    <row r="105" spans="2:12" ht="11.25">
      <c r="B105" s="52" t="s">
        <v>907</v>
      </c>
      <c r="C105" s="49">
        <v>856.3000000000001</v>
      </c>
      <c r="D105" s="49">
        <v>64.2</v>
      </c>
      <c r="E105" s="49">
        <v>3.2</v>
      </c>
      <c r="F105" s="49">
        <v>654.2</v>
      </c>
      <c r="G105" s="49">
        <v>83.1</v>
      </c>
      <c r="H105" s="49">
        <v>13.5</v>
      </c>
      <c r="K105" s="49">
        <v>37.6</v>
      </c>
      <c r="L105" s="49">
        <v>0.5</v>
      </c>
    </row>
    <row r="106" spans="2:13" ht="11.25">
      <c r="B106" s="52" t="s">
        <v>978</v>
      </c>
      <c r="C106" s="49">
        <v>1339.7</v>
      </c>
      <c r="D106" s="49">
        <v>102.3</v>
      </c>
      <c r="E106" s="49">
        <v>8</v>
      </c>
      <c r="F106" s="49">
        <v>1023</v>
      </c>
      <c r="G106" s="49">
        <v>138</v>
      </c>
      <c r="H106" s="49">
        <v>22</v>
      </c>
      <c r="K106" s="49">
        <v>45.2</v>
      </c>
      <c r="L106" s="49">
        <v>1.2</v>
      </c>
      <c r="M106" s="52"/>
    </row>
    <row r="107" spans="2:12" ht="11.25">
      <c r="B107" s="52" t="s">
        <v>984</v>
      </c>
      <c r="C107" s="49">
        <v>1869.2</v>
      </c>
      <c r="D107" s="49">
        <v>180.70000000000002</v>
      </c>
      <c r="E107" s="49">
        <v>10.4</v>
      </c>
      <c r="F107" s="49">
        <v>1391.9</v>
      </c>
      <c r="G107" s="49">
        <v>192.9</v>
      </c>
      <c r="H107" s="49">
        <v>39.8</v>
      </c>
      <c r="K107" s="49">
        <v>52</v>
      </c>
      <c r="L107" s="49">
        <v>1.5</v>
      </c>
    </row>
    <row r="108" spans="2:13" ht="11.25">
      <c r="B108" s="52" t="s">
        <v>989</v>
      </c>
      <c r="C108" s="49">
        <v>2070.6000000000004</v>
      </c>
      <c r="D108" s="49">
        <v>223.00000000000003</v>
      </c>
      <c r="E108" s="49">
        <v>14.9</v>
      </c>
      <c r="F108" s="49">
        <v>1472.7</v>
      </c>
      <c r="G108" s="49">
        <v>234.5</v>
      </c>
      <c r="H108" s="49">
        <v>48.8</v>
      </c>
      <c r="J108" s="49">
        <v>9.5</v>
      </c>
      <c r="K108" s="49">
        <v>65.3</v>
      </c>
      <c r="L108" s="49">
        <v>1.9</v>
      </c>
      <c r="M108" s="52"/>
    </row>
    <row r="109" spans="2:12" ht="11.25">
      <c r="B109" s="52" t="s">
        <v>996</v>
      </c>
      <c r="C109" s="49">
        <v>2184.7000000000003</v>
      </c>
      <c r="D109" s="49">
        <v>253.79999999999995</v>
      </c>
      <c r="E109" s="49">
        <v>21.1</v>
      </c>
      <c r="F109" s="49">
        <v>1472.7</v>
      </c>
      <c r="G109" s="49">
        <v>281.2</v>
      </c>
      <c r="H109" s="49">
        <v>52.1</v>
      </c>
      <c r="J109" s="49">
        <v>14.3</v>
      </c>
      <c r="K109" s="49">
        <v>86.8</v>
      </c>
      <c r="L109" s="49">
        <v>2.7</v>
      </c>
    </row>
    <row r="110" spans="2:12" ht="11.25">
      <c r="B110" s="50" t="s">
        <v>1020</v>
      </c>
      <c r="C110" s="50">
        <v>2339.8</v>
      </c>
      <c r="D110" s="50">
        <v>328.9</v>
      </c>
      <c r="E110" s="50">
        <v>21.1</v>
      </c>
      <c r="F110" s="50">
        <v>1472.7</v>
      </c>
      <c r="G110" s="50">
        <v>327.9</v>
      </c>
      <c r="H110" s="50">
        <v>57.400000000000006</v>
      </c>
      <c r="I110" s="50"/>
      <c r="J110" s="50">
        <v>14.3</v>
      </c>
      <c r="K110" s="50">
        <v>113.5</v>
      </c>
      <c r="L110" s="50">
        <v>4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&amp;L&amp;8&amp;USection 10. Industry</oddHeader>
    <oddFooter xml:space="preserve">&amp;R&amp;18 36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A21" sqref="A1:K16384"/>
    </sheetView>
  </sheetViews>
  <sheetFormatPr defaultColWidth="9.00390625" defaultRowHeight="10.5" customHeight="1"/>
  <cols>
    <col min="1" max="1" width="0.2421875" style="275" customWidth="1"/>
    <col min="2" max="2" width="1.875" style="275" customWidth="1"/>
    <col min="3" max="3" width="0.12890625" style="275" customWidth="1"/>
    <col min="4" max="4" width="27.75390625" style="275" customWidth="1"/>
    <col min="5" max="5" width="18.75390625" style="275" customWidth="1"/>
    <col min="6" max="6" width="7.375" style="275" customWidth="1"/>
    <col min="7" max="7" width="9.125" style="275" customWidth="1"/>
    <col min="8" max="8" width="8.75390625" style="275" customWidth="1"/>
    <col min="9" max="9" width="9.125" style="275" customWidth="1"/>
    <col min="10" max="10" width="7.75390625" style="275" customWidth="1"/>
    <col min="11" max="11" width="6.75390625" style="275" customWidth="1"/>
    <col min="12" max="12" width="9.00390625" style="275" customWidth="1"/>
    <col min="13" max="13" width="8.875" style="275" customWidth="1"/>
    <col min="14" max="14" width="9.375" style="275" customWidth="1"/>
    <col min="15" max="15" width="10.875" style="275" customWidth="1"/>
    <col min="16" max="16" width="10.25390625" style="275" customWidth="1"/>
    <col min="17" max="18" width="9.75390625" style="275" customWidth="1"/>
    <col min="19" max="16384" width="9.125" style="275" customWidth="1"/>
  </cols>
  <sheetData>
    <row r="1" spans="6:12" s="49" customFormat="1" ht="10.5" customHeight="1">
      <c r="F1" s="148" t="s">
        <v>832</v>
      </c>
      <c r="G1" s="150"/>
      <c r="H1" s="150"/>
      <c r="I1" s="150"/>
      <c r="J1" s="150"/>
      <c r="K1" s="150"/>
      <c r="L1" s="150"/>
    </row>
    <row r="2" spans="6:12" s="49" customFormat="1" ht="10.5" customHeight="1">
      <c r="F2" s="194" t="s">
        <v>833</v>
      </c>
      <c r="G2" s="126"/>
      <c r="H2" s="126"/>
      <c r="I2" s="126"/>
      <c r="J2" s="150"/>
      <c r="K2" s="150"/>
      <c r="L2" s="150"/>
    </row>
    <row r="3" spans="1:13" s="49" customFormat="1" ht="10.5" customHeight="1">
      <c r="A3" s="52"/>
      <c r="B3" s="52"/>
      <c r="C3" s="52"/>
      <c r="E3" s="50"/>
      <c r="G3" s="50"/>
      <c r="M3" s="50"/>
    </row>
    <row r="4" spans="1:16" s="49" customFormat="1" ht="10.5" customHeight="1">
      <c r="A4" s="208"/>
      <c r="B4" s="208"/>
      <c r="C4" s="208"/>
      <c r="D4" s="316" t="s">
        <v>345</v>
      </c>
      <c r="E4" s="319" t="s">
        <v>187</v>
      </c>
      <c r="F4" s="223" t="s">
        <v>44</v>
      </c>
      <c r="G4" s="320" t="s">
        <v>188</v>
      </c>
      <c r="H4" s="855"/>
      <c r="I4" s="855"/>
      <c r="J4" s="855"/>
      <c r="K4" s="855"/>
      <c r="L4" s="856"/>
      <c r="M4" s="223"/>
      <c r="N4" s="53"/>
      <c r="O4" s="222"/>
      <c r="P4" s="52"/>
    </row>
    <row r="5" spans="1:16" s="49" customFormat="1" ht="10.5" customHeight="1">
      <c r="A5" s="52"/>
      <c r="B5" s="52"/>
      <c r="C5" s="52"/>
      <c r="D5" s="321" t="s">
        <v>515</v>
      </c>
      <c r="E5" s="319" t="s">
        <v>346</v>
      </c>
      <c r="F5" s="317" t="s">
        <v>186</v>
      </c>
      <c r="G5" s="320" t="s">
        <v>189</v>
      </c>
      <c r="H5" s="216">
        <v>2010</v>
      </c>
      <c r="I5" s="216">
        <v>2011</v>
      </c>
      <c r="J5" s="216">
        <v>2012</v>
      </c>
      <c r="K5" s="216">
        <v>2013</v>
      </c>
      <c r="L5" s="216">
        <v>2014</v>
      </c>
      <c r="M5" s="215" t="s">
        <v>898</v>
      </c>
      <c r="N5" s="318" t="s">
        <v>899</v>
      </c>
      <c r="O5" s="208" t="s">
        <v>896</v>
      </c>
      <c r="P5" s="52"/>
    </row>
    <row r="6" spans="1:16" s="49" customFormat="1" ht="10.5" customHeight="1">
      <c r="A6" s="52"/>
      <c r="B6" s="52"/>
      <c r="C6" s="52"/>
      <c r="D6" s="50"/>
      <c r="E6" s="322"/>
      <c r="F6" s="107"/>
      <c r="G6" s="227"/>
      <c r="H6" s="241" t="s">
        <v>1022</v>
      </c>
      <c r="I6" s="241" t="s">
        <v>1022</v>
      </c>
      <c r="J6" s="241" t="s">
        <v>1022</v>
      </c>
      <c r="K6" s="241" t="s">
        <v>1022</v>
      </c>
      <c r="L6" s="241" t="s">
        <v>1022</v>
      </c>
      <c r="M6" s="220"/>
      <c r="N6" s="107"/>
      <c r="O6" s="107"/>
      <c r="P6" s="52"/>
    </row>
    <row r="7" spans="1:15" s="49" customFormat="1" ht="10.5" customHeight="1">
      <c r="A7" s="76"/>
      <c r="B7" s="76"/>
      <c r="C7" s="76"/>
      <c r="D7" s="49" t="s">
        <v>668</v>
      </c>
      <c r="E7" s="51" t="s">
        <v>669</v>
      </c>
      <c r="F7" s="164" t="s">
        <v>219</v>
      </c>
      <c r="G7" s="51" t="s">
        <v>216</v>
      </c>
      <c r="H7" s="49">
        <v>47.6</v>
      </c>
      <c r="I7" s="49">
        <v>47.6</v>
      </c>
      <c r="J7" s="49">
        <v>47.800000000000004</v>
      </c>
      <c r="K7" s="49">
        <v>48.334</v>
      </c>
      <c r="L7" s="49">
        <v>51.059999999999995</v>
      </c>
      <c r="M7" s="76">
        <f>L7/I7*100</f>
        <v>107.26890756302521</v>
      </c>
      <c r="N7" s="76">
        <f>L7/J7*100</f>
        <v>106.82008368200835</v>
      </c>
      <c r="O7" s="76">
        <f>L7/K7*100</f>
        <v>105.63992220796953</v>
      </c>
    </row>
    <row r="8" spans="1:15" s="49" customFormat="1" ht="10.5" customHeight="1">
      <c r="A8" s="76"/>
      <c r="B8" s="76"/>
      <c r="C8" s="76"/>
      <c r="D8" s="49" t="s">
        <v>207</v>
      </c>
      <c r="E8" s="51" t="s">
        <v>670</v>
      </c>
      <c r="F8" s="164" t="s">
        <v>219</v>
      </c>
      <c r="G8" s="51" t="s">
        <v>216</v>
      </c>
      <c r="H8" s="75">
        <v>15.2</v>
      </c>
      <c r="I8" s="75">
        <v>21.4</v>
      </c>
      <c r="J8" s="75">
        <v>22.5</v>
      </c>
      <c r="K8" s="326">
        <v>23.634</v>
      </c>
      <c r="L8" s="326">
        <v>26.6895</v>
      </c>
      <c r="M8" s="76">
        <f>L8/I8*100</f>
        <v>124.71728971962617</v>
      </c>
      <c r="N8" s="76">
        <f>L8/J8*100</f>
        <v>118.61999999999999</v>
      </c>
      <c r="O8" s="76">
        <f>L8/K8*100</f>
        <v>112.92840822543792</v>
      </c>
    </row>
    <row r="9" spans="1:15" s="49" customFormat="1" ht="10.5" customHeight="1">
      <c r="A9" s="76"/>
      <c r="B9" s="76"/>
      <c r="C9" s="76"/>
      <c r="D9" s="49" t="s">
        <v>441</v>
      </c>
      <c r="E9" s="51" t="s">
        <v>720</v>
      </c>
      <c r="F9" s="164" t="s">
        <v>217</v>
      </c>
      <c r="G9" s="51" t="s">
        <v>218</v>
      </c>
      <c r="H9" s="52">
        <v>14.7</v>
      </c>
      <c r="I9" s="52">
        <v>13.2</v>
      </c>
      <c r="J9" s="52">
        <v>13.8</v>
      </c>
      <c r="K9" s="52">
        <v>3.9</v>
      </c>
      <c r="L9" s="52">
        <v>4.9</v>
      </c>
      <c r="M9" s="76">
        <f>L9/I9*100</f>
        <v>37.121212121212125</v>
      </c>
      <c r="N9" s="76">
        <f>L9/J9*100</f>
        <v>35.507246376811594</v>
      </c>
      <c r="O9" s="76">
        <f>L9/K9*100</f>
        <v>125.64102564102566</v>
      </c>
    </row>
    <row r="10" spans="1:15" s="49" customFormat="1" ht="10.5" customHeight="1">
      <c r="A10" s="106"/>
      <c r="B10" s="106"/>
      <c r="C10" s="106"/>
      <c r="D10" s="49" t="s">
        <v>886</v>
      </c>
      <c r="E10" s="51" t="s">
        <v>882</v>
      </c>
      <c r="F10" s="49" t="s">
        <v>217</v>
      </c>
      <c r="G10" s="51" t="s">
        <v>218</v>
      </c>
      <c r="H10" s="52"/>
      <c r="I10" s="52"/>
      <c r="J10" s="52"/>
      <c r="K10" s="52">
        <v>17.8</v>
      </c>
      <c r="L10" s="52">
        <v>67.8</v>
      </c>
      <c r="M10" s="76"/>
      <c r="N10" s="76"/>
      <c r="O10" s="76">
        <f>L10/K10*100</f>
        <v>380.89887640449433</v>
      </c>
    </row>
    <row r="11" spans="1:15" s="49" customFormat="1" ht="10.5" customHeight="1">
      <c r="A11" s="76"/>
      <c r="B11" s="76"/>
      <c r="C11" s="76"/>
      <c r="D11" s="49" t="s">
        <v>549</v>
      </c>
      <c r="E11" s="51" t="s">
        <v>442</v>
      </c>
      <c r="F11" s="49" t="s">
        <v>219</v>
      </c>
      <c r="G11" s="51" t="s">
        <v>216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76"/>
      <c r="N11" s="76"/>
      <c r="O11" s="76"/>
    </row>
    <row r="12" spans="1:15" s="49" customFormat="1" ht="10.5" customHeight="1">
      <c r="A12" s="76"/>
      <c r="B12" s="76"/>
      <c r="C12" s="76"/>
      <c r="D12" s="49" t="s">
        <v>850</v>
      </c>
      <c r="E12" s="51" t="s">
        <v>443</v>
      </c>
      <c r="F12" s="49" t="s">
        <v>219</v>
      </c>
      <c r="G12" s="51" t="s">
        <v>216</v>
      </c>
      <c r="H12" s="49">
        <v>0</v>
      </c>
      <c r="I12" s="49">
        <v>0</v>
      </c>
      <c r="J12" s="49">
        <v>0</v>
      </c>
      <c r="K12" s="49">
        <v>6.6</v>
      </c>
      <c r="L12" s="49">
        <v>21.8</v>
      </c>
      <c r="M12" s="76"/>
      <c r="N12" s="76"/>
      <c r="O12" s="76">
        <f>L12/K12*100</f>
        <v>330.3030303030303</v>
      </c>
    </row>
    <row r="13" spans="1:15" s="49" customFormat="1" ht="10.5" customHeight="1">
      <c r="A13" s="76"/>
      <c r="B13" s="76"/>
      <c r="C13" s="76"/>
      <c r="D13" s="49" t="s">
        <v>851</v>
      </c>
      <c r="E13" s="51" t="s">
        <v>858</v>
      </c>
      <c r="F13" s="49" t="s">
        <v>219</v>
      </c>
      <c r="G13" s="51" t="s">
        <v>216</v>
      </c>
      <c r="L13" s="49">
        <v>13</v>
      </c>
      <c r="M13" s="76"/>
      <c r="N13" s="76"/>
      <c r="O13" s="76"/>
    </row>
    <row r="14" spans="1:15" s="49" customFormat="1" ht="10.5" customHeight="1">
      <c r="A14" s="106"/>
      <c r="B14" s="106"/>
      <c r="C14" s="106"/>
      <c r="D14" s="49" t="s">
        <v>852</v>
      </c>
      <c r="E14" s="51" t="s">
        <v>857</v>
      </c>
      <c r="F14" s="49" t="s">
        <v>219</v>
      </c>
      <c r="G14" s="51" t="s">
        <v>216</v>
      </c>
      <c r="L14" s="49">
        <v>6</v>
      </c>
      <c r="M14" s="76"/>
      <c r="N14" s="76"/>
      <c r="O14" s="76"/>
    </row>
    <row r="15" spans="1:15" s="49" customFormat="1" ht="21" customHeight="1">
      <c r="A15" s="76"/>
      <c r="B15" s="76"/>
      <c r="C15" s="76"/>
      <c r="D15" s="233" t="s">
        <v>890</v>
      </c>
      <c r="E15" s="51" t="s">
        <v>324</v>
      </c>
      <c r="F15" s="49" t="s">
        <v>219</v>
      </c>
      <c r="G15" s="51" t="s">
        <v>216</v>
      </c>
      <c r="M15" s="76"/>
      <c r="N15" s="76"/>
      <c r="O15" s="76"/>
    </row>
    <row r="16" spans="1:15" s="49" customFormat="1" ht="10.5" customHeight="1">
      <c r="A16" s="76"/>
      <c r="B16" s="76"/>
      <c r="C16" s="76"/>
      <c r="D16" s="49" t="s">
        <v>301</v>
      </c>
      <c r="E16" s="51" t="s">
        <v>325</v>
      </c>
      <c r="F16" s="49" t="s">
        <v>219</v>
      </c>
      <c r="G16" s="51" t="s">
        <v>216</v>
      </c>
      <c r="M16" s="76"/>
      <c r="N16" s="76"/>
      <c r="O16" s="76"/>
    </row>
    <row r="17" spans="1:15" s="49" customFormat="1" ht="10.5" customHeight="1">
      <c r="A17" s="76"/>
      <c r="B17" s="76"/>
      <c r="C17" s="76"/>
      <c r="D17" s="49" t="s">
        <v>191</v>
      </c>
      <c r="E17" s="51" t="s">
        <v>190</v>
      </c>
      <c r="F17" s="49" t="s">
        <v>853</v>
      </c>
      <c r="G17" s="51" t="s">
        <v>854</v>
      </c>
      <c r="H17" s="49">
        <v>213</v>
      </c>
      <c r="I17" s="49">
        <v>235</v>
      </c>
      <c r="J17" s="49">
        <v>227.5</v>
      </c>
      <c r="K17" s="49">
        <v>161</v>
      </c>
      <c r="L17" s="49">
        <v>261</v>
      </c>
      <c r="M17" s="76">
        <f>L17/I17*100</f>
        <v>111.06382978723404</v>
      </c>
      <c r="N17" s="76">
        <f>L17/J17*100</f>
        <v>114.72527472527472</v>
      </c>
      <c r="O17" s="76">
        <f>L17/K17*100</f>
        <v>162.11180124223603</v>
      </c>
    </row>
    <row r="18" spans="1:15" s="49" customFormat="1" ht="10.5" customHeight="1">
      <c r="A18" s="76"/>
      <c r="B18" s="76"/>
      <c r="C18" s="76"/>
      <c r="D18" s="49" t="s">
        <v>494</v>
      </c>
      <c r="E18" s="51" t="s">
        <v>495</v>
      </c>
      <c r="F18" s="52" t="s">
        <v>221</v>
      </c>
      <c r="G18" s="205" t="s">
        <v>220</v>
      </c>
      <c r="H18" s="49">
        <v>0</v>
      </c>
      <c r="I18" s="49">
        <v>0</v>
      </c>
      <c r="J18" s="49">
        <v>0</v>
      </c>
      <c r="K18" s="49">
        <v>7700</v>
      </c>
      <c r="L18" s="49">
        <v>100</v>
      </c>
      <c r="M18" s="76"/>
      <c r="N18" s="76"/>
      <c r="O18" s="76"/>
    </row>
    <row r="19" spans="1:15" s="49" customFormat="1" ht="10.5" customHeight="1">
      <c r="A19" s="76"/>
      <c r="B19" s="76"/>
      <c r="C19" s="76"/>
      <c r="D19" s="49" t="s">
        <v>426</v>
      </c>
      <c r="E19" s="51" t="s">
        <v>496</v>
      </c>
      <c r="F19" s="52" t="s">
        <v>362</v>
      </c>
      <c r="G19" s="205" t="s">
        <v>222</v>
      </c>
      <c r="M19" s="76"/>
      <c r="N19" s="76"/>
      <c r="O19" s="76"/>
    </row>
    <row r="20" spans="1:15" s="49" customFormat="1" ht="10.5" customHeight="1">
      <c r="A20" s="76"/>
      <c r="B20" s="76"/>
      <c r="C20" s="76"/>
      <c r="D20" s="49" t="s">
        <v>502</v>
      </c>
      <c r="E20" s="51" t="s">
        <v>497</v>
      </c>
      <c r="F20" s="52" t="s">
        <v>223</v>
      </c>
      <c r="G20" s="205" t="s">
        <v>224</v>
      </c>
      <c r="H20" s="49">
        <v>268.4</v>
      </c>
      <c r="I20" s="49">
        <v>612.8</v>
      </c>
      <c r="J20" s="49">
        <v>563.2</v>
      </c>
      <c r="K20" s="49">
        <v>768.1</v>
      </c>
      <c r="L20" s="49">
        <v>629.3</v>
      </c>
      <c r="M20" s="76">
        <f>L20/I20*100</f>
        <v>102.69255874673628</v>
      </c>
      <c r="N20" s="76">
        <f>L20/J20*100</f>
        <v>111.73650568181816</v>
      </c>
      <c r="O20" s="76">
        <f>L20/K20*100</f>
        <v>81.92943627131883</v>
      </c>
    </row>
    <row r="21" spans="1:15" s="49" customFormat="1" ht="10.5" customHeight="1">
      <c r="A21" s="106"/>
      <c r="B21" s="106"/>
      <c r="C21" s="106"/>
      <c r="D21" s="49" t="s">
        <v>887</v>
      </c>
      <c r="E21" s="51" t="s">
        <v>617</v>
      </c>
      <c r="F21" s="49" t="s">
        <v>681</v>
      </c>
      <c r="G21" s="51" t="s">
        <v>680</v>
      </c>
      <c r="H21" s="49">
        <v>114.9</v>
      </c>
      <c r="I21" s="49">
        <v>126.8</v>
      </c>
      <c r="J21" s="49">
        <v>114.1</v>
      </c>
      <c r="K21" s="49">
        <v>148.9</v>
      </c>
      <c r="L21" s="49">
        <v>121.7</v>
      </c>
      <c r="M21" s="76">
        <f>L21/I21*100</f>
        <v>95.97791798107255</v>
      </c>
      <c r="N21" s="76">
        <f>L21/J21*100</f>
        <v>106.66082383873797</v>
      </c>
      <c r="O21" s="76">
        <f>L21/K21*100</f>
        <v>81.73270651443923</v>
      </c>
    </row>
    <row r="22" spans="1:15" s="49" customFormat="1" ht="10.5" customHeight="1">
      <c r="A22" s="76"/>
      <c r="B22" s="76"/>
      <c r="C22" s="76"/>
      <c r="D22" s="49" t="s">
        <v>507</v>
      </c>
      <c r="E22" s="51" t="s">
        <v>214</v>
      </c>
      <c r="F22" s="49" t="s">
        <v>855</v>
      </c>
      <c r="G22" s="51" t="s">
        <v>856</v>
      </c>
      <c r="M22" s="76"/>
      <c r="N22" s="76"/>
      <c r="O22" s="76"/>
    </row>
    <row r="23" spans="1:15" s="49" customFormat="1" ht="10.5" customHeight="1">
      <c r="A23" s="76"/>
      <c r="B23" s="76"/>
      <c r="C23" s="76"/>
      <c r="D23" s="49" t="s">
        <v>672</v>
      </c>
      <c r="E23" s="51" t="s">
        <v>215</v>
      </c>
      <c r="F23" s="49" t="s">
        <v>428</v>
      </c>
      <c r="G23" s="205" t="s">
        <v>429</v>
      </c>
      <c r="H23" s="49">
        <v>10.7</v>
      </c>
      <c r="I23" s="49">
        <v>11.6</v>
      </c>
      <c r="J23" s="49">
        <v>23.4</v>
      </c>
      <c r="K23" s="49">
        <v>26.9</v>
      </c>
      <c r="L23" s="49">
        <v>25.9</v>
      </c>
      <c r="M23" s="76">
        <f>L23/I23*100</f>
        <v>223.27586206896552</v>
      </c>
      <c r="N23" s="76">
        <f>L23/J23*100</f>
        <v>110.6837606837607</v>
      </c>
      <c r="O23" s="76">
        <f>L23/K23*100</f>
        <v>96.28252788104089</v>
      </c>
    </row>
    <row r="24" spans="4:15" s="49" customFormat="1" ht="10.5" customHeight="1">
      <c r="D24" s="49" t="s">
        <v>673</v>
      </c>
      <c r="E24" s="51" t="s">
        <v>674</v>
      </c>
      <c r="F24" s="49" t="s">
        <v>675</v>
      </c>
      <c r="G24" s="51" t="s">
        <v>676</v>
      </c>
      <c r="H24" s="49">
        <v>53</v>
      </c>
      <c r="I24" s="49">
        <v>75</v>
      </c>
      <c r="J24" s="49">
        <v>105</v>
      </c>
      <c r="K24" s="49">
        <v>112</v>
      </c>
      <c r="L24" s="49">
        <v>225</v>
      </c>
      <c r="M24" s="76">
        <f>L24/I24*100</f>
        <v>300</v>
      </c>
      <c r="N24" s="76">
        <f>L24/J24*100</f>
        <v>214.28571428571428</v>
      </c>
      <c r="O24" s="76">
        <f>L24/K24*100</f>
        <v>200.89285714285717</v>
      </c>
    </row>
    <row r="25" spans="1:15" s="49" customFormat="1" ht="10.5" customHeight="1">
      <c r="A25" s="76"/>
      <c r="B25" s="76"/>
      <c r="C25" s="76"/>
      <c r="D25" s="49" t="s">
        <v>677</v>
      </c>
      <c r="E25" s="51" t="s">
        <v>176</v>
      </c>
      <c r="F25" s="49" t="s">
        <v>675</v>
      </c>
      <c r="G25" s="51" t="s">
        <v>676</v>
      </c>
      <c r="H25" s="49">
        <v>61</v>
      </c>
      <c r="I25" s="49">
        <v>120</v>
      </c>
      <c r="J25" s="49">
        <v>122</v>
      </c>
      <c r="K25" s="49">
        <v>131</v>
      </c>
      <c r="L25" s="49">
        <v>188</v>
      </c>
      <c r="M25" s="76">
        <f>L25/I25*100</f>
        <v>156.66666666666666</v>
      </c>
      <c r="N25" s="76">
        <f>L25/J25*100</f>
        <v>154.0983606557377</v>
      </c>
      <c r="O25" s="76">
        <f>L25/K25*100</f>
        <v>143.5114503816794</v>
      </c>
    </row>
    <row r="26" spans="1:15" s="49" customFormat="1" ht="10.5" customHeight="1">
      <c r="A26" s="76"/>
      <c r="B26" s="76"/>
      <c r="C26" s="76"/>
      <c r="D26" s="49" t="s">
        <v>177</v>
      </c>
      <c r="E26" s="51" t="s">
        <v>70</v>
      </c>
      <c r="F26" s="49" t="s">
        <v>675</v>
      </c>
      <c r="G26" s="51" t="s">
        <v>676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76"/>
      <c r="N26" s="76"/>
      <c r="O26" s="76"/>
    </row>
    <row r="27" spans="1:15" s="49" customFormat="1" ht="10.5" customHeight="1">
      <c r="A27" s="76"/>
      <c r="B27" s="76"/>
      <c r="C27" s="76"/>
      <c r="D27" s="49" t="s">
        <v>178</v>
      </c>
      <c r="E27" s="51" t="s">
        <v>179</v>
      </c>
      <c r="F27" s="49" t="s">
        <v>282</v>
      </c>
      <c r="G27" s="51" t="s">
        <v>647</v>
      </c>
      <c r="H27" s="270">
        <v>1334</v>
      </c>
      <c r="I27" s="270">
        <v>1599</v>
      </c>
      <c r="J27" s="270">
        <v>1601</v>
      </c>
      <c r="K27" s="270">
        <v>1631</v>
      </c>
      <c r="L27" s="270">
        <v>2980</v>
      </c>
      <c r="M27" s="76">
        <f>L27/I27*100</f>
        <v>186.36647904940588</v>
      </c>
      <c r="N27" s="76">
        <f>L27/J27*100</f>
        <v>186.13366645846347</v>
      </c>
      <c r="O27" s="76">
        <f>L27/K27*100</f>
        <v>182.70999386879214</v>
      </c>
    </row>
    <row r="28" spans="1:15" s="49" customFormat="1" ht="10.5" customHeight="1">
      <c r="A28" s="76"/>
      <c r="B28" s="76"/>
      <c r="C28" s="76"/>
      <c r="D28" s="49" t="s">
        <v>653</v>
      </c>
      <c r="E28" s="51" t="s">
        <v>654</v>
      </c>
      <c r="F28" s="49" t="s">
        <v>282</v>
      </c>
      <c r="G28" s="51" t="s">
        <v>647</v>
      </c>
      <c r="H28" s="49">
        <v>0</v>
      </c>
      <c r="M28" s="76"/>
      <c r="N28" s="76"/>
      <c r="O28" s="76"/>
    </row>
    <row r="29" spans="1:15" s="49" customFormat="1" ht="10.5" customHeight="1">
      <c r="A29" s="106"/>
      <c r="B29" s="106"/>
      <c r="C29" s="106"/>
      <c r="D29" s="49" t="s">
        <v>655</v>
      </c>
      <c r="E29" s="51" t="s">
        <v>656</v>
      </c>
      <c r="F29" s="49" t="s">
        <v>282</v>
      </c>
      <c r="G29" s="51" t="s">
        <v>647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76"/>
      <c r="N29" s="76"/>
      <c r="O29" s="76"/>
    </row>
    <row r="30" spans="1:15" s="49" customFormat="1" ht="10.5" customHeight="1">
      <c r="A30" s="106"/>
      <c r="B30" s="106"/>
      <c r="C30" s="106"/>
      <c r="D30" s="49" t="s">
        <v>528</v>
      </c>
      <c r="E30" s="51" t="s">
        <v>529</v>
      </c>
      <c r="F30" s="49" t="s">
        <v>282</v>
      </c>
      <c r="G30" s="51" t="s">
        <v>647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76"/>
      <c r="N30" s="76"/>
      <c r="O30" s="76"/>
    </row>
    <row r="31" spans="1:15" s="49" customFormat="1" ht="10.5" customHeight="1">
      <c r="A31" s="106"/>
      <c r="B31" s="106"/>
      <c r="C31" s="106"/>
      <c r="D31" s="49" t="s">
        <v>68</v>
      </c>
      <c r="E31" s="51" t="s">
        <v>361</v>
      </c>
      <c r="F31" s="106" t="s">
        <v>258</v>
      </c>
      <c r="G31" s="325" t="s">
        <v>192</v>
      </c>
      <c r="H31" s="49">
        <v>8382.5</v>
      </c>
      <c r="I31" s="49">
        <v>13128.5</v>
      </c>
      <c r="J31" s="49">
        <v>13220</v>
      </c>
      <c r="K31" s="49">
        <v>15492.464285714286</v>
      </c>
      <c r="L31" s="49">
        <v>29431.5</v>
      </c>
      <c r="M31" s="76">
        <f>L31/I31*100</f>
        <v>224.1802186083711</v>
      </c>
      <c r="N31" s="76">
        <f>L31/J31*100</f>
        <v>222.6285930408472</v>
      </c>
      <c r="O31" s="76">
        <f>L31/K31*100</f>
        <v>189.97300530903271</v>
      </c>
    </row>
    <row r="32" spans="1:24" s="49" customFormat="1" ht="10.5" customHeight="1">
      <c r="A32" s="106"/>
      <c r="B32" s="106"/>
      <c r="C32" s="106"/>
      <c r="D32" s="49" t="s">
        <v>510</v>
      </c>
      <c r="E32" s="51" t="s">
        <v>706</v>
      </c>
      <c r="F32" s="106" t="s">
        <v>258</v>
      </c>
      <c r="G32" s="325" t="s">
        <v>192</v>
      </c>
      <c r="H32" s="49">
        <v>6160</v>
      </c>
      <c r="I32" s="49">
        <v>4600</v>
      </c>
      <c r="J32" s="49">
        <v>5500</v>
      </c>
      <c r="K32" s="49">
        <v>7650</v>
      </c>
      <c r="L32" s="49">
        <v>2720</v>
      </c>
      <c r="M32" s="76">
        <f>L32/I32*100</f>
        <v>59.130434782608695</v>
      </c>
      <c r="N32" s="76">
        <f>L32/J32*100</f>
        <v>49.45454545454545</v>
      </c>
      <c r="O32" s="76">
        <f>L32/K32*100</f>
        <v>35.55555555555556</v>
      </c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0.5" customHeight="1">
      <c r="A33" s="106"/>
      <c r="B33" s="106"/>
      <c r="C33" s="106"/>
      <c r="D33" s="106" t="s">
        <v>367</v>
      </c>
      <c r="E33" s="325" t="s">
        <v>368</v>
      </c>
      <c r="F33" s="52" t="s">
        <v>219</v>
      </c>
      <c r="G33" s="205" t="s">
        <v>216</v>
      </c>
      <c r="H33" s="49">
        <v>6</v>
      </c>
      <c r="I33" s="49">
        <v>5</v>
      </c>
      <c r="M33" s="76"/>
      <c r="N33" s="76"/>
      <c r="O33" s="76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49" customFormat="1" ht="10.5" customHeight="1">
      <c r="A34" s="106"/>
      <c r="B34" s="106"/>
      <c r="C34" s="106"/>
      <c r="D34" s="106" t="s">
        <v>808</v>
      </c>
      <c r="E34" s="325"/>
      <c r="F34" s="52" t="s">
        <v>362</v>
      </c>
      <c r="G34" s="205" t="s">
        <v>222</v>
      </c>
      <c r="H34" s="49">
        <v>4.4</v>
      </c>
      <c r="I34" s="49">
        <v>4</v>
      </c>
      <c r="J34" s="49">
        <v>8</v>
      </c>
      <c r="K34" s="49">
        <v>17.200000000000003</v>
      </c>
      <c r="L34" s="49">
        <v>46</v>
      </c>
      <c r="M34" s="76"/>
      <c r="N34" s="76">
        <f>L34/J34*100</f>
        <v>575</v>
      </c>
      <c r="O34" s="76">
        <f>L34/K34*100</f>
        <v>267.44186046511624</v>
      </c>
      <c r="P34" s="52"/>
      <c r="Q34" s="52"/>
      <c r="R34" s="52"/>
      <c r="S34" s="52"/>
      <c r="T34" s="52"/>
      <c r="U34" s="52"/>
      <c r="V34" s="52"/>
      <c r="W34" s="52"/>
      <c r="X34" s="52"/>
    </row>
    <row r="35" spans="1:24" s="49" customFormat="1" ht="10.5" customHeight="1">
      <c r="A35" s="106"/>
      <c r="B35" s="106"/>
      <c r="C35" s="106"/>
      <c r="D35" s="106" t="s">
        <v>809</v>
      </c>
      <c r="E35" s="325"/>
      <c r="F35" s="49" t="s">
        <v>855</v>
      </c>
      <c r="G35" s="51" t="s">
        <v>856</v>
      </c>
      <c r="H35" s="49">
        <v>120</v>
      </c>
      <c r="I35" s="49">
        <v>155</v>
      </c>
      <c r="J35" s="49">
        <v>188</v>
      </c>
      <c r="K35" s="49">
        <v>200</v>
      </c>
      <c r="L35" s="49">
        <v>148</v>
      </c>
      <c r="M35" s="76">
        <f>L35/I35*100</f>
        <v>95.48387096774194</v>
      </c>
      <c r="N35" s="76">
        <f>L35/J35*100</f>
        <v>78.72340425531915</v>
      </c>
      <c r="O35" s="76">
        <f>L35/K35*100</f>
        <v>74</v>
      </c>
      <c r="P35" s="52"/>
      <c r="Q35" s="52"/>
      <c r="R35" s="52"/>
      <c r="S35" s="52"/>
      <c r="T35" s="52"/>
      <c r="U35" s="52"/>
      <c r="V35" s="52"/>
      <c r="W35" s="52"/>
      <c r="X35" s="52"/>
    </row>
    <row r="36" spans="1:24" s="49" customFormat="1" ht="10.5" customHeight="1">
      <c r="A36" s="106"/>
      <c r="B36" s="106"/>
      <c r="C36" s="106"/>
      <c r="D36" s="106"/>
      <c r="E36" s="325"/>
      <c r="F36" s="52"/>
      <c r="G36" s="205"/>
      <c r="H36" s="52"/>
      <c r="I36" s="52"/>
      <c r="J36" s="76"/>
      <c r="K36" s="76"/>
      <c r="L36" s="76"/>
      <c r="M36" s="76"/>
      <c r="N36" s="76"/>
      <c r="O36" s="76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49" customFormat="1" ht="10.5" customHeight="1">
      <c r="A37" s="106"/>
      <c r="B37" s="106"/>
      <c r="C37" s="106"/>
      <c r="D37" s="50"/>
      <c r="E37" s="204"/>
      <c r="F37" s="50"/>
      <c r="G37" s="204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2"/>
      <c r="S37" s="52"/>
      <c r="T37" s="52"/>
      <c r="U37" s="52"/>
      <c r="V37" s="52"/>
      <c r="W37" s="52"/>
      <c r="X37" s="52"/>
    </row>
    <row r="38" spans="1:7" s="49" customFormat="1" ht="10.5" customHeight="1">
      <c r="A38" s="106"/>
      <c r="B38" s="106"/>
      <c r="C38" s="106"/>
      <c r="E38" s="51"/>
      <c r="F38" s="52"/>
      <c r="G38" s="205"/>
    </row>
    <row r="39" spans="5:7" s="49" customFormat="1" ht="10.5" customHeight="1">
      <c r="E39" s="51"/>
      <c r="F39" s="52"/>
      <c r="G39" s="205"/>
    </row>
    <row r="40" spans="1:18" s="49" customFormat="1" ht="3.75" customHeight="1">
      <c r="A40" s="75"/>
      <c r="B40" s="75"/>
      <c r="C40" s="75"/>
      <c r="D40" s="164"/>
      <c r="E40" s="90"/>
      <c r="F40" s="52"/>
      <c r="G40" s="205"/>
      <c r="H40" s="75"/>
      <c r="I40" s="75"/>
      <c r="J40" s="75"/>
      <c r="K40" s="326"/>
      <c r="L40" s="326"/>
      <c r="M40" s="75"/>
      <c r="N40" s="75"/>
      <c r="O40" s="75"/>
      <c r="P40" s="75"/>
      <c r="Q40" s="75"/>
      <c r="R40" s="75"/>
    </row>
    <row r="41" spans="1:7" s="49" customFormat="1" ht="10.5" customHeight="1">
      <c r="A41" s="106"/>
      <c r="B41" s="106"/>
      <c r="C41" s="106"/>
      <c r="D41" s="106"/>
      <c r="E41" s="325"/>
      <c r="F41" s="52"/>
      <c r="G41" s="205"/>
    </row>
    <row r="42" spans="5:7" s="49" customFormat="1" ht="10.5" customHeight="1">
      <c r="E42" s="51"/>
      <c r="F42" s="52"/>
      <c r="G42" s="205"/>
    </row>
    <row r="43" spans="1:19" s="49" customFormat="1" ht="10.5" customHeight="1" hidden="1">
      <c r="A43" s="75"/>
      <c r="B43" s="75"/>
      <c r="C43" s="75"/>
      <c r="D43" s="164"/>
      <c r="E43" s="230"/>
      <c r="F43" s="52"/>
      <c r="G43" s="205"/>
      <c r="H43" s="75"/>
      <c r="I43" s="75"/>
      <c r="J43" s="75"/>
      <c r="K43" s="326"/>
      <c r="L43" s="326"/>
      <c r="M43" s="75"/>
      <c r="N43" s="75"/>
      <c r="O43" s="75"/>
      <c r="P43" s="75"/>
      <c r="Q43" s="75"/>
      <c r="R43" s="75"/>
      <c r="S43" s="75"/>
    </row>
    <row r="44" spans="5:14" s="49" customFormat="1" ht="10.5" customHeight="1" hidden="1">
      <c r="E44" s="205"/>
      <c r="F44" s="52"/>
      <c r="G44" s="205"/>
      <c r="H44" s="52"/>
      <c r="I44" s="52"/>
      <c r="J44" s="52"/>
      <c r="K44" s="52"/>
      <c r="L44" s="52"/>
      <c r="M44" s="52"/>
      <c r="N44" s="52"/>
    </row>
    <row r="45" spans="4:15" s="49" customFormat="1" ht="10.5" customHeight="1" hidden="1">
      <c r="D45" s="52"/>
      <c r="E45" s="205"/>
      <c r="F45" s="52"/>
      <c r="G45" s="205"/>
      <c r="H45" s="52"/>
      <c r="I45" s="52"/>
      <c r="J45" s="52"/>
      <c r="K45" s="52"/>
      <c r="L45" s="52"/>
      <c r="M45" s="52"/>
      <c r="N45" s="52"/>
      <c r="O45" s="52"/>
    </row>
    <row r="46" s="49" customFormat="1" ht="10.5" customHeight="1"/>
    <row r="47" s="49" customFormat="1" ht="10.5" customHeight="1"/>
    <row r="48" spans="1:7" s="49" customFormat="1" ht="10.5" customHeight="1">
      <c r="A48" s="52"/>
      <c r="B48" s="52"/>
      <c r="C48" s="52"/>
      <c r="D48" s="52"/>
      <c r="E48" s="52"/>
      <c r="F48" s="52"/>
      <c r="G48" s="52"/>
    </row>
    <row r="49" spans="1:7" s="49" customFormat="1" ht="10.5" customHeight="1">
      <c r="A49" s="208"/>
      <c r="B49" s="208"/>
      <c r="C49" s="208"/>
      <c r="D49" s="208"/>
      <c r="E49" s="208"/>
      <c r="F49" s="208"/>
      <c r="G49" s="208"/>
    </row>
    <row r="50" spans="1:7" s="49" customFormat="1" ht="10.5" customHeight="1">
      <c r="A50" s="208"/>
      <c r="B50" s="208"/>
      <c r="C50" s="208"/>
      <c r="D50" s="208"/>
      <c r="E50" s="208"/>
      <c r="F50" s="208"/>
      <c r="G50" s="208"/>
    </row>
    <row r="51" spans="1:7" s="49" customFormat="1" ht="10.5" customHeight="1">
      <c r="A51" s="52"/>
      <c r="B51" s="52"/>
      <c r="C51" s="52"/>
      <c r="D51" s="52"/>
      <c r="E51" s="52"/>
      <c r="F51" s="52"/>
      <c r="G51" s="52"/>
    </row>
    <row r="52" spans="1:7" s="49" customFormat="1" ht="10.5" customHeight="1">
      <c r="A52" s="52"/>
      <c r="B52" s="52"/>
      <c r="C52" s="52"/>
      <c r="D52" s="52"/>
      <c r="E52" s="52"/>
      <c r="F52" s="52"/>
      <c r="G52" s="52"/>
    </row>
    <row r="53" spans="1:7" s="49" customFormat="1" ht="10.5" customHeight="1">
      <c r="A53" s="106"/>
      <c r="B53" s="106"/>
      <c r="C53" s="106"/>
      <c r="D53" s="106"/>
      <c r="E53" s="106"/>
      <c r="F53" s="106"/>
      <c r="G53" s="106"/>
    </row>
    <row r="54" spans="1:7" s="49" customFormat="1" ht="10.5" customHeight="1">
      <c r="A54" s="106"/>
      <c r="B54" s="106"/>
      <c r="C54" s="106"/>
      <c r="D54" s="106"/>
      <c r="E54" s="106"/>
      <c r="F54" s="106"/>
      <c r="G54" s="106"/>
    </row>
    <row r="55" spans="1:7" s="49" customFormat="1" ht="10.5" customHeight="1">
      <c r="A55" s="106"/>
      <c r="B55" s="106"/>
      <c r="C55" s="106"/>
      <c r="D55" s="106"/>
      <c r="E55" s="106"/>
      <c r="F55" s="106"/>
      <c r="G55" s="106"/>
    </row>
    <row r="56" spans="1:7" s="49" customFormat="1" ht="10.5" customHeight="1">
      <c r="A56" s="106"/>
      <c r="B56" s="106"/>
      <c r="C56" s="106"/>
      <c r="D56" s="106"/>
      <c r="E56" s="106"/>
      <c r="F56" s="106"/>
      <c r="G56" s="106"/>
    </row>
    <row r="57" spans="1:7" s="49" customFormat="1" ht="10.5" customHeight="1">
      <c r="A57" s="106"/>
      <c r="B57" s="106"/>
      <c r="C57" s="106"/>
      <c r="D57" s="106"/>
      <c r="E57" s="106"/>
      <c r="F57" s="106"/>
      <c r="G57" s="106"/>
    </row>
    <row r="58" spans="1:7" s="49" customFormat="1" ht="10.5" customHeight="1">
      <c r="A58" s="106"/>
      <c r="B58" s="106"/>
      <c r="C58" s="106"/>
      <c r="D58" s="106"/>
      <c r="E58" s="106"/>
      <c r="F58" s="106"/>
      <c r="G58" s="106"/>
    </row>
    <row r="59" spans="1:7" s="49" customFormat="1" ht="10.5" customHeight="1">
      <c r="A59" s="106"/>
      <c r="B59" s="106"/>
      <c r="C59" s="106"/>
      <c r="D59" s="106"/>
      <c r="E59" s="106"/>
      <c r="F59" s="106"/>
      <c r="G59" s="106"/>
    </row>
    <row r="60" spans="1:7" s="49" customFormat="1" ht="10.5" customHeight="1">
      <c r="A60" s="106"/>
      <c r="B60" s="106"/>
      <c r="C60" s="106"/>
      <c r="D60" s="106"/>
      <c r="E60" s="106"/>
      <c r="F60" s="106"/>
      <c r="G60" s="106"/>
    </row>
    <row r="61" spans="1:7" s="49" customFormat="1" ht="10.5" customHeight="1">
      <c r="A61" s="106"/>
      <c r="B61" s="106"/>
      <c r="C61" s="106"/>
      <c r="D61" s="106"/>
      <c r="E61" s="106"/>
      <c r="F61" s="106"/>
      <c r="G61" s="106"/>
    </row>
    <row r="62" spans="1:20" s="49" customFormat="1" ht="10.5" customHeight="1">
      <c r="A62" s="106"/>
      <c r="B62" s="106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</row>
    <row r="63" spans="1:7" s="49" customFormat="1" ht="10.5" customHeight="1">
      <c r="A63" s="106"/>
      <c r="B63" s="106"/>
      <c r="C63" s="106"/>
      <c r="D63" s="106"/>
      <c r="E63" s="106"/>
      <c r="F63" s="106"/>
      <c r="G63" s="106"/>
    </row>
    <row r="64" spans="1:7" s="49" customFormat="1" ht="10.5" customHeight="1">
      <c r="A64" s="106"/>
      <c r="B64" s="106"/>
      <c r="C64" s="106"/>
      <c r="D64" s="106"/>
      <c r="E64" s="106"/>
      <c r="F64" s="106"/>
      <c r="G64" s="106"/>
    </row>
    <row r="65" spans="1:7" s="49" customFormat="1" ht="10.5" customHeight="1">
      <c r="A65" s="52"/>
      <c r="B65" s="52"/>
      <c r="C65" s="52"/>
      <c r="D65" s="52"/>
      <c r="E65" s="52"/>
      <c r="F65" s="52"/>
      <c r="G65" s="52"/>
    </row>
    <row r="66" spans="1:7" s="49" customFormat="1" ht="10.5" customHeight="1">
      <c r="A66" s="52"/>
      <c r="B66" s="52"/>
      <c r="C66" s="52"/>
      <c r="D66" s="52"/>
      <c r="E66" s="52"/>
      <c r="F66" s="52"/>
      <c r="G66" s="52"/>
    </row>
    <row r="67" spans="1:7" s="49" customFormat="1" ht="10.5" customHeight="1">
      <c r="A67" s="106"/>
      <c r="B67" s="106"/>
      <c r="C67" s="106"/>
      <c r="D67" s="106"/>
      <c r="E67" s="106"/>
      <c r="F67" s="106"/>
      <c r="G67" s="106"/>
    </row>
    <row r="68" spans="1:7" s="49" customFormat="1" ht="10.5" customHeight="1">
      <c r="A68" s="106"/>
      <c r="B68" s="106"/>
      <c r="C68" s="106"/>
      <c r="D68" s="106"/>
      <c r="E68" s="106"/>
      <c r="F68" s="106"/>
      <c r="G68" s="106"/>
    </row>
    <row r="69" spans="1:7" s="49" customFormat="1" ht="10.5" customHeight="1">
      <c r="A69" s="106"/>
      <c r="B69" s="106"/>
      <c r="C69" s="106"/>
      <c r="D69" s="106"/>
      <c r="E69" s="106"/>
      <c r="F69" s="106"/>
      <c r="G69" s="106"/>
    </row>
    <row r="70" spans="1:7" s="49" customFormat="1" ht="10.5" customHeight="1">
      <c r="A70" s="52"/>
      <c r="B70" s="52"/>
      <c r="C70" s="52"/>
      <c r="D70" s="52"/>
      <c r="E70" s="52"/>
      <c r="F70" s="52"/>
      <c r="G70" s="52"/>
    </row>
    <row r="71" spans="1:7" s="49" customFormat="1" ht="10.5" customHeight="1">
      <c r="A71" s="106"/>
      <c r="B71" s="106"/>
      <c r="C71" s="106"/>
      <c r="D71" s="106"/>
      <c r="E71" s="106"/>
      <c r="F71" s="106"/>
      <c r="G71" s="106"/>
    </row>
    <row r="72" s="49" customFormat="1" ht="10.5" customHeight="1"/>
    <row r="73" spans="1:7" ht="10.5" customHeight="1">
      <c r="A73" s="279"/>
      <c r="B73" s="279"/>
      <c r="C73" s="279"/>
      <c r="D73" s="279"/>
      <c r="E73" s="279"/>
      <c r="F73" s="279"/>
      <c r="G73" s="279"/>
    </row>
    <row r="75" spans="1:7" ht="10.5" customHeight="1">
      <c r="A75" s="279"/>
      <c r="B75" s="279"/>
      <c r="C75" s="279"/>
      <c r="D75" s="279"/>
      <c r="E75" s="279"/>
      <c r="F75" s="279"/>
      <c r="G75" s="279"/>
    </row>
    <row r="78" spans="1:7" ht="10.5" customHeight="1">
      <c r="A78" s="279"/>
      <c r="B78" s="279"/>
      <c r="C78" s="279"/>
      <c r="D78" s="279"/>
      <c r="E78" s="279"/>
      <c r="F78" s="279"/>
      <c r="G78" s="279"/>
    </row>
    <row r="80" spans="1:7" ht="10.5" customHeight="1">
      <c r="A80" s="280"/>
      <c r="B80" s="280"/>
      <c r="C80" s="280"/>
      <c r="D80" s="280"/>
      <c r="E80" s="280"/>
      <c r="F80" s="280"/>
      <c r="G80" s="280"/>
    </row>
    <row r="81" spans="1:7" ht="10.5" customHeight="1">
      <c r="A81" s="279"/>
      <c r="B81" s="279"/>
      <c r="C81" s="279"/>
      <c r="D81" s="279"/>
      <c r="E81" s="279"/>
      <c r="F81" s="279"/>
      <c r="G81" s="279"/>
    </row>
  </sheetData>
  <sheetProtection/>
  <mergeCells count="1">
    <mergeCell ref="H4:L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&amp;R&amp;"Arial Mon,Regular"&amp;8&amp;UБүлэг 10. Аж үйлдвэр</oddHeader>
    <oddFooter xml:space="preserve">&amp;R&amp;"Arial Mon,Regular"&amp;18 38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S33" sqref="S33"/>
    </sheetView>
  </sheetViews>
  <sheetFormatPr defaultColWidth="9.00390625" defaultRowHeight="12.75"/>
  <cols>
    <col min="1" max="1" width="10.375" style="77" customWidth="1"/>
    <col min="2" max="2" width="28.875" style="77" customWidth="1"/>
    <col min="3" max="3" width="26.00390625" style="77" customWidth="1"/>
    <col min="4" max="4" width="7.875" style="77" customWidth="1"/>
    <col min="5" max="5" width="7.00390625" style="77" customWidth="1"/>
    <col min="6" max="6" width="8.875" style="77" customWidth="1"/>
    <col min="7" max="7" width="9.375" style="77" customWidth="1"/>
    <col min="8" max="8" width="9.625" style="77" customWidth="1"/>
    <col min="9" max="9" width="0.2421875" style="77" hidden="1" customWidth="1"/>
    <col min="10" max="10" width="9.25390625" style="77" customWidth="1"/>
    <col min="11" max="11" width="8.125" style="77" customWidth="1"/>
    <col min="12" max="12" width="8.375" style="77" customWidth="1"/>
    <col min="13" max="13" width="8.125" style="77" customWidth="1"/>
    <col min="14" max="14" width="1.37890625" style="77" customWidth="1"/>
    <col min="15" max="15" width="11.375" style="77" hidden="1" customWidth="1"/>
    <col min="16" max="16" width="11.125" style="77" hidden="1" customWidth="1"/>
    <col min="17" max="17" width="21.875" style="49" hidden="1" customWidth="1"/>
    <col min="18" max="18" width="21.875" style="77" hidden="1" customWidth="1"/>
    <col min="19" max="16384" width="9.125" style="65" customWidth="1"/>
  </cols>
  <sheetData>
    <row r="1" spans="3:12" ht="12.75" customHeight="1">
      <c r="C1" s="158" t="s">
        <v>830</v>
      </c>
      <c r="F1" s="158"/>
      <c r="G1" s="95"/>
      <c r="H1" s="95"/>
      <c r="I1" s="95"/>
      <c r="J1" s="95"/>
      <c r="K1" s="95"/>
      <c r="L1" s="95"/>
    </row>
    <row r="2" spans="3:12" ht="12.75" customHeight="1">
      <c r="C2" s="160" t="s">
        <v>831</v>
      </c>
      <c r="F2" s="158"/>
      <c r="G2" s="95"/>
      <c r="H2" s="95"/>
      <c r="I2" s="95"/>
      <c r="J2" s="95"/>
      <c r="K2" s="95"/>
      <c r="L2" s="95"/>
    </row>
    <row r="3" spans="5:14" ht="12" customHeight="1">
      <c r="E3" s="82"/>
      <c r="F3" s="152"/>
      <c r="G3" s="152"/>
      <c r="H3" s="152"/>
      <c r="I3" s="152"/>
      <c r="J3" s="152"/>
      <c r="K3" s="152"/>
      <c r="N3" s="77" t="s">
        <v>515</v>
      </c>
    </row>
    <row r="4" spans="1:13" ht="11.25" customHeight="1">
      <c r="A4" s="80"/>
      <c r="B4" s="183" t="s">
        <v>908</v>
      </c>
      <c r="C4" s="85"/>
      <c r="D4" s="222" t="s">
        <v>44</v>
      </c>
      <c r="E4" s="147" t="s">
        <v>188</v>
      </c>
      <c r="F4" s="81" t="s">
        <v>910</v>
      </c>
      <c r="G4" s="857" t="s">
        <v>969</v>
      </c>
      <c r="H4" s="857"/>
      <c r="I4" s="188"/>
      <c r="J4" s="159"/>
      <c r="K4" s="81"/>
      <c r="L4" s="81"/>
      <c r="M4" s="85"/>
    </row>
    <row r="5" spans="1:16" ht="11.25" customHeight="1">
      <c r="A5" s="80"/>
      <c r="B5" s="184" t="s">
        <v>909</v>
      </c>
      <c r="C5" s="86"/>
      <c r="D5" s="54" t="s">
        <v>768</v>
      </c>
      <c r="E5" s="92" t="s">
        <v>619</v>
      </c>
      <c r="F5" s="83" t="s">
        <v>911</v>
      </c>
      <c r="G5" s="88">
        <v>2011</v>
      </c>
      <c r="H5" s="88">
        <v>2012</v>
      </c>
      <c r="I5" s="88"/>
      <c r="J5" s="88">
        <v>2013</v>
      </c>
      <c r="K5" s="83" t="s">
        <v>1023</v>
      </c>
      <c r="L5" s="83" t="s">
        <v>1020</v>
      </c>
      <c r="M5"/>
      <c r="O5" s="77">
        <v>2013</v>
      </c>
      <c r="P5" s="77">
        <v>2014</v>
      </c>
    </row>
    <row r="6" spans="1:15" ht="9.75" customHeight="1">
      <c r="A6" s="80"/>
      <c r="B6" s="184" t="s">
        <v>437</v>
      </c>
      <c r="C6" s="86"/>
      <c r="D6" s="54"/>
      <c r="E6" s="83"/>
      <c r="F6" s="92" t="s">
        <v>46</v>
      </c>
      <c r="G6" s="83" t="s">
        <v>912</v>
      </c>
      <c r="H6" s="83" t="s">
        <v>912</v>
      </c>
      <c r="I6" s="83" t="s">
        <v>912</v>
      </c>
      <c r="J6" s="83" t="s">
        <v>912</v>
      </c>
      <c r="K6" s="83" t="s">
        <v>912</v>
      </c>
      <c r="L6" s="83" t="s">
        <v>912</v>
      </c>
      <c r="M6" s="77" t="s">
        <v>896</v>
      </c>
      <c r="O6" s="166"/>
    </row>
    <row r="7" spans="1:16" ht="12" customHeight="1">
      <c r="A7" s="80"/>
      <c r="B7" s="82"/>
      <c r="C7" s="87"/>
      <c r="D7" s="107"/>
      <c r="E7" s="87"/>
      <c r="F7" s="119" t="s">
        <v>578</v>
      </c>
      <c r="G7" s="84" t="s">
        <v>739</v>
      </c>
      <c r="H7" s="84" t="s">
        <v>739</v>
      </c>
      <c r="I7" s="84"/>
      <c r="J7" s="84" t="s">
        <v>739</v>
      </c>
      <c r="K7" s="84" t="s">
        <v>738</v>
      </c>
      <c r="L7" s="84" t="s">
        <v>738</v>
      </c>
      <c r="M7" s="87"/>
      <c r="P7" s="77" t="s">
        <v>712</v>
      </c>
    </row>
    <row r="8" spans="2:18" ht="9.75" customHeight="1">
      <c r="B8" s="150" t="s">
        <v>262</v>
      </c>
      <c r="C8" s="149" t="s">
        <v>511</v>
      </c>
      <c r="D8" s="150"/>
      <c r="E8" s="95"/>
      <c r="F8" s="95"/>
      <c r="G8" s="108"/>
      <c r="H8" s="108"/>
      <c r="I8" s="108"/>
      <c r="J8" s="108"/>
      <c r="K8" s="95"/>
      <c r="L8" s="95"/>
      <c r="M8" s="95"/>
      <c r="Q8" s="150" t="s">
        <v>537</v>
      </c>
      <c r="R8" s="167" t="s">
        <v>511</v>
      </c>
    </row>
    <row r="9" spans="2:18" ht="9.75" customHeight="1">
      <c r="B9" s="49" t="s">
        <v>579</v>
      </c>
      <c r="C9" s="51" t="s">
        <v>580</v>
      </c>
      <c r="D9" s="49" t="s">
        <v>219</v>
      </c>
      <c r="E9" s="79" t="s">
        <v>216</v>
      </c>
      <c r="F9" s="146">
        <v>300100</v>
      </c>
      <c r="G9" s="108">
        <v>24488.2</v>
      </c>
      <c r="H9" s="108">
        <v>24524.2</v>
      </c>
      <c r="I9" s="108">
        <v>24524.2</v>
      </c>
      <c r="J9" s="108">
        <v>24869.287</v>
      </c>
      <c r="K9" s="108">
        <f aca="true" t="shared" si="0" ref="K9:K18">F9*O9/1000</f>
        <v>14505.0334</v>
      </c>
      <c r="L9" s="108">
        <f aca="true" t="shared" si="1" ref="L9:L18">F9*P9/1000</f>
        <v>15323.105999999998</v>
      </c>
      <c r="M9" s="108">
        <f>L9/K9*100</f>
        <v>105.63992220796953</v>
      </c>
      <c r="O9" s="108">
        <v>48.334</v>
      </c>
      <c r="P9" s="108">
        <v>51.059999999999995</v>
      </c>
      <c r="Q9" s="49" t="s">
        <v>579</v>
      </c>
      <c r="R9" s="168" t="s">
        <v>580</v>
      </c>
    </row>
    <row r="10" spans="2:18" ht="11.25" customHeight="1">
      <c r="B10" s="49" t="s">
        <v>581</v>
      </c>
      <c r="C10" s="51" t="s">
        <v>582</v>
      </c>
      <c r="D10" s="49" t="s">
        <v>219</v>
      </c>
      <c r="E10" s="79" t="s">
        <v>216</v>
      </c>
      <c r="F10" s="146">
        <v>617700</v>
      </c>
      <c r="G10" s="108">
        <v>20322.3</v>
      </c>
      <c r="H10" s="108">
        <v>20723.8</v>
      </c>
      <c r="I10" s="108">
        <v>20723.8</v>
      </c>
      <c r="J10" s="108">
        <v>26687.110800000002</v>
      </c>
      <c r="K10" s="108">
        <f t="shared" si="0"/>
        <v>14598.721800000001</v>
      </c>
      <c r="L10" s="108">
        <f t="shared" si="1"/>
        <v>16486.10415</v>
      </c>
      <c r="M10" s="108">
        <f>L10/K10*100</f>
        <v>112.9284082254379</v>
      </c>
      <c r="O10" s="108">
        <v>23.634</v>
      </c>
      <c r="P10" s="108">
        <v>26.6895</v>
      </c>
      <c r="Q10" s="49" t="s">
        <v>581</v>
      </c>
      <c r="R10" s="168" t="s">
        <v>582</v>
      </c>
    </row>
    <row r="11" spans="2:18" ht="11.25" customHeight="1">
      <c r="B11" s="49" t="s">
        <v>583</v>
      </c>
      <c r="C11" s="51" t="s">
        <v>585</v>
      </c>
      <c r="D11" s="49" t="s">
        <v>584</v>
      </c>
      <c r="E11" s="79" t="s">
        <v>218</v>
      </c>
      <c r="F11" s="146">
        <v>3966000</v>
      </c>
      <c r="G11" s="108">
        <v>80906.4</v>
      </c>
      <c r="H11" s="108">
        <v>71784.6</v>
      </c>
      <c r="I11" s="108">
        <v>71784.6</v>
      </c>
      <c r="J11" s="108">
        <v>20623.2</v>
      </c>
      <c r="K11" s="108">
        <f t="shared" si="0"/>
        <v>15467.4</v>
      </c>
      <c r="L11" s="108">
        <f t="shared" si="1"/>
        <v>19433.4</v>
      </c>
      <c r="M11" s="108">
        <f>L11/K11*100</f>
        <v>125.64102564102566</v>
      </c>
      <c r="O11" s="108">
        <v>3.9</v>
      </c>
      <c r="P11" s="108">
        <v>4.9</v>
      </c>
      <c r="Q11" s="49" t="s">
        <v>583</v>
      </c>
      <c r="R11" s="168" t="s">
        <v>585</v>
      </c>
    </row>
    <row r="12" spans="2:18" ht="10.5" customHeight="1">
      <c r="B12" s="49" t="s">
        <v>586</v>
      </c>
      <c r="C12" s="51" t="s">
        <v>587</v>
      </c>
      <c r="D12" s="49" t="s">
        <v>584</v>
      </c>
      <c r="E12" s="79" t="s">
        <v>218</v>
      </c>
      <c r="F12" s="146">
        <v>160000</v>
      </c>
      <c r="G12" s="108">
        <v>640</v>
      </c>
      <c r="H12" s="108">
        <v>736</v>
      </c>
      <c r="I12" s="108">
        <v>736</v>
      </c>
      <c r="J12" s="108">
        <v>8976</v>
      </c>
      <c r="K12" s="108">
        <f t="shared" si="0"/>
        <v>2848</v>
      </c>
      <c r="L12" s="108">
        <f t="shared" si="1"/>
        <v>10848</v>
      </c>
      <c r="M12" s="108">
        <f>L12/K12*100</f>
        <v>380.8988764044944</v>
      </c>
      <c r="O12" s="108">
        <v>17.8</v>
      </c>
      <c r="P12" s="108">
        <v>67.8</v>
      </c>
      <c r="Q12" s="49" t="s">
        <v>586</v>
      </c>
      <c r="R12" s="168" t="s">
        <v>587</v>
      </c>
    </row>
    <row r="13" spans="2:18" ht="10.5" customHeight="1">
      <c r="B13" s="49" t="s">
        <v>588</v>
      </c>
      <c r="C13" s="51" t="s">
        <v>589</v>
      </c>
      <c r="D13" s="49" t="s">
        <v>219</v>
      </c>
      <c r="E13" s="79" t="s">
        <v>216</v>
      </c>
      <c r="F13" s="146">
        <v>227000</v>
      </c>
      <c r="G13" s="108">
        <v>0</v>
      </c>
      <c r="H13" s="108">
        <v>0</v>
      </c>
      <c r="I13" s="108">
        <v>0</v>
      </c>
      <c r="J13" s="108">
        <v>0</v>
      </c>
      <c r="K13" s="108">
        <f t="shared" si="0"/>
        <v>0</v>
      </c>
      <c r="L13" s="108">
        <f t="shared" si="1"/>
        <v>0</v>
      </c>
      <c r="M13" s="108"/>
      <c r="O13" s="108"/>
      <c r="Q13" s="49" t="s">
        <v>588</v>
      </c>
      <c r="R13" s="168" t="s">
        <v>589</v>
      </c>
    </row>
    <row r="14" spans="2:18" ht="10.5" customHeight="1">
      <c r="B14" s="49" t="s">
        <v>590</v>
      </c>
      <c r="C14" s="51" t="s">
        <v>591</v>
      </c>
      <c r="D14" s="49" t="s">
        <v>219</v>
      </c>
      <c r="E14" s="79" t="s">
        <v>216</v>
      </c>
      <c r="F14" s="146">
        <v>300000</v>
      </c>
      <c r="G14" s="108">
        <v>0</v>
      </c>
      <c r="H14" s="108">
        <v>0</v>
      </c>
      <c r="I14" s="108">
        <v>0</v>
      </c>
      <c r="J14" s="108">
        <v>5250</v>
      </c>
      <c r="K14" s="108">
        <f t="shared" si="0"/>
        <v>1980</v>
      </c>
      <c r="L14" s="108">
        <f t="shared" si="1"/>
        <v>6540</v>
      </c>
      <c r="M14" s="108">
        <f>L14/K14*100</f>
        <v>330.3030303030303</v>
      </c>
      <c r="O14" s="108">
        <v>6.6</v>
      </c>
      <c r="P14" s="77">
        <v>21.8</v>
      </c>
      <c r="Q14" s="49" t="s">
        <v>590</v>
      </c>
      <c r="R14" s="168" t="s">
        <v>591</v>
      </c>
    </row>
    <row r="15" spans="2:18" ht="10.5" customHeight="1">
      <c r="B15" s="49" t="s">
        <v>1031</v>
      </c>
      <c r="C15" s="51"/>
      <c r="D15" s="49" t="s">
        <v>219</v>
      </c>
      <c r="E15" s="79" t="s">
        <v>216</v>
      </c>
      <c r="F15" s="146">
        <v>1900000</v>
      </c>
      <c r="G15" s="108">
        <v>1197000</v>
      </c>
      <c r="H15" s="108">
        <v>981730</v>
      </c>
      <c r="I15" s="108">
        <v>981730</v>
      </c>
      <c r="J15" s="108">
        <v>74100</v>
      </c>
      <c r="K15" s="108">
        <f t="shared" si="0"/>
        <v>0</v>
      </c>
      <c r="L15" s="108">
        <f t="shared" si="1"/>
        <v>0</v>
      </c>
      <c r="M15" s="108"/>
      <c r="O15" s="108"/>
      <c r="P15" s="49"/>
      <c r="Q15" s="49" t="s">
        <v>297</v>
      </c>
      <c r="R15" s="168"/>
    </row>
    <row r="16" spans="2:18" ht="10.5" customHeight="1">
      <c r="B16" s="49" t="s">
        <v>298</v>
      </c>
      <c r="C16" s="51"/>
      <c r="D16" s="49" t="s">
        <v>219</v>
      </c>
      <c r="E16" s="79" t="s">
        <v>216</v>
      </c>
      <c r="F16" s="146">
        <v>1400000</v>
      </c>
      <c r="G16" s="108">
        <v>0</v>
      </c>
      <c r="H16" s="108">
        <v>0</v>
      </c>
      <c r="I16" s="108">
        <v>0</v>
      </c>
      <c r="J16" s="108">
        <v>0</v>
      </c>
      <c r="K16" s="108">
        <f t="shared" si="0"/>
        <v>0</v>
      </c>
      <c r="L16" s="108">
        <f t="shared" si="1"/>
        <v>0</v>
      </c>
      <c r="M16" s="108"/>
      <c r="O16" s="108"/>
      <c r="P16" s="49"/>
      <c r="Q16" s="49" t="s">
        <v>298</v>
      </c>
      <c r="R16" s="168"/>
    </row>
    <row r="17" spans="2:18" ht="10.5" customHeight="1">
      <c r="B17" s="49" t="s">
        <v>299</v>
      </c>
      <c r="C17" s="51"/>
      <c r="D17" s="49" t="s">
        <v>219</v>
      </c>
      <c r="E17" s="79" t="s">
        <v>216</v>
      </c>
      <c r="F17" s="146">
        <v>1400000</v>
      </c>
      <c r="G17" s="108">
        <v>0</v>
      </c>
      <c r="H17" s="108">
        <v>0</v>
      </c>
      <c r="I17" s="108">
        <v>0</v>
      </c>
      <c r="J17" s="108">
        <v>0</v>
      </c>
      <c r="K17" s="108">
        <f t="shared" si="0"/>
        <v>0</v>
      </c>
      <c r="L17" s="108">
        <f t="shared" si="1"/>
        <v>0</v>
      </c>
      <c r="M17" s="108"/>
      <c r="O17" s="108"/>
      <c r="Q17" s="49" t="s">
        <v>299</v>
      </c>
      <c r="R17" s="168" t="s">
        <v>257</v>
      </c>
    </row>
    <row r="18" spans="2:18" ht="9.75" customHeight="1">
      <c r="B18" s="49" t="s">
        <v>300</v>
      </c>
      <c r="C18" s="51"/>
      <c r="D18" s="49" t="s">
        <v>219</v>
      </c>
      <c r="E18" s="79" t="s">
        <v>216</v>
      </c>
      <c r="F18" s="146">
        <v>700000</v>
      </c>
      <c r="G18" s="108">
        <v>83300</v>
      </c>
      <c r="H18" s="108">
        <v>75810</v>
      </c>
      <c r="I18" s="108">
        <v>75810</v>
      </c>
      <c r="J18" s="108">
        <v>4900</v>
      </c>
      <c r="K18" s="108">
        <f t="shared" si="0"/>
        <v>0</v>
      </c>
      <c r="L18" s="108">
        <f t="shared" si="1"/>
        <v>0</v>
      </c>
      <c r="M18" s="108"/>
      <c r="O18" s="108"/>
      <c r="P18" s="49"/>
      <c r="Q18" s="49" t="s">
        <v>300</v>
      </c>
      <c r="R18" s="168" t="s">
        <v>259</v>
      </c>
    </row>
    <row r="19" spans="2:18" ht="11.25" customHeight="1">
      <c r="B19" s="49" t="s">
        <v>260</v>
      </c>
      <c r="C19" s="132" t="s">
        <v>606</v>
      </c>
      <c r="D19" s="132"/>
      <c r="E19" s="78"/>
      <c r="F19" s="169"/>
      <c r="G19" s="170">
        <v>1406656.9</v>
      </c>
      <c r="H19" s="170">
        <v>1175308.6</v>
      </c>
      <c r="I19" s="170">
        <v>1175308.6</v>
      </c>
      <c r="J19" s="170">
        <v>165405.5978</v>
      </c>
      <c r="K19" s="170">
        <f>SUM(K9:K18)</f>
        <v>49399.1552</v>
      </c>
      <c r="L19" s="170">
        <f>SUM(L9:L18)</f>
        <v>68630.61015</v>
      </c>
      <c r="M19" s="170">
        <f>L19/K19*100</f>
        <v>138.93073651186648</v>
      </c>
      <c r="O19" s="108"/>
      <c r="Q19" s="49" t="s">
        <v>260</v>
      </c>
      <c r="R19" s="168" t="s">
        <v>606</v>
      </c>
    </row>
    <row r="20" spans="2:18" ht="10.5" customHeight="1">
      <c r="B20" s="164" t="s">
        <v>740</v>
      </c>
      <c r="C20" s="149" t="s">
        <v>512</v>
      </c>
      <c r="D20" s="150"/>
      <c r="E20" s="95"/>
      <c r="F20" s="95"/>
      <c r="G20" s="171"/>
      <c r="H20" s="171"/>
      <c r="I20" s="171"/>
      <c r="J20" s="171"/>
      <c r="K20" s="171"/>
      <c r="L20" s="108"/>
      <c r="M20" s="170"/>
      <c r="O20" s="108"/>
      <c r="Q20" s="150" t="s">
        <v>263</v>
      </c>
      <c r="R20" s="167" t="s">
        <v>512</v>
      </c>
    </row>
    <row r="21" spans="2:18" ht="12" customHeight="1">
      <c r="B21" s="49" t="s">
        <v>695</v>
      </c>
      <c r="C21" s="51" t="s">
        <v>696</v>
      </c>
      <c r="D21" s="164" t="s">
        <v>889</v>
      </c>
      <c r="E21" s="79" t="s">
        <v>644</v>
      </c>
      <c r="F21" s="146">
        <v>17000</v>
      </c>
      <c r="G21" s="108">
        <v>9214</v>
      </c>
      <c r="H21" s="108">
        <v>4219.4</v>
      </c>
      <c r="I21" s="108">
        <v>4219.4</v>
      </c>
      <c r="J21" s="108">
        <v>4097</v>
      </c>
      <c r="K21" s="108">
        <f aca="true" t="shared" si="2" ref="K21:K26">F21*O21/1000</f>
        <v>2737</v>
      </c>
      <c r="L21" s="108">
        <f aca="true" t="shared" si="3" ref="L21:L26">F21*P21/1000</f>
        <v>4437</v>
      </c>
      <c r="M21" s="108">
        <f>L21/K21*100</f>
        <v>162.11180124223603</v>
      </c>
      <c r="O21" s="108">
        <v>161</v>
      </c>
      <c r="P21" s="108">
        <v>261</v>
      </c>
      <c r="Q21" s="49" t="s">
        <v>695</v>
      </c>
      <c r="R21" s="168" t="s">
        <v>696</v>
      </c>
    </row>
    <row r="22" spans="2:18" ht="10.5" customHeight="1">
      <c r="B22" s="49" t="s">
        <v>697</v>
      </c>
      <c r="C22" s="51" t="s">
        <v>700</v>
      </c>
      <c r="D22" s="164" t="s">
        <v>219</v>
      </c>
      <c r="E22" s="79" t="s">
        <v>216</v>
      </c>
      <c r="F22" s="146">
        <v>30000</v>
      </c>
      <c r="G22" s="108">
        <v>0</v>
      </c>
      <c r="H22" s="108">
        <v>0</v>
      </c>
      <c r="I22" s="108">
        <v>0</v>
      </c>
      <c r="J22" s="108">
        <v>0</v>
      </c>
      <c r="K22" s="108">
        <f t="shared" si="2"/>
        <v>0</v>
      </c>
      <c r="L22" s="108">
        <f t="shared" si="3"/>
        <v>0</v>
      </c>
      <c r="M22" s="108"/>
      <c r="O22" s="108"/>
      <c r="P22" s="108"/>
      <c r="Q22" s="49" t="s">
        <v>697</v>
      </c>
      <c r="R22" s="168" t="s">
        <v>700</v>
      </c>
    </row>
    <row r="23" spans="2:18" ht="11.25" customHeight="1">
      <c r="B23" s="49" t="s">
        <v>701</v>
      </c>
      <c r="C23" s="51" t="s">
        <v>261</v>
      </c>
      <c r="D23" s="164" t="s">
        <v>889</v>
      </c>
      <c r="E23" s="79" t="s">
        <v>644</v>
      </c>
      <c r="F23" s="146">
        <v>1200</v>
      </c>
      <c r="G23" s="108"/>
      <c r="H23" s="108">
        <v>0</v>
      </c>
      <c r="I23" s="108">
        <v>0</v>
      </c>
      <c r="J23" s="108">
        <v>0</v>
      </c>
      <c r="K23" s="108">
        <f t="shared" si="2"/>
        <v>0</v>
      </c>
      <c r="L23" s="108">
        <f t="shared" si="3"/>
        <v>0</v>
      </c>
      <c r="M23" s="108"/>
      <c r="O23" s="108"/>
      <c r="Q23" s="49" t="s">
        <v>701</v>
      </c>
      <c r="R23" s="168" t="s">
        <v>123</v>
      </c>
    </row>
    <row r="24" spans="2:18" ht="11.25" customHeight="1">
      <c r="B24" s="49" t="s">
        <v>702</v>
      </c>
      <c r="C24" s="51" t="s">
        <v>124</v>
      </c>
      <c r="D24" s="164" t="s">
        <v>889</v>
      </c>
      <c r="E24" s="79" t="s">
        <v>644</v>
      </c>
      <c r="F24" s="146">
        <v>18000</v>
      </c>
      <c r="G24" s="108"/>
      <c r="H24" s="108">
        <v>0</v>
      </c>
      <c r="I24" s="108">
        <v>0</v>
      </c>
      <c r="J24" s="108">
        <v>0</v>
      </c>
      <c r="K24" s="108">
        <f t="shared" si="2"/>
        <v>0</v>
      </c>
      <c r="L24" s="108">
        <f t="shared" si="3"/>
        <v>0</v>
      </c>
      <c r="M24" s="108"/>
      <c r="O24" s="108"/>
      <c r="Q24" s="49" t="s">
        <v>702</v>
      </c>
      <c r="R24" s="168" t="s">
        <v>124</v>
      </c>
    </row>
    <row r="25" spans="2:18" ht="11.25" customHeight="1">
      <c r="B25" s="49" t="s">
        <v>175</v>
      </c>
      <c r="C25" s="51" t="s">
        <v>433</v>
      </c>
      <c r="D25" s="49" t="s">
        <v>362</v>
      </c>
      <c r="E25" s="79" t="s">
        <v>645</v>
      </c>
      <c r="F25" s="146">
        <v>400000</v>
      </c>
      <c r="G25" s="108">
        <v>1420</v>
      </c>
      <c r="H25" s="108">
        <v>2000</v>
      </c>
      <c r="I25" s="108">
        <v>2000</v>
      </c>
      <c r="J25" s="108">
        <v>16440</v>
      </c>
      <c r="K25" s="108">
        <f t="shared" si="2"/>
        <v>6880</v>
      </c>
      <c r="L25" s="108">
        <f t="shared" si="3"/>
        <v>18400</v>
      </c>
      <c r="M25" s="108">
        <f>L25/K25*100</f>
        <v>267.4418604651163</v>
      </c>
      <c r="O25" s="108">
        <v>17.2</v>
      </c>
      <c r="P25" s="77">
        <v>46</v>
      </c>
      <c r="Q25" s="49" t="s">
        <v>175</v>
      </c>
      <c r="R25" s="168" t="s">
        <v>433</v>
      </c>
    </row>
    <row r="26" spans="2:18" ht="10.5" customHeight="1">
      <c r="B26" s="49" t="s">
        <v>885</v>
      </c>
      <c r="C26" s="51"/>
      <c r="D26" s="164" t="s">
        <v>883</v>
      </c>
      <c r="E26" s="79" t="s">
        <v>884</v>
      </c>
      <c r="F26" s="146">
        <v>70000</v>
      </c>
      <c r="G26" s="108"/>
      <c r="H26" s="108">
        <v>0</v>
      </c>
      <c r="I26" s="108">
        <v>0</v>
      </c>
      <c r="J26" s="108">
        <v>0</v>
      </c>
      <c r="K26" s="108">
        <f t="shared" si="2"/>
        <v>14000</v>
      </c>
      <c r="L26" s="108">
        <f t="shared" si="3"/>
        <v>10360</v>
      </c>
      <c r="M26" s="108">
        <f>L26/K26*100</f>
        <v>74</v>
      </c>
      <c r="O26" s="108">
        <v>200</v>
      </c>
      <c r="P26" s="77">
        <v>148</v>
      </c>
      <c r="Q26" s="49" t="s">
        <v>434</v>
      </c>
      <c r="R26" s="168" t="s">
        <v>312</v>
      </c>
    </row>
    <row r="27" spans="2:18" ht="12" customHeight="1">
      <c r="B27" s="49" t="s">
        <v>111</v>
      </c>
      <c r="C27" s="132" t="s">
        <v>313</v>
      </c>
      <c r="D27" s="132"/>
      <c r="E27" s="78"/>
      <c r="F27" s="169"/>
      <c r="G27" s="170">
        <v>10634</v>
      </c>
      <c r="H27" s="170">
        <v>6219.4</v>
      </c>
      <c r="I27" s="170">
        <v>6219.4</v>
      </c>
      <c r="J27" s="170">
        <v>20537</v>
      </c>
      <c r="K27" s="170">
        <f>SUM(K21:K26)</f>
        <v>23617</v>
      </c>
      <c r="L27" s="170">
        <f>SUM(L21:L26)</f>
        <v>33197</v>
      </c>
      <c r="M27" s="170">
        <f>L27/K27*100</f>
        <v>140.56400050810856</v>
      </c>
      <c r="O27" s="108"/>
      <c r="Q27" s="49" t="s">
        <v>111</v>
      </c>
      <c r="R27" s="168" t="s">
        <v>313</v>
      </c>
    </row>
    <row r="28" spans="2:18" ht="10.5" customHeight="1">
      <c r="B28" s="150" t="s">
        <v>85</v>
      </c>
      <c r="C28" s="149" t="s">
        <v>36</v>
      </c>
      <c r="D28" s="150"/>
      <c r="E28" s="95"/>
      <c r="F28" s="95"/>
      <c r="G28" s="171"/>
      <c r="H28" s="171"/>
      <c r="I28" s="171"/>
      <c r="J28" s="171"/>
      <c r="K28" s="171"/>
      <c r="L28" s="108"/>
      <c r="M28" s="108"/>
      <c r="O28" s="108"/>
      <c r="Q28" s="150" t="s">
        <v>314</v>
      </c>
      <c r="R28" s="167" t="s">
        <v>36</v>
      </c>
    </row>
    <row r="29" spans="2:18" ht="11.25" customHeight="1">
      <c r="B29" s="49" t="s">
        <v>315</v>
      </c>
      <c r="C29" s="51" t="s">
        <v>316</v>
      </c>
      <c r="D29" s="49" t="s">
        <v>362</v>
      </c>
      <c r="E29" s="79" t="s">
        <v>645</v>
      </c>
      <c r="F29" s="146">
        <v>49500</v>
      </c>
      <c r="G29" s="214">
        <v>0</v>
      </c>
      <c r="H29" s="214">
        <v>0</v>
      </c>
      <c r="I29" s="108">
        <v>0</v>
      </c>
      <c r="J29" s="214">
        <v>0</v>
      </c>
      <c r="K29" s="108">
        <f aca="true" t="shared" si="4" ref="K29:K35">F29*O29/1000</f>
        <v>0</v>
      </c>
      <c r="L29" s="108">
        <f aca="true" t="shared" si="5" ref="L29:L35">F29*P29/1000</f>
        <v>0</v>
      </c>
      <c r="M29" s="108"/>
      <c r="O29" s="108"/>
      <c r="Q29" s="49" t="s">
        <v>315</v>
      </c>
      <c r="R29" s="168" t="s">
        <v>316</v>
      </c>
    </row>
    <row r="30" spans="2:18" ht="10.5" customHeight="1">
      <c r="B30" s="49" t="s">
        <v>317</v>
      </c>
      <c r="C30" s="51" t="s">
        <v>206</v>
      </c>
      <c r="D30" s="49" t="s">
        <v>318</v>
      </c>
      <c r="E30" s="79" t="s">
        <v>646</v>
      </c>
      <c r="F30" s="146">
        <v>52000</v>
      </c>
      <c r="G30" s="214">
        <v>60725.6</v>
      </c>
      <c r="H30" s="214">
        <v>98841.6</v>
      </c>
      <c r="I30" s="108">
        <v>98841.6</v>
      </c>
      <c r="J30" s="214">
        <v>71874.4</v>
      </c>
      <c r="K30" s="108">
        <f t="shared" si="4"/>
        <v>39941.2</v>
      </c>
      <c r="L30" s="108">
        <f t="shared" si="5"/>
        <v>32723.599999999995</v>
      </c>
      <c r="M30" s="108">
        <f>L30/K30*100</f>
        <v>81.92943627131883</v>
      </c>
      <c r="O30" s="108">
        <v>768.1</v>
      </c>
      <c r="P30" s="108">
        <v>629.3</v>
      </c>
      <c r="Q30" s="49" t="s">
        <v>317</v>
      </c>
      <c r="R30" s="168" t="s">
        <v>206</v>
      </c>
    </row>
    <row r="31" spans="2:18" ht="10.5" customHeight="1">
      <c r="B31" s="49" t="s">
        <v>281</v>
      </c>
      <c r="C31" s="51" t="s">
        <v>283</v>
      </c>
      <c r="D31" s="164" t="s">
        <v>282</v>
      </c>
      <c r="E31" s="79" t="s">
        <v>647</v>
      </c>
      <c r="F31" s="146">
        <v>15000</v>
      </c>
      <c r="G31" s="214">
        <v>38295</v>
      </c>
      <c r="H31" s="214">
        <v>38325</v>
      </c>
      <c r="I31" s="108">
        <v>38325</v>
      </c>
      <c r="J31" s="214">
        <v>43080</v>
      </c>
      <c r="K31" s="108">
        <f t="shared" si="4"/>
        <v>24465</v>
      </c>
      <c r="L31" s="108">
        <f t="shared" si="5"/>
        <v>44700</v>
      </c>
      <c r="M31" s="108">
        <f>L31/K31*100</f>
        <v>182.70999386879214</v>
      </c>
      <c r="O31" s="108">
        <v>1631</v>
      </c>
      <c r="P31" s="111">
        <v>2980</v>
      </c>
      <c r="Q31" s="49" t="s">
        <v>281</v>
      </c>
      <c r="R31" s="168" t="s">
        <v>283</v>
      </c>
    </row>
    <row r="32" spans="2:18" ht="9.75" customHeight="1">
      <c r="B32" s="49" t="s">
        <v>135</v>
      </c>
      <c r="C32" s="51" t="s">
        <v>530</v>
      </c>
      <c r="D32" s="49" t="s">
        <v>136</v>
      </c>
      <c r="E32" s="79" t="s">
        <v>73</v>
      </c>
      <c r="F32" s="146">
        <v>16500</v>
      </c>
      <c r="G32" s="214">
        <v>2788.5</v>
      </c>
      <c r="H32" s="214">
        <v>2821.5</v>
      </c>
      <c r="I32" s="108">
        <v>2821.5</v>
      </c>
      <c r="J32" s="214">
        <v>3844.5</v>
      </c>
      <c r="K32" s="108">
        <f t="shared" si="4"/>
        <v>2161.5</v>
      </c>
      <c r="L32" s="108">
        <f t="shared" si="5"/>
        <v>3102</v>
      </c>
      <c r="M32" s="108">
        <f>L32/K32*100</f>
        <v>143.5114503816794</v>
      </c>
      <c r="O32" s="108">
        <v>131</v>
      </c>
      <c r="P32" s="77">
        <v>188</v>
      </c>
      <c r="Q32" s="49" t="s">
        <v>135</v>
      </c>
      <c r="R32" s="168" t="s">
        <v>530</v>
      </c>
    </row>
    <row r="33" spans="2:18" ht="10.5" customHeight="1">
      <c r="B33" s="49" t="s">
        <v>137</v>
      </c>
      <c r="C33" s="51" t="s">
        <v>138</v>
      </c>
      <c r="D33" s="49" t="s">
        <v>136</v>
      </c>
      <c r="E33" s="79" t="s">
        <v>73</v>
      </c>
      <c r="F33" s="146">
        <v>35000</v>
      </c>
      <c r="G33" s="214">
        <v>3955</v>
      </c>
      <c r="H33" s="214">
        <v>4550</v>
      </c>
      <c r="I33" s="108">
        <v>4550</v>
      </c>
      <c r="J33" s="214">
        <v>6860</v>
      </c>
      <c r="K33" s="108">
        <f t="shared" si="4"/>
        <v>3920</v>
      </c>
      <c r="L33" s="108">
        <f t="shared" si="5"/>
        <v>7875</v>
      </c>
      <c r="M33" s="108">
        <f>L33/K33*100</f>
        <v>200.89285714285717</v>
      </c>
      <c r="O33" s="108">
        <v>112</v>
      </c>
      <c r="P33" s="77">
        <v>225</v>
      </c>
      <c r="Q33" s="49" t="s">
        <v>137</v>
      </c>
      <c r="R33" s="168" t="s">
        <v>138</v>
      </c>
    </row>
    <row r="34" spans="2:18" ht="10.5" customHeight="1">
      <c r="B34" s="49" t="s">
        <v>139</v>
      </c>
      <c r="C34" s="51" t="s">
        <v>140</v>
      </c>
      <c r="D34" s="49" t="s">
        <v>136</v>
      </c>
      <c r="E34" s="79" t="s">
        <v>73</v>
      </c>
      <c r="F34" s="146">
        <v>6384</v>
      </c>
      <c r="G34" s="214">
        <v>0</v>
      </c>
      <c r="H34" s="214">
        <v>0</v>
      </c>
      <c r="I34" s="108">
        <v>0</v>
      </c>
      <c r="J34" s="214">
        <v>0</v>
      </c>
      <c r="K34" s="108">
        <f t="shared" si="4"/>
        <v>0</v>
      </c>
      <c r="L34" s="108">
        <f t="shared" si="5"/>
        <v>0</v>
      </c>
      <c r="M34" s="108"/>
      <c r="O34" s="108"/>
      <c r="Q34" s="49" t="s">
        <v>139</v>
      </c>
      <c r="R34" s="168" t="s">
        <v>140</v>
      </c>
    </row>
    <row r="35" spans="2:18" ht="10.5" customHeight="1">
      <c r="B35" s="49" t="s">
        <v>761</v>
      </c>
      <c r="C35" s="51" t="s">
        <v>2</v>
      </c>
      <c r="D35" s="164" t="s">
        <v>762</v>
      </c>
      <c r="E35" s="79" t="s">
        <v>220</v>
      </c>
      <c r="F35" s="146">
        <v>2620</v>
      </c>
      <c r="G35" s="214">
        <v>1865.4</v>
      </c>
      <c r="H35" s="214">
        <v>1441</v>
      </c>
      <c r="I35" s="108">
        <v>1441</v>
      </c>
      <c r="J35" s="214">
        <v>22532</v>
      </c>
      <c r="K35" s="108">
        <f t="shared" si="4"/>
        <v>0</v>
      </c>
      <c r="L35" s="108">
        <f t="shared" si="5"/>
        <v>262</v>
      </c>
      <c r="M35" s="108"/>
      <c r="O35" s="108">
        <v>0</v>
      </c>
      <c r="P35" s="108">
        <v>100</v>
      </c>
      <c r="Q35" s="49" t="s">
        <v>761</v>
      </c>
      <c r="R35" s="168" t="s">
        <v>2</v>
      </c>
    </row>
    <row r="36" spans="2:18" ht="9.75" customHeight="1">
      <c r="B36" s="49" t="s">
        <v>3</v>
      </c>
      <c r="C36" s="51" t="s">
        <v>125</v>
      </c>
      <c r="D36" s="49" t="s">
        <v>258</v>
      </c>
      <c r="E36" s="79" t="s">
        <v>484</v>
      </c>
      <c r="F36" s="146">
        <v>1</v>
      </c>
      <c r="G36" s="214">
        <v>20731.7</v>
      </c>
      <c r="H36" s="214">
        <v>22487.5</v>
      </c>
      <c r="I36" s="108">
        <v>22487.5</v>
      </c>
      <c r="J36" s="214">
        <v>28838.383928571428</v>
      </c>
      <c r="K36" s="108">
        <f>F36*O36</f>
        <v>15492.464285714286</v>
      </c>
      <c r="L36" s="108">
        <f>F36*P36</f>
        <v>29431.5</v>
      </c>
      <c r="M36" s="108">
        <f>L36/K36*100</f>
        <v>189.97300530903271</v>
      </c>
      <c r="O36" s="108">
        <v>15492.464285714286</v>
      </c>
      <c r="P36" s="108">
        <v>29431.5</v>
      </c>
      <c r="Q36" s="49" t="s">
        <v>3</v>
      </c>
      <c r="R36" s="168" t="s">
        <v>125</v>
      </c>
    </row>
    <row r="37" spans="2:18" ht="10.5" customHeight="1">
      <c r="B37" s="49" t="s">
        <v>4</v>
      </c>
      <c r="C37" s="51" t="s">
        <v>6</v>
      </c>
      <c r="D37" s="49" t="s">
        <v>5</v>
      </c>
      <c r="E37" s="79" t="s">
        <v>74</v>
      </c>
      <c r="F37" s="146">
        <v>245200</v>
      </c>
      <c r="G37" s="214">
        <v>17164</v>
      </c>
      <c r="H37" s="214">
        <v>15692.8</v>
      </c>
      <c r="I37" s="108">
        <v>15692.8</v>
      </c>
      <c r="J37" s="214">
        <v>10053.2</v>
      </c>
      <c r="K37" s="108">
        <f>F37*O37/1000</f>
        <v>2942.4</v>
      </c>
      <c r="L37" s="108">
        <f>F37*P37/1000</f>
        <v>490.4</v>
      </c>
      <c r="M37" s="108">
        <f>L37/K37*100</f>
        <v>16.666666666666664</v>
      </c>
      <c r="O37" s="108">
        <v>12</v>
      </c>
      <c r="P37" s="108">
        <v>2</v>
      </c>
      <c r="Q37" s="49" t="s">
        <v>4</v>
      </c>
      <c r="R37" s="168" t="s">
        <v>6</v>
      </c>
    </row>
    <row r="38" spans="2:18" ht="10.5" customHeight="1">
      <c r="B38" s="49" t="s">
        <v>492</v>
      </c>
      <c r="C38" s="51" t="s">
        <v>611</v>
      </c>
      <c r="D38" s="164" t="s">
        <v>282</v>
      </c>
      <c r="E38" s="79" t="s">
        <v>647</v>
      </c>
      <c r="F38" s="146">
        <v>15000</v>
      </c>
      <c r="G38" s="214">
        <v>0</v>
      </c>
      <c r="H38" s="214">
        <v>0</v>
      </c>
      <c r="I38" s="108">
        <v>0</v>
      </c>
      <c r="J38" s="214">
        <v>0</v>
      </c>
      <c r="K38" s="108">
        <f>F38*O38/1000</f>
        <v>0</v>
      </c>
      <c r="L38" s="108">
        <f>F38*P38/1000</f>
        <v>0</v>
      </c>
      <c r="M38" s="108"/>
      <c r="O38" s="108"/>
      <c r="Q38" s="49" t="s">
        <v>492</v>
      </c>
      <c r="R38" s="168" t="s">
        <v>611</v>
      </c>
    </row>
    <row r="39" spans="2:18" ht="10.5" customHeight="1">
      <c r="B39" s="49" t="s">
        <v>612</v>
      </c>
      <c r="C39" s="51" t="s">
        <v>660</v>
      </c>
      <c r="D39" s="164" t="s">
        <v>282</v>
      </c>
      <c r="E39" s="79" t="s">
        <v>647</v>
      </c>
      <c r="F39" s="146">
        <v>10000</v>
      </c>
      <c r="G39" s="214">
        <v>0</v>
      </c>
      <c r="H39" s="214">
        <v>0</v>
      </c>
      <c r="I39" s="108">
        <v>0</v>
      </c>
      <c r="J39" s="214">
        <v>0</v>
      </c>
      <c r="K39" s="108">
        <f>F39*O39/1000</f>
        <v>0</v>
      </c>
      <c r="L39" s="108">
        <f>F39*P39/1000</f>
        <v>0</v>
      </c>
      <c r="M39" s="108"/>
      <c r="O39" s="108">
        <v>0</v>
      </c>
      <c r="P39" s="77">
        <v>0</v>
      </c>
      <c r="Q39" s="49" t="s">
        <v>612</v>
      </c>
      <c r="R39" s="168" t="s">
        <v>660</v>
      </c>
    </row>
    <row r="40" spans="2:18" ht="10.5" customHeight="1">
      <c r="B40" s="49" t="s">
        <v>435</v>
      </c>
      <c r="C40" s="51" t="s">
        <v>436</v>
      </c>
      <c r="D40" s="49" t="s">
        <v>362</v>
      </c>
      <c r="E40" s="79" t="s">
        <v>645</v>
      </c>
      <c r="F40" s="146">
        <v>22000</v>
      </c>
      <c r="G40" s="214">
        <v>0</v>
      </c>
      <c r="H40" s="214">
        <v>0</v>
      </c>
      <c r="I40" s="108">
        <v>0</v>
      </c>
      <c r="J40" s="214">
        <v>0</v>
      </c>
      <c r="K40" s="108">
        <f>F40*O40/1000</f>
        <v>0</v>
      </c>
      <c r="L40" s="108">
        <f>F40*P40/1000</f>
        <v>0</v>
      </c>
      <c r="M40" s="108"/>
      <c r="O40" s="108"/>
      <c r="Q40" s="49" t="s">
        <v>435</v>
      </c>
      <c r="R40" s="168" t="s">
        <v>436</v>
      </c>
    </row>
    <row r="41" spans="2:18" ht="10.5" customHeight="1">
      <c r="B41" s="173" t="s">
        <v>422</v>
      </c>
      <c r="C41" s="51" t="s">
        <v>424</v>
      </c>
      <c r="D41" s="173" t="s">
        <v>423</v>
      </c>
      <c r="E41" s="79" t="s">
        <v>719</v>
      </c>
      <c r="F41" s="146">
        <v>23700</v>
      </c>
      <c r="G41" s="214">
        <v>521.4</v>
      </c>
      <c r="H41" s="214">
        <v>1061760</v>
      </c>
      <c r="I41" s="108">
        <v>1061760</v>
      </c>
      <c r="J41" s="214">
        <v>1125750</v>
      </c>
      <c r="K41" s="108">
        <f>F41*O41</f>
        <v>637530</v>
      </c>
      <c r="L41" s="108">
        <f>F41*P41</f>
        <v>613830</v>
      </c>
      <c r="M41" s="108">
        <f>L41/K41*100</f>
        <v>96.28252788104089</v>
      </c>
      <c r="O41" s="108">
        <v>26.9</v>
      </c>
      <c r="P41" s="77">
        <v>25.9</v>
      </c>
      <c r="Q41" s="173" t="s">
        <v>422</v>
      </c>
      <c r="R41" s="168" t="s">
        <v>424</v>
      </c>
    </row>
    <row r="42" spans="2:18" ht="10.5" customHeight="1">
      <c r="B42" s="49" t="s">
        <v>425</v>
      </c>
      <c r="C42" s="51" t="s">
        <v>661</v>
      </c>
      <c r="D42" s="164" t="s">
        <v>219</v>
      </c>
      <c r="E42" s="79" t="s">
        <v>216</v>
      </c>
      <c r="F42" s="146">
        <v>800</v>
      </c>
      <c r="G42" s="214">
        <v>0</v>
      </c>
      <c r="H42" s="214">
        <v>0</v>
      </c>
      <c r="I42" s="108">
        <v>0</v>
      </c>
      <c r="J42" s="214">
        <v>0</v>
      </c>
      <c r="K42" s="108">
        <f>F42*O42/1000</f>
        <v>0</v>
      </c>
      <c r="L42" s="108">
        <f>F42*P42/1000</f>
        <v>0</v>
      </c>
      <c r="M42" s="108"/>
      <c r="O42" s="108"/>
      <c r="P42" s="108"/>
      <c r="Q42" s="49" t="s">
        <v>425</v>
      </c>
      <c r="R42" s="168" t="s">
        <v>661</v>
      </c>
    </row>
    <row r="43" spans="2:18" ht="11.25" customHeight="1">
      <c r="B43" s="49" t="s">
        <v>553</v>
      </c>
      <c r="C43" s="51" t="s">
        <v>663</v>
      </c>
      <c r="D43" s="49" t="s">
        <v>258</v>
      </c>
      <c r="E43" s="79" t="s">
        <v>484</v>
      </c>
      <c r="F43" s="146">
        <v>1</v>
      </c>
      <c r="G43" s="214">
        <v>0</v>
      </c>
      <c r="H43" s="214">
        <v>0</v>
      </c>
      <c r="I43" s="108">
        <v>0</v>
      </c>
      <c r="J43" s="214">
        <v>0</v>
      </c>
      <c r="K43" s="108">
        <f>F43*O43/1000</f>
        <v>0</v>
      </c>
      <c r="L43" s="108">
        <f>F43*P43/1000</f>
        <v>0</v>
      </c>
      <c r="M43" s="108"/>
      <c r="O43" s="108"/>
      <c r="Q43" s="49" t="s">
        <v>662</v>
      </c>
      <c r="R43" s="168" t="s">
        <v>663</v>
      </c>
    </row>
    <row r="44" spans="2:18" ht="10.5" customHeight="1">
      <c r="B44" s="174" t="s">
        <v>678</v>
      </c>
      <c r="C44" s="51" t="s">
        <v>52</v>
      </c>
      <c r="D44" s="164" t="s">
        <v>679</v>
      </c>
      <c r="E44" s="79" t="s">
        <v>680</v>
      </c>
      <c r="F44" s="146">
        <v>250000</v>
      </c>
      <c r="G44" s="214">
        <v>51.6</v>
      </c>
      <c r="H44" s="214">
        <v>51750</v>
      </c>
      <c r="I44" s="108">
        <v>51750</v>
      </c>
      <c r="J44" s="214">
        <v>60575</v>
      </c>
      <c r="K44" s="108">
        <f>F44*O44/1000</f>
        <v>37225</v>
      </c>
      <c r="L44" s="108">
        <f>F44*P44/1000</f>
        <v>35300</v>
      </c>
      <c r="M44" s="108">
        <f>L44/K44*100</f>
        <v>94.82874412357287</v>
      </c>
      <c r="O44" s="108">
        <v>148.9</v>
      </c>
      <c r="P44" s="108">
        <v>141.2</v>
      </c>
      <c r="Q44" s="174" t="s">
        <v>678</v>
      </c>
      <c r="R44" s="168" t="s">
        <v>664</v>
      </c>
    </row>
    <row r="45" spans="2:18" ht="10.5" customHeight="1">
      <c r="B45" s="174" t="s">
        <v>369</v>
      </c>
      <c r="C45" s="51"/>
      <c r="D45" s="164" t="s">
        <v>681</v>
      </c>
      <c r="E45" s="79" t="s">
        <v>680</v>
      </c>
      <c r="F45" s="146">
        <v>297000</v>
      </c>
      <c r="G45" s="214">
        <v>44.1</v>
      </c>
      <c r="H45" s="214">
        <v>27294.3</v>
      </c>
      <c r="I45" s="108">
        <v>27294.3</v>
      </c>
      <c r="J45" s="214">
        <v>56162.7</v>
      </c>
      <c r="K45" s="108">
        <f>F45*O45/1000</f>
        <v>34630.2</v>
      </c>
      <c r="L45" s="108">
        <f>F45*P45/1000</f>
        <v>32343.3</v>
      </c>
      <c r="M45" s="108">
        <f>L45/K45*100</f>
        <v>93.39622641509435</v>
      </c>
      <c r="O45" s="108">
        <v>116.6</v>
      </c>
      <c r="P45" s="77">
        <v>108.9</v>
      </c>
      <c r="Q45" s="174" t="s">
        <v>143</v>
      </c>
      <c r="R45" s="168"/>
    </row>
    <row r="46" spans="2:18" ht="11.25" customHeight="1">
      <c r="B46" s="49" t="s">
        <v>111</v>
      </c>
      <c r="C46" s="132" t="s">
        <v>665</v>
      </c>
      <c r="D46" s="132"/>
      <c r="E46" s="78"/>
      <c r="F46" s="169"/>
      <c r="G46" s="170">
        <v>146142.30000000002</v>
      </c>
      <c r="H46" s="170">
        <v>1324963.7</v>
      </c>
      <c r="I46" s="170">
        <v>1324963.7</v>
      </c>
      <c r="J46" s="170">
        <v>1429570.1839285714</v>
      </c>
      <c r="K46" s="170">
        <f>SUM(K29:K45)</f>
        <v>798307.7642857142</v>
      </c>
      <c r="L46" s="170">
        <f>SUM(L29:L45)</f>
        <v>800057.8</v>
      </c>
      <c r="M46" s="170">
        <f>L46/K46*100</f>
        <v>100.21921817531758</v>
      </c>
      <c r="Q46" s="49" t="s">
        <v>111</v>
      </c>
      <c r="R46" s="168" t="s">
        <v>665</v>
      </c>
    </row>
    <row r="47" spans="2:18" ht="10.5">
      <c r="B47" s="91" t="s">
        <v>666</v>
      </c>
      <c r="C47" s="135" t="s">
        <v>277</v>
      </c>
      <c r="D47" s="101"/>
      <c r="E47" s="93"/>
      <c r="F47" s="165"/>
      <c r="G47" s="151">
        <v>1563433.2</v>
      </c>
      <c r="H47" s="151">
        <v>2506491.7</v>
      </c>
      <c r="I47" s="151">
        <v>2506491.7</v>
      </c>
      <c r="J47" s="151">
        <v>1615512.7817285713</v>
      </c>
      <c r="K47" s="151">
        <f>SUM(K19,K27,K46)</f>
        <v>871323.9194857143</v>
      </c>
      <c r="L47" s="151">
        <f>SUM(L19,L27,L46)</f>
        <v>901885.41015</v>
      </c>
      <c r="M47" s="151">
        <f>L47/K47*100</f>
        <v>103.50747752710889</v>
      </c>
      <c r="Q47" s="91" t="s">
        <v>666</v>
      </c>
      <c r="R47" s="172" t="s">
        <v>277</v>
      </c>
    </row>
    <row r="48" ht="11.25" customHeight="1">
      <c r="B48" s="55"/>
    </row>
    <row r="49" spans="2:16" ht="10.5" customHeight="1">
      <c r="B49" s="55"/>
      <c r="F49" s="79"/>
      <c r="K49" s="108"/>
      <c r="P49" s="108">
        <v>51.059999999999995</v>
      </c>
    </row>
    <row r="50" spans="2:16" ht="10.5">
      <c r="B50" s="55"/>
      <c r="K50" s="108"/>
      <c r="P50" s="108">
        <v>26.6895</v>
      </c>
    </row>
    <row r="51" spans="2:16" ht="12.75" customHeight="1">
      <c r="B51" s="55"/>
      <c r="K51" s="108"/>
      <c r="P51" s="108">
        <v>4.9</v>
      </c>
    </row>
    <row r="52" spans="1:17" ht="10.5">
      <c r="A52" s="89"/>
      <c r="B52" s="112"/>
      <c r="C52" s="89"/>
      <c r="D52" s="89"/>
      <c r="E52" s="89"/>
      <c r="F52" s="89"/>
      <c r="G52" s="89"/>
      <c r="H52" s="89"/>
      <c r="I52" s="89"/>
      <c r="J52" s="89"/>
      <c r="K52" s="108"/>
      <c r="L52" s="89"/>
      <c r="M52" s="89"/>
      <c r="N52" s="89"/>
      <c r="P52" s="108">
        <v>67.8</v>
      </c>
      <c r="Q52" s="75"/>
    </row>
    <row r="53" spans="2:11" ht="10.5">
      <c r="B53" s="55"/>
      <c r="K53" s="108"/>
    </row>
    <row r="54" spans="2:17" ht="10.5">
      <c r="B54" s="112"/>
      <c r="C54" s="89"/>
      <c r="D54" s="89"/>
      <c r="E54" s="89"/>
      <c r="F54" s="89"/>
      <c r="G54" s="89"/>
      <c r="H54" s="89"/>
      <c r="I54" s="89"/>
      <c r="J54" s="89"/>
      <c r="K54" s="108"/>
      <c r="L54" s="89"/>
      <c r="M54" s="89"/>
      <c r="P54" s="77">
        <v>21.8</v>
      </c>
      <c r="Q54" s="75"/>
    </row>
    <row r="55" spans="2:16" ht="10.5">
      <c r="B55" s="55"/>
      <c r="K55" s="108"/>
      <c r="P55" s="49"/>
    </row>
    <row r="56" spans="2:16" ht="10.5">
      <c r="B56" s="55"/>
      <c r="K56" s="108"/>
      <c r="P56" s="49"/>
    </row>
    <row r="57" spans="2:11" ht="10.5">
      <c r="B57" s="55"/>
      <c r="K57" s="108"/>
    </row>
    <row r="58" spans="2:16" ht="10.5">
      <c r="B58" s="55"/>
      <c r="K58" s="108"/>
      <c r="P58" s="49"/>
    </row>
    <row r="59" spans="2:11" ht="10.5">
      <c r="B59" s="55"/>
      <c r="K59" s="108"/>
    </row>
    <row r="60" spans="2:11" ht="10.5">
      <c r="B60" s="55"/>
      <c r="K60" s="108"/>
    </row>
    <row r="61" spans="2:16" ht="10.5">
      <c r="B61" s="55"/>
      <c r="K61" s="108"/>
      <c r="P61" s="108">
        <v>261</v>
      </c>
    </row>
    <row r="62" spans="2:16" ht="10.5">
      <c r="B62" s="55"/>
      <c r="K62" s="108"/>
      <c r="P62" s="108"/>
    </row>
    <row r="63" spans="2:11" ht="10.5">
      <c r="B63" s="55"/>
      <c r="K63" s="108"/>
    </row>
    <row r="64" spans="2:11" ht="10.5">
      <c r="B64" s="55"/>
      <c r="K64" s="108"/>
    </row>
    <row r="65" spans="2:16" ht="10.5">
      <c r="B65" s="55"/>
      <c r="K65" s="108"/>
      <c r="P65" s="77">
        <v>46</v>
      </c>
    </row>
    <row r="66" spans="2:16" ht="10.5">
      <c r="B66" s="55"/>
      <c r="P66" s="77">
        <v>148</v>
      </c>
    </row>
    <row r="67" ht="10.5">
      <c r="B67" s="55"/>
    </row>
    <row r="68" ht="10.5">
      <c r="B68" s="55"/>
    </row>
    <row r="69" ht="10.5">
      <c r="B69" s="55"/>
    </row>
    <row r="70" spans="2:16" ht="10.5">
      <c r="B70" s="55"/>
      <c r="P70" s="108">
        <v>629.3</v>
      </c>
    </row>
    <row r="71" spans="2:16" ht="10.5">
      <c r="B71" s="55"/>
      <c r="P71" s="111">
        <v>2980</v>
      </c>
    </row>
    <row r="72" spans="2:16" ht="10.5">
      <c r="B72" s="55"/>
      <c r="P72" s="77">
        <v>188</v>
      </c>
    </row>
    <row r="73" spans="2:16" ht="10.5">
      <c r="B73" s="55"/>
      <c r="P73" s="77">
        <v>225</v>
      </c>
    </row>
    <row r="74" ht="10.5">
      <c r="B74" s="55"/>
    </row>
    <row r="75" spans="2:16" ht="10.5">
      <c r="B75" s="55"/>
      <c r="P75" s="108">
        <v>100</v>
      </c>
    </row>
    <row r="76" spans="2:16" ht="10.5">
      <c r="B76" s="55"/>
      <c r="P76" s="108">
        <v>29431.5</v>
      </c>
    </row>
    <row r="77" spans="2:16" ht="10.5">
      <c r="B77" s="55"/>
      <c r="P77" s="108">
        <v>2</v>
      </c>
    </row>
    <row r="78" ht="10.5">
      <c r="B78" s="55"/>
    </row>
    <row r="79" spans="2:16" ht="10.5">
      <c r="B79" s="55"/>
      <c r="P79" s="77">
        <v>0</v>
      </c>
    </row>
    <row r="80" ht="10.5">
      <c r="B80" s="55"/>
    </row>
    <row r="81" spans="2:16" ht="10.5">
      <c r="B81" s="55"/>
      <c r="P81" s="77">
        <v>25.9</v>
      </c>
    </row>
    <row r="82" spans="2:16" ht="10.5">
      <c r="B82" s="55"/>
      <c r="P82" s="108"/>
    </row>
    <row r="83" ht="10.5">
      <c r="B83" s="55"/>
    </row>
    <row r="84" spans="2:16" ht="10.5">
      <c r="B84" s="55"/>
      <c r="P84" s="108">
        <v>141.2</v>
      </c>
    </row>
    <row r="85" spans="2:16" ht="10.5">
      <c r="B85" s="55"/>
      <c r="P85" s="77">
        <v>108.9</v>
      </c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&amp;R&amp;8&amp;UБүлэг 10.Аж үйлдвэр</oddHeader>
    <oddFooter xml:space="preserve">&amp;L&amp;18 37&amp;R&amp;18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Q35" sqref="Q35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12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6:18" ht="12">
      <c r="F2" s="858" t="s">
        <v>838</v>
      </c>
      <c r="G2" s="858"/>
      <c r="H2" s="858"/>
      <c r="I2" s="238"/>
      <c r="R2" s="108"/>
    </row>
    <row r="3" spans="6:50" ht="12">
      <c r="F3" s="860" t="s">
        <v>839</v>
      </c>
      <c r="G3" s="860"/>
      <c r="R3" s="108"/>
      <c r="AX3" s="80"/>
    </row>
    <row r="4" spans="3:52" ht="12.75">
      <c r="C4" s="120" t="s">
        <v>840</v>
      </c>
      <c r="D4" s="97"/>
      <c r="E4" s="97"/>
      <c r="F4" s="97"/>
      <c r="G4" s="97"/>
      <c r="K4" s="120" t="s">
        <v>842</v>
      </c>
      <c r="L4" s="103"/>
      <c r="M4" s="97"/>
      <c r="N4" s="97"/>
      <c r="O4" s="97"/>
      <c r="R4" s="108"/>
      <c r="AV4" s="80"/>
      <c r="AW4" s="80"/>
      <c r="AX4" s="80"/>
      <c r="AY4" s="80"/>
      <c r="AZ4" s="80"/>
    </row>
    <row r="5" spans="3:52" ht="12">
      <c r="C5" s="124" t="s">
        <v>841</v>
      </c>
      <c r="K5" s="124" t="s">
        <v>843</v>
      </c>
      <c r="L5" s="103"/>
      <c r="R5" s="108"/>
      <c r="AV5" s="80"/>
      <c r="AW5" s="80"/>
      <c r="AX5" s="80"/>
      <c r="AY5" s="80"/>
      <c r="AZ5" s="80"/>
    </row>
    <row r="6" spans="2:52" ht="12.75" customHeight="1">
      <c r="B6" s="82"/>
      <c r="C6" s="82"/>
      <c r="D6" s="82"/>
      <c r="R6" s="108"/>
      <c r="AV6" s="80"/>
      <c r="AW6" s="80"/>
      <c r="AX6" s="80"/>
      <c r="AY6" s="80"/>
      <c r="AZ6" s="80"/>
    </row>
    <row r="7" spans="1:60" ht="76.5" customHeight="1">
      <c r="A7" s="80"/>
      <c r="B7" s="200" t="s">
        <v>295</v>
      </c>
      <c r="C7" s="201" t="s">
        <v>42</v>
      </c>
      <c r="D7" s="197" t="s">
        <v>769</v>
      </c>
      <c r="E7" s="202" t="s">
        <v>834</v>
      </c>
      <c r="F7" s="197" t="s">
        <v>770</v>
      </c>
      <c r="G7" s="202" t="s">
        <v>11</v>
      </c>
      <c r="H7" s="198" t="s">
        <v>12</v>
      </c>
      <c r="I7" s="198" t="s">
        <v>803</v>
      </c>
      <c r="J7" s="80"/>
      <c r="K7" s="199" t="s">
        <v>593</v>
      </c>
      <c r="L7" s="162" t="s">
        <v>690</v>
      </c>
      <c r="M7" s="162" t="s">
        <v>691</v>
      </c>
      <c r="N7" s="162" t="s">
        <v>692</v>
      </c>
      <c r="O7" s="162" t="s">
        <v>693</v>
      </c>
      <c r="P7" s="198" t="s">
        <v>694</v>
      </c>
      <c r="Q7" s="80"/>
      <c r="R7" s="108"/>
      <c r="AV7" s="143"/>
      <c r="AW7" s="143"/>
      <c r="AX7" s="143"/>
      <c r="AY7" s="143"/>
      <c r="AZ7" s="143"/>
      <c r="BA7" s="195"/>
      <c r="BB7" s="195"/>
      <c r="BC7" s="195"/>
      <c r="BD7" s="195"/>
      <c r="BE7" s="195"/>
      <c r="BF7" s="195"/>
      <c r="BG7" s="195"/>
      <c r="BH7" s="195"/>
    </row>
    <row r="8" spans="2:52" ht="10.5">
      <c r="B8" s="49" t="s">
        <v>621</v>
      </c>
      <c r="C8" s="90" t="s">
        <v>545</v>
      </c>
      <c r="D8" s="113">
        <v>9</v>
      </c>
      <c r="E8" s="113">
        <v>3</v>
      </c>
      <c r="F8" s="114">
        <v>6113</v>
      </c>
      <c r="G8" s="113">
        <v>3355</v>
      </c>
      <c r="H8" s="109">
        <f>G8/F8*100</f>
        <v>54.88303615246196</v>
      </c>
      <c r="I8" s="239">
        <f>Q8/R8*10000</f>
        <v>55.21811154058531</v>
      </c>
      <c r="J8" s="80"/>
      <c r="K8" s="115" t="s">
        <v>8</v>
      </c>
      <c r="L8" s="118">
        <v>2282</v>
      </c>
      <c r="M8" s="118">
        <v>2262</v>
      </c>
      <c r="N8" s="118">
        <v>4</v>
      </c>
      <c r="O8" s="118">
        <v>53</v>
      </c>
      <c r="P8" s="116">
        <v>21</v>
      </c>
      <c r="Q8" s="77">
        <v>30</v>
      </c>
      <c r="R8" s="55">
        <v>5433</v>
      </c>
      <c r="AV8" s="80"/>
      <c r="AW8" s="80"/>
      <c r="AX8" s="80"/>
      <c r="AY8" s="80"/>
      <c r="AZ8" s="80"/>
    </row>
    <row r="9" spans="2:52" ht="10.5">
      <c r="B9" s="49" t="s">
        <v>622</v>
      </c>
      <c r="C9" s="90" t="s">
        <v>230</v>
      </c>
      <c r="D9" s="116">
        <v>10</v>
      </c>
      <c r="E9" s="116">
        <v>3</v>
      </c>
      <c r="F9" s="116">
        <v>4934</v>
      </c>
      <c r="G9" s="116">
        <v>2027</v>
      </c>
      <c r="H9" s="109">
        <f>G9/F9*100</f>
        <v>41.08228617754357</v>
      </c>
      <c r="I9" s="239">
        <f>Q9/R9*10000</f>
        <v>34.21052631578947</v>
      </c>
      <c r="J9" s="80"/>
      <c r="K9" s="115" t="s">
        <v>703</v>
      </c>
      <c r="L9" s="118">
        <v>2038</v>
      </c>
      <c r="M9" s="118">
        <v>2033</v>
      </c>
      <c r="N9" s="118">
        <v>8</v>
      </c>
      <c r="O9" s="118">
        <v>50</v>
      </c>
      <c r="P9" s="116">
        <v>14</v>
      </c>
      <c r="Q9" s="77">
        <v>13</v>
      </c>
      <c r="R9" s="55">
        <v>3800</v>
      </c>
      <c r="AV9" s="80"/>
      <c r="AW9" s="80"/>
      <c r="AX9" s="80"/>
      <c r="AY9" s="80"/>
      <c r="AZ9" s="80"/>
    </row>
    <row r="10" spans="2:52" ht="10.5">
      <c r="B10" s="49" t="s">
        <v>623</v>
      </c>
      <c r="C10" s="90" t="s">
        <v>231</v>
      </c>
      <c r="D10" s="116">
        <v>10</v>
      </c>
      <c r="E10" s="116">
        <v>3</v>
      </c>
      <c r="F10" s="116">
        <v>4308</v>
      </c>
      <c r="G10" s="116">
        <v>1417</v>
      </c>
      <c r="H10" s="109">
        <f>G10/F10*100</f>
        <v>32.89229340761374</v>
      </c>
      <c r="I10" s="239">
        <f>Q10/R10*10000</f>
        <v>34.53689167974882</v>
      </c>
      <c r="J10" s="80"/>
      <c r="K10" s="115" t="s">
        <v>737</v>
      </c>
      <c r="L10" s="116">
        <v>1905</v>
      </c>
      <c r="M10" s="116">
        <v>1908</v>
      </c>
      <c r="N10" s="116">
        <v>2</v>
      </c>
      <c r="O10" s="116">
        <v>47</v>
      </c>
      <c r="P10" s="116">
        <v>12</v>
      </c>
      <c r="Q10" s="77">
        <v>11</v>
      </c>
      <c r="R10" s="55">
        <v>3185</v>
      </c>
      <c r="AV10" s="80"/>
      <c r="AW10" s="80"/>
      <c r="AX10" s="80"/>
      <c r="AY10" s="80"/>
      <c r="AZ10" s="80"/>
    </row>
    <row r="11" spans="2:52" ht="10.5">
      <c r="B11" s="49" t="s">
        <v>624</v>
      </c>
      <c r="C11" s="90" t="s">
        <v>232</v>
      </c>
      <c r="D11" s="116">
        <v>18</v>
      </c>
      <c r="E11" s="116">
        <v>6</v>
      </c>
      <c r="F11" s="116">
        <v>4244</v>
      </c>
      <c r="G11" s="116">
        <v>1306</v>
      </c>
      <c r="H11" s="109">
        <f>G11/F11*100</f>
        <v>30.772855796418476</v>
      </c>
      <c r="I11" s="239">
        <f>Q11/R11*10000</f>
        <v>15.910898965791567</v>
      </c>
      <c r="J11" s="80"/>
      <c r="K11" s="115" t="s">
        <v>688</v>
      </c>
      <c r="L11" s="116">
        <v>1648</v>
      </c>
      <c r="M11" s="116">
        <v>1648</v>
      </c>
      <c r="N11" s="116">
        <v>1</v>
      </c>
      <c r="O11" s="116">
        <v>39</v>
      </c>
      <c r="P11" s="116">
        <v>18</v>
      </c>
      <c r="Q11" s="77">
        <v>8</v>
      </c>
      <c r="R11" s="55">
        <v>5028</v>
      </c>
      <c r="AW11" s="80"/>
      <c r="AX11" s="80"/>
      <c r="AY11" s="80"/>
      <c r="AZ11" s="80"/>
    </row>
    <row r="12" spans="2:52" ht="10.5">
      <c r="B12" s="49"/>
      <c r="C12" s="90"/>
      <c r="D12" s="117"/>
      <c r="E12" s="117"/>
      <c r="F12" s="117"/>
      <c r="G12" s="117"/>
      <c r="H12" s="109"/>
      <c r="I12" s="239"/>
      <c r="J12" s="80"/>
      <c r="K12" s="116" t="s">
        <v>500</v>
      </c>
      <c r="L12" s="116">
        <v>1546</v>
      </c>
      <c r="M12" s="116">
        <v>1545</v>
      </c>
      <c r="N12" s="116">
        <v>2</v>
      </c>
      <c r="O12" s="116">
        <v>28</v>
      </c>
      <c r="P12" s="116">
        <v>14</v>
      </c>
      <c r="R12" s="55"/>
      <c r="AW12" s="80"/>
      <c r="AX12" s="80"/>
      <c r="AY12" s="80"/>
      <c r="AZ12" s="80"/>
    </row>
    <row r="13" spans="2:52" ht="10.5">
      <c r="B13" s="49" t="s">
        <v>625</v>
      </c>
      <c r="C13" s="90" t="s">
        <v>233</v>
      </c>
      <c r="D13" s="116">
        <v>10</v>
      </c>
      <c r="E13" s="116">
        <v>3</v>
      </c>
      <c r="F13" s="116">
        <v>4534</v>
      </c>
      <c r="G13" s="116">
        <v>1835</v>
      </c>
      <c r="H13" s="109">
        <f>G13/F13*100</f>
        <v>40.471989413321566</v>
      </c>
      <c r="I13" s="239">
        <f>Q13/R13*10000</f>
        <v>36.43303261623873</v>
      </c>
      <c r="J13" s="80"/>
      <c r="K13" s="116" t="s">
        <v>729</v>
      </c>
      <c r="L13" s="116">
        <v>1454</v>
      </c>
      <c r="M13" s="116">
        <v>1449</v>
      </c>
      <c r="N13" s="116">
        <v>3</v>
      </c>
      <c r="O13" s="116">
        <v>34</v>
      </c>
      <c r="P13" s="116">
        <v>5</v>
      </c>
      <c r="Q13" s="77">
        <v>21</v>
      </c>
      <c r="R13" s="55">
        <v>5764</v>
      </c>
      <c r="AW13" s="80"/>
      <c r="AX13" s="80"/>
      <c r="AY13" s="80"/>
      <c r="AZ13" s="80"/>
    </row>
    <row r="14" spans="2:52" ht="10.5">
      <c r="B14" s="49" t="s">
        <v>626</v>
      </c>
      <c r="C14" s="90" t="s">
        <v>234</v>
      </c>
      <c r="D14" s="116">
        <v>18</v>
      </c>
      <c r="E14" s="116">
        <v>4</v>
      </c>
      <c r="F14" s="116">
        <v>4359</v>
      </c>
      <c r="G14" s="116">
        <v>985</v>
      </c>
      <c r="H14" s="109">
        <f>G14/F14*100</f>
        <v>22.59692590043588</v>
      </c>
      <c r="I14" s="239">
        <f>Q14/R14*10000</f>
        <v>14.453477868112016</v>
      </c>
      <c r="J14" s="80"/>
      <c r="K14" s="116" t="s">
        <v>149</v>
      </c>
      <c r="L14" s="116">
        <v>1556</v>
      </c>
      <c r="M14" s="116">
        <v>1549</v>
      </c>
      <c r="N14" s="116">
        <v>0</v>
      </c>
      <c r="O14" s="116">
        <v>26</v>
      </c>
      <c r="P14" s="116">
        <v>8</v>
      </c>
      <c r="Q14" s="77">
        <v>8</v>
      </c>
      <c r="R14" s="55">
        <v>5535</v>
      </c>
      <c r="AW14" s="80"/>
      <c r="AX14" s="80"/>
      <c r="AY14" s="80"/>
      <c r="AZ14" s="80"/>
    </row>
    <row r="15" spans="2:52" ht="10.5">
      <c r="B15" s="49" t="s">
        <v>333</v>
      </c>
      <c r="C15" s="90" t="s">
        <v>235</v>
      </c>
      <c r="D15" s="116">
        <v>10</v>
      </c>
      <c r="E15" s="116">
        <v>2</v>
      </c>
      <c r="F15" s="116">
        <v>5169</v>
      </c>
      <c r="G15" s="116">
        <v>1408</v>
      </c>
      <c r="H15" s="109">
        <f>G15/F15*100</f>
        <v>27.23931127877733</v>
      </c>
      <c r="I15" s="239">
        <f>Q15/R15*10000</f>
        <v>43.58797889424179</v>
      </c>
      <c r="J15" s="80"/>
      <c r="K15" s="116" t="s">
        <v>275</v>
      </c>
      <c r="L15" s="116">
        <v>1742</v>
      </c>
      <c r="M15" s="116">
        <v>1741</v>
      </c>
      <c r="N15" s="116">
        <v>1</v>
      </c>
      <c r="O15" s="116">
        <v>31</v>
      </c>
      <c r="P15" s="116">
        <v>4</v>
      </c>
      <c r="Q15" s="77">
        <v>19</v>
      </c>
      <c r="R15" s="55">
        <v>4359</v>
      </c>
      <c r="AW15" s="80"/>
      <c r="AX15" s="80"/>
      <c r="AY15" s="80"/>
      <c r="AZ15" s="80"/>
    </row>
    <row r="16" spans="2:52" ht="10.5">
      <c r="B16" s="49" t="s">
        <v>334</v>
      </c>
      <c r="C16" s="90" t="s">
        <v>236</v>
      </c>
      <c r="D16" s="116">
        <v>7</v>
      </c>
      <c r="E16" s="116">
        <v>3</v>
      </c>
      <c r="F16" s="116">
        <v>3921</v>
      </c>
      <c r="G16" s="116">
        <v>1948</v>
      </c>
      <c r="H16" s="109">
        <f>G16/F16*100</f>
        <v>49.68120377454731</v>
      </c>
      <c r="I16" s="239">
        <f>Q16/R16*10000</f>
        <v>15.723270440251573</v>
      </c>
      <c r="J16" s="80"/>
      <c r="K16" s="116" t="s">
        <v>290</v>
      </c>
      <c r="L16" s="116">
        <v>1989</v>
      </c>
      <c r="M16" s="116">
        <v>1990</v>
      </c>
      <c r="N16" s="116">
        <v>0</v>
      </c>
      <c r="O16" s="116">
        <v>57</v>
      </c>
      <c r="P16" s="116">
        <v>6</v>
      </c>
      <c r="Q16" s="77">
        <v>6</v>
      </c>
      <c r="R16" s="55">
        <v>3816</v>
      </c>
      <c r="AW16" s="80"/>
      <c r="AX16" s="80"/>
      <c r="AY16" s="80"/>
      <c r="AZ16" s="80"/>
    </row>
    <row r="17" spans="2:52" ht="10.5">
      <c r="B17" s="49"/>
      <c r="C17" s="49"/>
      <c r="D17" s="117"/>
      <c r="E17" s="117"/>
      <c r="F17" s="117"/>
      <c r="G17" s="117"/>
      <c r="H17" s="109"/>
      <c r="I17" s="239"/>
      <c r="J17" s="80"/>
      <c r="K17" s="116" t="s">
        <v>791</v>
      </c>
      <c r="L17" s="116">
        <v>2045</v>
      </c>
      <c r="M17" s="116">
        <v>2049</v>
      </c>
      <c r="N17" s="116">
        <v>1</v>
      </c>
      <c r="O17" s="116">
        <v>53</v>
      </c>
      <c r="P17" s="116">
        <v>6</v>
      </c>
      <c r="R17" s="55"/>
      <c r="AV17" s="80"/>
      <c r="AW17" s="80"/>
      <c r="AX17" s="80"/>
      <c r="AY17" s="80"/>
      <c r="AZ17" s="80"/>
    </row>
    <row r="18" spans="2:52" ht="10.5">
      <c r="B18" s="49" t="s">
        <v>326</v>
      </c>
      <c r="C18" s="90" t="s">
        <v>237</v>
      </c>
      <c r="D18" s="116">
        <v>10</v>
      </c>
      <c r="E18" s="116">
        <v>3</v>
      </c>
      <c r="F18" s="116">
        <v>3612</v>
      </c>
      <c r="G18" s="116">
        <v>1421</v>
      </c>
      <c r="H18" s="109">
        <f>G18/F18*100</f>
        <v>39.34108527131783</v>
      </c>
      <c r="I18" s="239">
        <f>Q18/R18*10000</f>
        <v>13.203063110641668</v>
      </c>
      <c r="J18" s="80"/>
      <c r="K18" s="116" t="s">
        <v>817</v>
      </c>
      <c r="L18" s="116">
        <v>1946</v>
      </c>
      <c r="M18" s="116">
        <v>1950</v>
      </c>
      <c r="N18" s="116">
        <v>1</v>
      </c>
      <c r="O18" s="116">
        <v>46</v>
      </c>
      <c r="P18" s="116">
        <v>7</v>
      </c>
      <c r="Q18" s="77">
        <v>5</v>
      </c>
      <c r="R18" s="55">
        <v>3787</v>
      </c>
      <c r="AV18" s="80"/>
      <c r="AW18" s="80"/>
      <c r="AX18" s="80"/>
      <c r="AY18" s="80"/>
      <c r="AZ18" s="80"/>
    </row>
    <row r="19" spans="2:75" ht="10.5">
      <c r="B19" s="49" t="s">
        <v>327</v>
      </c>
      <c r="C19" s="90" t="s">
        <v>238</v>
      </c>
      <c r="D19" s="116">
        <v>10</v>
      </c>
      <c r="E19" s="116">
        <v>4</v>
      </c>
      <c r="F19" s="116">
        <v>6263</v>
      </c>
      <c r="G19" s="116">
        <v>3538</v>
      </c>
      <c r="H19" s="109">
        <f>G19/F19*100</f>
        <v>56.49049976049816</v>
      </c>
      <c r="I19" s="239">
        <f>Q19/R19*10000</f>
        <v>19.12568306010929</v>
      </c>
      <c r="J19" s="80"/>
      <c r="K19" s="116" t="s">
        <v>820</v>
      </c>
      <c r="L19" s="116">
        <v>2005</v>
      </c>
      <c r="M19" s="116">
        <v>2013</v>
      </c>
      <c r="N19" s="116">
        <v>1</v>
      </c>
      <c r="O19" s="116">
        <v>33</v>
      </c>
      <c r="P19" s="116">
        <v>9</v>
      </c>
      <c r="Q19" s="80">
        <v>7</v>
      </c>
      <c r="R19" s="55">
        <v>3660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10.5">
      <c r="B20" s="49" t="s">
        <v>592</v>
      </c>
      <c r="C20" s="90" t="s">
        <v>239</v>
      </c>
      <c r="D20" s="116">
        <v>9</v>
      </c>
      <c r="E20" s="116">
        <v>3</v>
      </c>
      <c r="F20" s="116">
        <v>9073</v>
      </c>
      <c r="G20" s="116">
        <v>3826</v>
      </c>
      <c r="H20" s="109">
        <f>G20/F20*100</f>
        <v>42.169073073955694</v>
      </c>
      <c r="I20" s="239">
        <f>Q20/R20*10000</f>
        <v>15.262515262515263</v>
      </c>
      <c r="J20" s="80"/>
      <c r="K20" s="116" t="s">
        <v>837</v>
      </c>
      <c r="L20" s="116">
        <v>1973</v>
      </c>
      <c r="M20" s="116">
        <v>1985</v>
      </c>
      <c r="N20" s="116">
        <v>0</v>
      </c>
      <c r="O20" s="116">
        <v>39</v>
      </c>
      <c r="P20" s="116">
        <v>8</v>
      </c>
      <c r="Q20" s="77">
        <v>5</v>
      </c>
      <c r="R20" s="55">
        <v>3276</v>
      </c>
      <c r="AV20" s="80"/>
      <c r="AW20" s="80"/>
      <c r="AX20" s="80"/>
      <c r="AY20" s="80"/>
      <c r="AZ20" s="80"/>
    </row>
    <row r="21" spans="2:52" ht="10.5">
      <c r="B21" s="49" t="s">
        <v>335</v>
      </c>
      <c r="C21" s="90" t="s">
        <v>240</v>
      </c>
      <c r="D21" s="116">
        <v>9</v>
      </c>
      <c r="E21" s="116">
        <v>2</v>
      </c>
      <c r="F21" s="116">
        <v>3925</v>
      </c>
      <c r="G21" s="116">
        <v>1177</v>
      </c>
      <c r="H21" s="109">
        <f>G21/F21*100</f>
        <v>29.987261146496813</v>
      </c>
      <c r="I21" s="239">
        <f>Q21/R21*10000</f>
        <v>16.398819285011477</v>
      </c>
      <c r="J21" s="80"/>
      <c r="K21" s="196" t="s">
        <v>891</v>
      </c>
      <c r="L21" s="116">
        <v>2101</v>
      </c>
      <c r="M21" s="116">
        <v>2115</v>
      </c>
      <c r="N21" s="116">
        <v>0</v>
      </c>
      <c r="O21" s="116">
        <v>39</v>
      </c>
      <c r="P21" s="116">
        <v>9</v>
      </c>
      <c r="Q21" s="77">
        <v>5</v>
      </c>
      <c r="R21" s="55">
        <v>3049</v>
      </c>
      <c r="AV21" s="80"/>
      <c r="AW21" s="80"/>
      <c r="AX21" s="80"/>
      <c r="AY21" s="80"/>
      <c r="AZ21" s="80"/>
    </row>
    <row r="22" spans="2:52" ht="10.5">
      <c r="B22" s="49"/>
      <c r="C22" s="90"/>
      <c r="D22" s="117"/>
      <c r="E22" s="117"/>
      <c r="F22" s="117"/>
      <c r="G22" s="117"/>
      <c r="H22" s="109"/>
      <c r="I22" s="239"/>
      <c r="J22" s="80"/>
      <c r="K22" s="116" t="s">
        <v>861</v>
      </c>
      <c r="L22" s="113">
        <v>216</v>
      </c>
      <c r="M22" s="113">
        <v>217</v>
      </c>
      <c r="N22" s="113">
        <v>0</v>
      </c>
      <c r="O22" s="113">
        <v>6</v>
      </c>
      <c r="P22" s="113">
        <v>1</v>
      </c>
      <c r="R22" s="55"/>
      <c r="AV22" s="80"/>
      <c r="AW22" s="80"/>
      <c r="AX22" s="80"/>
      <c r="AY22" s="80"/>
      <c r="AZ22" s="80"/>
    </row>
    <row r="23" spans="2:70" ht="10.5">
      <c r="B23" s="49" t="s">
        <v>336</v>
      </c>
      <c r="C23" s="90" t="s">
        <v>241</v>
      </c>
      <c r="D23" s="116">
        <v>9</v>
      </c>
      <c r="E23" s="116">
        <v>2</v>
      </c>
      <c r="F23" s="116">
        <v>3354</v>
      </c>
      <c r="G23" s="116">
        <v>1320</v>
      </c>
      <c r="H23" s="109">
        <f>G23/F23*100</f>
        <v>39.35599284436494</v>
      </c>
      <c r="I23" s="239">
        <f>Q23/R23*10000</f>
        <v>9.107468123861567</v>
      </c>
      <c r="J23" s="80"/>
      <c r="K23" s="116" t="s">
        <v>901</v>
      </c>
      <c r="L23" s="116">
        <v>387</v>
      </c>
      <c r="M23" s="116">
        <v>391</v>
      </c>
      <c r="N23" s="116">
        <v>0</v>
      </c>
      <c r="O23" s="116">
        <v>9</v>
      </c>
      <c r="P23" s="116">
        <v>1</v>
      </c>
      <c r="Q23" s="77">
        <v>3</v>
      </c>
      <c r="R23" s="55">
        <v>3294</v>
      </c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10.5">
      <c r="B24" s="49" t="s">
        <v>337</v>
      </c>
      <c r="C24" s="90" t="s">
        <v>242</v>
      </c>
      <c r="D24" s="116">
        <v>10</v>
      </c>
      <c r="E24" s="116">
        <v>3</v>
      </c>
      <c r="F24" s="116">
        <v>2314</v>
      </c>
      <c r="G24" s="116">
        <v>549</v>
      </c>
      <c r="H24" s="109">
        <f>G24/F24*100</f>
        <v>23.72515125324114</v>
      </c>
      <c r="I24" s="239">
        <f>Q24/R24*10000</f>
        <v>9.151223976206818</v>
      </c>
      <c r="J24" s="80"/>
      <c r="K24" s="116" t="s">
        <v>980</v>
      </c>
      <c r="L24" s="116">
        <v>514</v>
      </c>
      <c r="M24" s="116">
        <v>519</v>
      </c>
      <c r="N24" s="116">
        <v>0</v>
      </c>
      <c r="O24" s="116">
        <v>13</v>
      </c>
      <c r="P24" s="116">
        <v>1</v>
      </c>
      <c r="Q24" s="80">
        <v>4</v>
      </c>
      <c r="R24" s="55">
        <v>4371</v>
      </c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10.5">
      <c r="B25" s="49" t="s">
        <v>338</v>
      </c>
      <c r="C25" s="90" t="s">
        <v>243</v>
      </c>
      <c r="D25" s="116">
        <v>9</v>
      </c>
      <c r="E25" s="116">
        <v>3</v>
      </c>
      <c r="F25" s="116">
        <v>2965</v>
      </c>
      <c r="G25" s="116">
        <v>1220</v>
      </c>
      <c r="H25" s="109">
        <f>G25/F25*100</f>
        <v>41.14671163575042</v>
      </c>
      <c r="I25" s="239">
        <f>Q25/R25*10000</f>
        <v>23.614895549500456</v>
      </c>
      <c r="J25" s="80"/>
      <c r="K25" s="116" t="s">
        <v>986</v>
      </c>
      <c r="L25" s="116">
        <v>718</v>
      </c>
      <c r="M25" s="116">
        <v>723</v>
      </c>
      <c r="N25" s="116">
        <v>0</v>
      </c>
      <c r="O25" s="116">
        <v>15</v>
      </c>
      <c r="P25" s="116">
        <v>3</v>
      </c>
      <c r="Q25" s="80">
        <v>13</v>
      </c>
      <c r="R25" s="55">
        <v>5505</v>
      </c>
      <c r="AV25" s="80"/>
      <c r="AW25" s="80"/>
      <c r="AX25" s="80"/>
      <c r="AY25" s="80"/>
      <c r="AZ25" s="80"/>
    </row>
    <row r="26" spans="2:52" ht="10.5">
      <c r="B26" s="49" t="s">
        <v>339</v>
      </c>
      <c r="C26" s="90" t="s">
        <v>244</v>
      </c>
      <c r="D26" s="116">
        <v>9</v>
      </c>
      <c r="E26" s="116">
        <v>2</v>
      </c>
      <c r="F26" s="116">
        <v>2316</v>
      </c>
      <c r="G26" s="116">
        <v>805</v>
      </c>
      <c r="H26" s="109">
        <f>G26/F26*100</f>
        <v>34.758203799654574</v>
      </c>
      <c r="I26" s="239">
        <f>Q26/R26*10000</f>
        <v>23.263542705217677</v>
      </c>
      <c r="J26" s="80"/>
      <c r="K26" s="116" t="s">
        <v>991</v>
      </c>
      <c r="L26" s="116">
        <v>895</v>
      </c>
      <c r="M26" s="116">
        <v>901</v>
      </c>
      <c r="N26" s="116">
        <v>0</v>
      </c>
      <c r="O26" s="116">
        <v>16</v>
      </c>
      <c r="P26" s="116">
        <v>4</v>
      </c>
      <c r="Q26" s="77">
        <v>7</v>
      </c>
      <c r="R26" s="55">
        <v>3009</v>
      </c>
      <c r="AV26" s="80"/>
      <c r="AW26" s="80"/>
      <c r="AX26" s="80"/>
      <c r="AY26" s="80"/>
      <c r="AZ26" s="80"/>
    </row>
    <row r="27" spans="2:52" ht="10.5">
      <c r="B27" s="49"/>
      <c r="C27" s="90"/>
      <c r="H27" s="109"/>
      <c r="I27" s="239"/>
      <c r="J27" s="80"/>
      <c r="K27" s="116" t="s">
        <v>997</v>
      </c>
      <c r="L27" s="116">
        <v>1085</v>
      </c>
      <c r="M27" s="116">
        <v>1091</v>
      </c>
      <c r="N27" s="116">
        <v>0</v>
      </c>
      <c r="O27" s="116">
        <v>19</v>
      </c>
      <c r="P27" s="116">
        <v>4</v>
      </c>
      <c r="R27" s="55"/>
      <c r="AV27" s="80"/>
      <c r="AW27" s="80"/>
      <c r="AX27" s="80"/>
      <c r="AY27" s="80"/>
      <c r="AZ27" s="80"/>
    </row>
    <row r="28" spans="2:52" ht="10.5">
      <c r="B28" s="49" t="s">
        <v>340</v>
      </c>
      <c r="C28" s="90" t="s">
        <v>245</v>
      </c>
      <c r="D28" s="116">
        <v>7</v>
      </c>
      <c r="E28" s="116">
        <v>1</v>
      </c>
      <c r="F28" s="116">
        <v>2475</v>
      </c>
      <c r="G28" s="116">
        <v>989</v>
      </c>
      <c r="H28" s="109">
        <f>G28/F28*100</f>
        <v>39.95959595959596</v>
      </c>
      <c r="I28" s="239">
        <f>Q28/R28*10000</f>
        <v>23.904382470119522</v>
      </c>
      <c r="J28" s="80"/>
      <c r="K28" s="196" t="s">
        <v>1024</v>
      </c>
      <c r="L28" s="196">
        <v>1278</v>
      </c>
      <c r="M28" s="196">
        <v>1285</v>
      </c>
      <c r="N28" s="196">
        <v>0</v>
      </c>
      <c r="O28" s="196">
        <v>22</v>
      </c>
      <c r="P28" s="196">
        <v>4</v>
      </c>
      <c r="Q28" s="77">
        <v>6</v>
      </c>
      <c r="R28" s="55">
        <v>2510</v>
      </c>
      <c r="AV28" s="80"/>
      <c r="AW28" s="80"/>
      <c r="AX28" s="80"/>
      <c r="AY28" s="80"/>
      <c r="AZ28" s="80"/>
    </row>
    <row r="29" spans="2:52" ht="10.5">
      <c r="B29" s="49" t="s">
        <v>113</v>
      </c>
      <c r="C29" s="90" t="s">
        <v>114</v>
      </c>
      <c r="D29" s="116">
        <v>329</v>
      </c>
      <c r="E29" s="116">
        <v>42</v>
      </c>
      <c r="F29" s="116">
        <v>78813</v>
      </c>
      <c r="G29" s="116">
        <v>27642</v>
      </c>
      <c r="H29" s="109">
        <f>G29/F29*100</f>
        <v>35.07289406569982</v>
      </c>
      <c r="I29" s="239">
        <f>Q29/R29*10000</f>
        <v>82.53692441355342</v>
      </c>
      <c r="J29" s="80"/>
      <c r="K29" s="116" t="s">
        <v>892</v>
      </c>
      <c r="L29" s="116">
        <v>192</v>
      </c>
      <c r="M29" s="116">
        <v>194</v>
      </c>
      <c r="N29" s="116">
        <v>0</v>
      </c>
      <c r="O29" s="116">
        <v>2</v>
      </c>
      <c r="P29" s="116">
        <v>0</v>
      </c>
      <c r="Q29" s="77">
        <v>171</v>
      </c>
      <c r="R29" s="55">
        <v>20718</v>
      </c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10.5">
      <c r="B30" s="49" t="s">
        <v>342</v>
      </c>
      <c r="C30" s="90" t="s">
        <v>247</v>
      </c>
      <c r="D30" s="116">
        <v>8</v>
      </c>
      <c r="E30" s="116">
        <v>2</v>
      </c>
      <c r="F30" s="116">
        <v>2004</v>
      </c>
      <c r="G30" s="116">
        <v>840</v>
      </c>
      <c r="H30" s="109">
        <f>G30/F30*100</f>
        <v>41.91616766467065</v>
      </c>
      <c r="I30" s="239">
        <f>Q30/R30*10000</f>
        <v>29.76190476190476</v>
      </c>
      <c r="J30" s="80"/>
      <c r="K30" s="116" t="s">
        <v>902</v>
      </c>
      <c r="L30" s="116">
        <v>387</v>
      </c>
      <c r="M30" s="116">
        <v>388</v>
      </c>
      <c r="N30" s="116">
        <v>0</v>
      </c>
      <c r="O30" s="116">
        <v>5</v>
      </c>
      <c r="P30" s="116">
        <v>2</v>
      </c>
      <c r="Q30" s="80">
        <v>7</v>
      </c>
      <c r="R30" s="55">
        <v>2352</v>
      </c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2:52" ht="10.5">
      <c r="B31" s="49"/>
      <c r="C31" s="49"/>
      <c r="E31" s="89"/>
      <c r="F31" s="89"/>
      <c r="G31" s="89"/>
      <c r="H31" s="109"/>
      <c r="I31" s="239"/>
      <c r="J31" s="80"/>
      <c r="K31" s="116" t="s">
        <v>981</v>
      </c>
      <c r="L31" s="116">
        <v>584</v>
      </c>
      <c r="M31" s="116">
        <v>584</v>
      </c>
      <c r="N31" s="116">
        <v>0</v>
      </c>
      <c r="O31" s="116">
        <v>5</v>
      </c>
      <c r="P31" s="116">
        <v>3</v>
      </c>
      <c r="Q31" s="80"/>
      <c r="R31" s="191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10.5">
      <c r="B32" s="91" t="s">
        <v>203</v>
      </c>
      <c r="C32" s="134" t="s">
        <v>99</v>
      </c>
      <c r="D32" s="137">
        <f>SUM(D8:D30)</f>
        <v>511</v>
      </c>
      <c r="E32" s="137">
        <f>SUM(E8:E31)</f>
        <v>94</v>
      </c>
      <c r="F32" s="137">
        <f>SUM(F8:F31)</f>
        <v>154696</v>
      </c>
      <c r="G32" s="137">
        <f>SUM(G8:G31)</f>
        <v>57608</v>
      </c>
      <c r="H32" s="138">
        <f>G32/F32*100</f>
        <v>37.239489062419196</v>
      </c>
      <c r="I32" s="333">
        <f>Q32/R32*10000</f>
        <v>37.74972688234848</v>
      </c>
      <c r="J32" s="80"/>
      <c r="K32" s="116" t="s">
        <v>987</v>
      </c>
      <c r="L32" s="116">
        <v>754</v>
      </c>
      <c r="M32" s="116">
        <v>755</v>
      </c>
      <c r="N32" s="116">
        <v>0</v>
      </c>
      <c r="O32" s="116">
        <v>8</v>
      </c>
      <c r="P32" s="116">
        <v>3</v>
      </c>
      <c r="Q32" s="80">
        <f>SUM(Q8:Q31)</f>
        <v>349</v>
      </c>
      <c r="R32" s="104">
        <f>SUM(R8:R31)</f>
        <v>92451</v>
      </c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10.5">
      <c r="B33" s="323" t="s">
        <v>789</v>
      </c>
      <c r="C33" s="409"/>
      <c r="D33" s="327">
        <v>569</v>
      </c>
      <c r="E33" s="327">
        <v>98</v>
      </c>
      <c r="F33" s="327">
        <v>168739</v>
      </c>
      <c r="G33" s="327">
        <v>60486</v>
      </c>
      <c r="H33" s="411">
        <v>35.84589217667522</v>
      </c>
      <c r="I33" s="332">
        <v>55.71636885977321</v>
      </c>
      <c r="J33" s="80"/>
      <c r="K33" s="116" t="s">
        <v>992</v>
      </c>
      <c r="L33" s="116">
        <v>935</v>
      </c>
      <c r="M33" s="116">
        <v>936</v>
      </c>
      <c r="N33" s="116">
        <v>0</v>
      </c>
      <c r="O33" s="116">
        <v>11</v>
      </c>
      <c r="P33" s="116">
        <v>3</v>
      </c>
      <c r="Q33" s="80"/>
      <c r="R33" s="104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971</v>
      </c>
      <c r="J34" s="80"/>
      <c r="K34" s="116" t="s">
        <v>998</v>
      </c>
      <c r="L34" s="116">
        <v>1094</v>
      </c>
      <c r="M34" s="116">
        <v>1095</v>
      </c>
      <c r="N34" s="116">
        <v>0</v>
      </c>
      <c r="O34" s="116">
        <v>12</v>
      </c>
      <c r="P34" s="116">
        <v>5</v>
      </c>
      <c r="Q34" s="80"/>
      <c r="R34" s="104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180</v>
      </c>
      <c r="C35" s="79"/>
      <c r="D35" s="79"/>
      <c r="E35" s="79"/>
      <c r="F35" s="79"/>
      <c r="G35" s="79"/>
      <c r="H35" s="79"/>
      <c r="I35" s="79"/>
      <c r="J35" s="80"/>
      <c r="K35" s="196" t="s">
        <v>1025</v>
      </c>
      <c r="L35" s="196">
        <v>1273</v>
      </c>
      <c r="M35" s="196">
        <v>1278</v>
      </c>
      <c r="N35" s="196">
        <v>0</v>
      </c>
      <c r="O35" s="196">
        <v>14</v>
      </c>
      <c r="P35" s="196">
        <v>7</v>
      </c>
      <c r="Q35" s="80"/>
      <c r="R35" s="104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K36" s="116"/>
      <c r="L36" s="116"/>
      <c r="M36" s="116"/>
      <c r="N36" s="116"/>
      <c r="O36" s="116"/>
      <c r="P36" s="116"/>
      <c r="Q36" s="80"/>
      <c r="R36" s="104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972</v>
      </c>
      <c r="K37" s="116"/>
      <c r="L37" s="116"/>
      <c r="M37" s="116"/>
      <c r="N37" s="116"/>
      <c r="O37" s="116"/>
      <c r="P37" s="116"/>
      <c r="Q37" s="80"/>
      <c r="R37" s="104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514</v>
      </c>
      <c r="K38" s="116"/>
      <c r="L38" s="116"/>
      <c r="M38" s="116"/>
      <c r="N38" s="116"/>
      <c r="O38" s="116"/>
      <c r="P38" s="116"/>
      <c r="Q38" s="80"/>
      <c r="R38" s="104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K39" s="116"/>
      <c r="L39" s="116"/>
      <c r="M39" s="116"/>
      <c r="N39" s="116"/>
      <c r="O39" s="116"/>
      <c r="P39" s="116"/>
      <c r="Q39" s="80"/>
      <c r="R39" s="104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190"/>
      <c r="E40" s="190"/>
      <c r="F40" s="190"/>
      <c r="G40" s="190"/>
      <c r="H40" s="267"/>
      <c r="I40" s="239"/>
      <c r="J40" s="80"/>
      <c r="K40" s="116"/>
      <c r="L40" s="116"/>
      <c r="M40" s="116"/>
      <c r="N40" s="116"/>
      <c r="O40" s="116"/>
      <c r="P40" s="116"/>
      <c r="Q40" s="80"/>
      <c r="R40" s="104"/>
      <c r="S40" s="104"/>
      <c r="T40" s="104"/>
      <c r="U40" s="104"/>
      <c r="V40" s="104"/>
      <c r="W40" s="104"/>
      <c r="X40" s="109"/>
      <c r="Y40" s="109"/>
      <c r="Z40" s="109"/>
      <c r="AA40" s="109"/>
      <c r="AB40" s="109"/>
      <c r="AC40" s="109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9"/>
      <c r="C41" s="89"/>
      <c r="D41" s="89"/>
      <c r="E41" s="89"/>
      <c r="F41" s="89"/>
      <c r="G41" s="89"/>
      <c r="H41" s="89"/>
      <c r="I41" s="89"/>
      <c r="J41" s="95"/>
      <c r="K41" s="116"/>
      <c r="L41" s="116"/>
      <c r="M41" s="116"/>
      <c r="N41" s="116"/>
      <c r="O41" s="116"/>
      <c r="P41" s="116"/>
      <c r="Q41" s="80"/>
      <c r="R41" s="104"/>
      <c r="S41" s="104"/>
      <c r="T41" s="104"/>
      <c r="U41" s="104"/>
      <c r="V41" s="104"/>
      <c r="W41" s="104"/>
      <c r="X41" s="109"/>
      <c r="Y41" s="109"/>
      <c r="Z41" s="109"/>
      <c r="AA41" s="109"/>
      <c r="AB41" s="109"/>
      <c r="AC41" s="109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9"/>
      <c r="K42" s="116"/>
      <c r="L42" s="116"/>
      <c r="M42" s="116"/>
      <c r="N42" s="116"/>
      <c r="O42" s="116"/>
      <c r="P42" s="116"/>
      <c r="Q42" s="96"/>
      <c r="R42" s="104"/>
      <c r="S42" s="104"/>
      <c r="T42" s="104"/>
      <c r="U42" s="104"/>
      <c r="V42" s="104"/>
      <c r="W42" s="104"/>
      <c r="X42" s="109"/>
      <c r="Y42" s="109"/>
      <c r="Z42" s="109"/>
      <c r="AA42" s="109"/>
      <c r="AB42" s="109"/>
      <c r="AC42" s="109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1:52" ht="9">
      <c r="K43" s="116"/>
      <c r="L43" s="116"/>
      <c r="M43" s="116"/>
      <c r="N43" s="116"/>
      <c r="O43" s="116"/>
      <c r="P43" s="116"/>
      <c r="Q43" s="94"/>
      <c r="R43" s="109"/>
      <c r="S43" s="109"/>
      <c r="T43" s="109"/>
      <c r="U43" s="109"/>
      <c r="V43" s="109"/>
      <c r="W43" s="109"/>
      <c r="X43" s="109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89"/>
      <c r="AR43" s="89"/>
      <c r="AS43" s="89"/>
      <c r="AT43" s="89"/>
      <c r="AU43" s="89"/>
      <c r="AV43" s="89"/>
      <c r="AW43" s="80"/>
      <c r="AX43" s="80"/>
      <c r="AY43" s="80"/>
      <c r="AZ43" s="80"/>
    </row>
    <row r="44" spans="11:52" ht="9">
      <c r="K44" s="116"/>
      <c r="L44" s="116"/>
      <c r="M44" s="116"/>
      <c r="N44" s="116"/>
      <c r="O44" s="116"/>
      <c r="P44" s="116"/>
      <c r="R44" s="108"/>
      <c r="S44" s="108"/>
      <c r="T44" s="108"/>
      <c r="U44" s="108"/>
      <c r="V44" s="108"/>
      <c r="W44" s="108"/>
      <c r="X44" s="109"/>
      <c r="Y44" s="109"/>
      <c r="Z44" s="109"/>
      <c r="AA44" s="109"/>
      <c r="AB44" s="109"/>
      <c r="AC44" s="109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16"/>
      <c r="L45" s="116"/>
      <c r="M45" s="116"/>
      <c r="N45" s="116"/>
      <c r="O45" s="116"/>
      <c r="P45" s="116"/>
      <c r="R45" s="108"/>
      <c r="S45" s="108"/>
      <c r="T45" s="108"/>
      <c r="U45" s="108"/>
      <c r="V45" s="108"/>
      <c r="W45" s="108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9"/>
      <c r="C46" s="89"/>
      <c r="D46" s="89"/>
      <c r="E46" s="89"/>
      <c r="F46" s="89"/>
      <c r="G46" s="89"/>
      <c r="H46" s="89"/>
      <c r="I46" s="89"/>
      <c r="K46" s="116"/>
      <c r="L46" s="116"/>
      <c r="M46" s="116"/>
      <c r="N46" s="116"/>
      <c r="O46" s="116"/>
      <c r="P46" s="116"/>
      <c r="R46" s="108"/>
      <c r="S46" s="108"/>
      <c r="T46" s="108"/>
      <c r="U46" s="108"/>
      <c r="V46" s="108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89"/>
      <c r="AR46" s="89"/>
      <c r="AS46" s="89"/>
      <c r="AT46" s="89"/>
      <c r="AU46" s="89"/>
      <c r="AV46" s="89"/>
      <c r="AW46" s="80"/>
      <c r="AX46" s="80"/>
      <c r="AY46" s="80"/>
      <c r="AZ46" s="80"/>
    </row>
    <row r="47" spans="1:52" ht="9.75" customHeight="1">
      <c r="A47" s="89"/>
      <c r="J47" s="89"/>
      <c r="K47" s="89"/>
      <c r="L47" s="89"/>
      <c r="M47" s="89"/>
      <c r="N47" s="89"/>
      <c r="O47" s="89"/>
      <c r="P47" s="89"/>
      <c r="Q47" s="89"/>
      <c r="R47" s="859">
        <v>51</v>
      </c>
      <c r="S47" s="859"/>
      <c r="T47" s="859"/>
      <c r="U47" s="859"/>
      <c r="V47" s="859"/>
      <c r="W47" s="859"/>
      <c r="X47" s="859"/>
      <c r="Y47" s="859"/>
      <c r="Z47" s="859"/>
      <c r="AA47" s="859"/>
      <c r="AB47" s="859"/>
      <c r="AC47" s="859"/>
      <c r="AD47" s="859"/>
      <c r="AE47" s="859"/>
      <c r="AF47" s="859"/>
      <c r="AG47" s="859"/>
      <c r="AH47" s="859"/>
      <c r="AI47" s="859"/>
      <c r="AJ47" s="859"/>
      <c r="AK47" s="859"/>
      <c r="AL47" s="859"/>
      <c r="AM47" s="859"/>
      <c r="AN47" s="859"/>
      <c r="AO47" s="859"/>
      <c r="AP47" s="859"/>
      <c r="AQ47" s="89"/>
      <c r="AR47" s="89"/>
      <c r="AS47" s="89"/>
      <c r="AT47" s="89"/>
      <c r="AU47" s="89"/>
      <c r="AV47" s="89"/>
      <c r="AW47" s="89"/>
      <c r="AX47" s="89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861"/>
      <c r="Y51" s="861"/>
      <c r="Z51" s="861"/>
      <c r="AA51" s="861"/>
      <c r="AB51" s="861"/>
      <c r="AC51" s="862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515</v>
      </c>
    </row>
    <row r="53" spans="48:52" ht="9">
      <c r="AV53" s="77" t="s">
        <v>515</v>
      </c>
      <c r="AX53" s="77" t="s">
        <v>515</v>
      </c>
      <c r="AZ53" s="77" t="s">
        <v>515</v>
      </c>
    </row>
    <row r="76" ht="9">
      <c r="E76" s="111"/>
    </row>
    <row r="79" ht="9">
      <c r="E79" s="77" t="s">
        <v>15</v>
      </c>
    </row>
    <row r="80" ht="9">
      <c r="E80" s="77" t="s">
        <v>514</v>
      </c>
    </row>
    <row r="89" ht="9">
      <c r="G89" s="89"/>
    </row>
    <row r="95" spans="2:9" ht="9">
      <c r="B95" s="89"/>
      <c r="C95" s="89"/>
      <c r="D95" s="89"/>
      <c r="E95" s="89"/>
      <c r="F95" s="89"/>
      <c r="G95" s="89"/>
      <c r="H95" s="89"/>
      <c r="I95" s="89"/>
    </row>
    <row r="96" spans="1:17" ht="9">
      <c r="A96" s="89">
        <v>49</v>
      </c>
      <c r="J96" s="89"/>
      <c r="K96" s="89"/>
      <c r="L96" s="89"/>
      <c r="M96" s="89"/>
      <c r="N96" s="89"/>
      <c r="O96" s="89"/>
      <c r="P96" s="89"/>
      <c r="Q96" s="89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W32" sqref="W32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20" t="s">
        <v>844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20" t="s">
        <v>862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873" t="s">
        <v>295</v>
      </c>
      <c r="C6" s="876" t="s">
        <v>760</v>
      </c>
      <c r="D6" s="879" t="s">
        <v>518</v>
      </c>
      <c r="E6" s="880"/>
      <c r="F6" s="880"/>
      <c r="G6" s="866" t="s">
        <v>421</v>
      </c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  <c r="S6" s="867"/>
      <c r="T6" s="867"/>
      <c r="U6" s="867"/>
      <c r="V6" s="867"/>
      <c r="W6" s="867"/>
      <c r="X6" s="867"/>
    </row>
    <row r="7" spans="1:29" ht="31.5" customHeight="1">
      <c r="A7" s="77"/>
      <c r="B7" s="874"/>
      <c r="C7" s="877"/>
      <c r="D7" s="881" t="s">
        <v>519</v>
      </c>
      <c r="E7" s="882"/>
      <c r="F7" s="883"/>
      <c r="G7" s="866" t="s">
        <v>811</v>
      </c>
      <c r="H7" s="867"/>
      <c r="I7" s="869"/>
      <c r="J7" s="863" t="s">
        <v>812</v>
      </c>
      <c r="K7" s="864"/>
      <c r="L7" s="865"/>
      <c r="M7" s="870" t="s">
        <v>810</v>
      </c>
      <c r="N7" s="871"/>
      <c r="O7" s="872"/>
      <c r="P7" s="870" t="s">
        <v>813</v>
      </c>
      <c r="Q7" s="871"/>
      <c r="R7" s="872"/>
      <c r="S7" s="866" t="s">
        <v>814</v>
      </c>
      <c r="T7" s="867"/>
      <c r="U7" s="868"/>
      <c r="V7" s="866" t="s">
        <v>815</v>
      </c>
      <c r="W7" s="867"/>
      <c r="X7" s="868"/>
      <c r="AA7" s="863"/>
      <c r="AB7" s="864"/>
      <c r="AC7" s="865"/>
    </row>
    <row r="8" spans="1:32" ht="68.25" customHeight="1">
      <c r="A8" s="77"/>
      <c r="B8" s="875"/>
      <c r="C8" s="878"/>
      <c r="D8" s="162" t="s">
        <v>27</v>
      </c>
      <c r="E8" s="162" t="s">
        <v>28</v>
      </c>
      <c r="F8" s="162" t="s">
        <v>29</v>
      </c>
      <c r="G8" s="162" t="s">
        <v>27</v>
      </c>
      <c r="H8" s="162" t="s">
        <v>28</v>
      </c>
      <c r="I8" s="162" t="s">
        <v>29</v>
      </c>
      <c r="J8" s="162" t="s">
        <v>27</v>
      </c>
      <c r="K8" s="162" t="s">
        <v>28</v>
      </c>
      <c r="L8" s="162" t="s">
        <v>29</v>
      </c>
      <c r="M8" s="162" t="s">
        <v>27</v>
      </c>
      <c r="N8" s="162" t="s">
        <v>28</v>
      </c>
      <c r="O8" s="162" t="s">
        <v>29</v>
      </c>
      <c r="P8" s="162" t="s">
        <v>27</v>
      </c>
      <c r="Q8" s="162" t="s">
        <v>28</v>
      </c>
      <c r="R8" s="162" t="s">
        <v>29</v>
      </c>
      <c r="S8" s="157" t="s">
        <v>27</v>
      </c>
      <c r="T8" s="154" t="s">
        <v>28</v>
      </c>
      <c r="U8" s="153" t="s">
        <v>29</v>
      </c>
      <c r="V8" s="157" t="s">
        <v>27</v>
      </c>
      <c r="W8" s="154" t="s">
        <v>28</v>
      </c>
      <c r="X8" s="153" t="s">
        <v>29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621</v>
      </c>
      <c r="C9" s="90" t="s">
        <v>545</v>
      </c>
      <c r="D9" s="49">
        <f>G9+J9+M9+P9+S9+V9</f>
        <v>335</v>
      </c>
      <c r="E9" s="49">
        <f>H9+K9+N9+Q9+T9+W9</f>
        <v>327</v>
      </c>
      <c r="F9" s="105">
        <f>E9/D9*100</f>
        <v>97.61194029850746</v>
      </c>
      <c r="G9" s="49">
        <v>67</v>
      </c>
      <c r="H9" s="49">
        <v>65</v>
      </c>
      <c r="I9" s="105">
        <f>H9/G9*100</f>
        <v>97.01492537313433</v>
      </c>
      <c r="J9" s="49">
        <v>9</v>
      </c>
      <c r="K9" s="49">
        <v>9</v>
      </c>
      <c r="L9" s="105">
        <f>K9/J9*100</f>
        <v>100</v>
      </c>
      <c r="M9" s="49">
        <v>66</v>
      </c>
      <c r="N9" s="49">
        <v>64</v>
      </c>
      <c r="O9" s="105">
        <f>N9/M9*100</f>
        <v>96.96969696969697</v>
      </c>
      <c r="P9" s="49">
        <v>52</v>
      </c>
      <c r="Q9" s="49">
        <v>51</v>
      </c>
      <c r="R9" s="105">
        <f>Q9/P9*100</f>
        <v>98.07692307692307</v>
      </c>
      <c r="S9" s="49">
        <v>74</v>
      </c>
      <c r="T9" s="49">
        <v>73</v>
      </c>
      <c r="U9" s="105">
        <f>T9/S9*100</f>
        <v>98.64864864864865</v>
      </c>
      <c r="V9" s="49">
        <v>67</v>
      </c>
      <c r="W9" s="49">
        <v>65</v>
      </c>
      <c r="X9" s="105">
        <f>W9/V9*100</f>
        <v>97.01492537313433</v>
      </c>
    </row>
    <row r="10" spans="1:24" ht="10.5">
      <c r="A10" s="77"/>
      <c r="B10" s="49" t="s">
        <v>622</v>
      </c>
      <c r="C10" s="90" t="s">
        <v>230</v>
      </c>
      <c r="D10" s="49">
        <f aca="true" t="shared" si="0" ref="D10:D31">G10+J10+M10+P10+S10+V10</f>
        <v>338</v>
      </c>
      <c r="E10" s="49">
        <f aca="true" t="shared" si="1" ref="E10:E31">H10+K10+N10+Q10+T10+W10</f>
        <v>334</v>
      </c>
      <c r="F10" s="106">
        <f>E10/D10*100</f>
        <v>98.81656804733728</v>
      </c>
      <c r="G10" s="49">
        <v>69</v>
      </c>
      <c r="H10" s="49">
        <v>68</v>
      </c>
      <c r="I10" s="106">
        <f>H10/G10*100</f>
        <v>98.55072463768117</v>
      </c>
      <c r="J10" s="49">
        <v>26</v>
      </c>
      <c r="K10" s="49">
        <v>26</v>
      </c>
      <c r="L10" s="106">
        <f>K11/J11*100</f>
        <v>100</v>
      </c>
      <c r="M10" s="49">
        <v>62</v>
      </c>
      <c r="N10" s="49">
        <v>62</v>
      </c>
      <c r="O10" s="106">
        <f>N10/M10*100</f>
        <v>100</v>
      </c>
      <c r="P10" s="49">
        <v>52</v>
      </c>
      <c r="Q10" s="49">
        <v>50</v>
      </c>
      <c r="R10" s="106">
        <f>Q10/P10*100</f>
        <v>96.15384615384616</v>
      </c>
      <c r="S10" s="49">
        <v>60</v>
      </c>
      <c r="T10" s="49">
        <v>60</v>
      </c>
      <c r="U10" s="106">
        <f>T10/S10*100</f>
        <v>100</v>
      </c>
      <c r="V10" s="49">
        <v>69</v>
      </c>
      <c r="W10" s="49">
        <v>68</v>
      </c>
      <c r="X10" s="106">
        <f>W10/V10*100</f>
        <v>98.55072463768117</v>
      </c>
    </row>
    <row r="11" spans="1:24" ht="10.5">
      <c r="A11" s="77"/>
      <c r="B11" s="49" t="s">
        <v>623</v>
      </c>
      <c r="C11" s="90" t="s">
        <v>231</v>
      </c>
      <c r="D11" s="49">
        <f t="shared" si="0"/>
        <v>212</v>
      </c>
      <c r="E11" s="49">
        <f t="shared" si="1"/>
        <v>209</v>
      </c>
      <c r="F11" s="106">
        <f>E11/D11*100</f>
        <v>98.58490566037736</v>
      </c>
      <c r="G11" s="49">
        <v>36</v>
      </c>
      <c r="H11" s="49">
        <v>36</v>
      </c>
      <c r="I11" s="106">
        <f>H11/G11*100</f>
        <v>100</v>
      </c>
      <c r="J11" s="49">
        <v>14</v>
      </c>
      <c r="K11" s="49">
        <v>14</v>
      </c>
      <c r="L11" s="106">
        <f>K12/J12*100</f>
        <v>100</v>
      </c>
      <c r="M11" s="49">
        <v>53</v>
      </c>
      <c r="N11" s="49">
        <v>52</v>
      </c>
      <c r="O11" s="106">
        <f>N11/M11*100</f>
        <v>98.11320754716981</v>
      </c>
      <c r="P11" s="49">
        <v>35</v>
      </c>
      <c r="Q11" s="49">
        <v>35</v>
      </c>
      <c r="R11" s="106">
        <f>Q11/P11*100</f>
        <v>100</v>
      </c>
      <c r="S11" s="49">
        <v>38</v>
      </c>
      <c r="T11" s="49">
        <v>36</v>
      </c>
      <c r="U11" s="106">
        <f>T11/S11*100</f>
        <v>94.73684210526315</v>
      </c>
      <c r="V11" s="49">
        <v>36</v>
      </c>
      <c r="W11" s="49">
        <v>36</v>
      </c>
      <c r="X11" s="106">
        <f>W11/V11*100</f>
        <v>100</v>
      </c>
    </row>
    <row r="12" spans="1:24" ht="10.5">
      <c r="A12" s="77"/>
      <c r="B12" s="49" t="s">
        <v>624</v>
      </c>
      <c r="C12" s="90" t="s">
        <v>232</v>
      </c>
      <c r="D12" s="49">
        <f t="shared" si="0"/>
        <v>335</v>
      </c>
      <c r="E12" s="49">
        <f t="shared" si="1"/>
        <v>332</v>
      </c>
      <c r="F12" s="106">
        <f>E12/D12*100</f>
        <v>99.1044776119403</v>
      </c>
      <c r="G12" s="49">
        <v>57</v>
      </c>
      <c r="H12" s="49">
        <v>57</v>
      </c>
      <c r="I12" s="106">
        <f>H12/G12*100</f>
        <v>100</v>
      </c>
      <c r="J12" s="49">
        <v>41</v>
      </c>
      <c r="K12" s="49">
        <v>41</v>
      </c>
      <c r="L12" s="106">
        <f>K12/J12*100</f>
        <v>100</v>
      </c>
      <c r="M12" s="49">
        <v>62</v>
      </c>
      <c r="N12" s="49">
        <v>62</v>
      </c>
      <c r="O12" s="106">
        <f>N12/M12*100</f>
        <v>100</v>
      </c>
      <c r="P12" s="49">
        <v>62</v>
      </c>
      <c r="Q12" s="49">
        <v>60</v>
      </c>
      <c r="R12" s="106">
        <f>Q12/P12*100</f>
        <v>96.7741935483871</v>
      </c>
      <c r="S12" s="49">
        <v>56</v>
      </c>
      <c r="T12" s="49">
        <v>55</v>
      </c>
      <c r="U12" s="106">
        <f>T12/S12*100</f>
        <v>98.21428571428571</v>
      </c>
      <c r="V12" s="49">
        <v>57</v>
      </c>
      <c r="W12" s="49">
        <v>57</v>
      </c>
      <c r="X12" s="106">
        <f>W12/V12*100</f>
        <v>100</v>
      </c>
    </row>
    <row r="13" spans="1:24" ht="10.5">
      <c r="A13" s="77"/>
      <c r="B13" s="49"/>
      <c r="C13" s="9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625</v>
      </c>
      <c r="C14" s="90" t="s">
        <v>233</v>
      </c>
      <c r="D14" s="49">
        <f t="shared" si="0"/>
        <v>485</v>
      </c>
      <c r="E14" s="49">
        <f t="shared" si="1"/>
        <v>482</v>
      </c>
      <c r="F14" s="106">
        <f>E14/D14*100</f>
        <v>99.38144329896907</v>
      </c>
      <c r="G14" s="49">
        <v>91</v>
      </c>
      <c r="H14" s="49">
        <v>91</v>
      </c>
      <c r="I14" s="106">
        <f>H14/G14*100</f>
        <v>100</v>
      </c>
      <c r="J14" s="49">
        <v>23</v>
      </c>
      <c r="K14" s="49">
        <v>23</v>
      </c>
      <c r="L14" s="106">
        <f>K14/J14*100</f>
        <v>100</v>
      </c>
      <c r="M14" s="49">
        <v>95</v>
      </c>
      <c r="N14" s="49">
        <v>93</v>
      </c>
      <c r="O14" s="106">
        <f>N14/M14*100</f>
        <v>97.89473684210527</v>
      </c>
      <c r="P14" s="49">
        <v>93</v>
      </c>
      <c r="Q14" s="49">
        <v>93</v>
      </c>
      <c r="R14" s="106">
        <f>Q14/P14*100</f>
        <v>100</v>
      </c>
      <c r="S14" s="49">
        <v>92</v>
      </c>
      <c r="T14" s="49">
        <v>91</v>
      </c>
      <c r="U14" s="106">
        <f>T14/S14*100</f>
        <v>98.91304347826086</v>
      </c>
      <c r="V14" s="49">
        <v>91</v>
      </c>
      <c r="W14" s="49">
        <v>91</v>
      </c>
      <c r="X14" s="106">
        <f>W14/V14*100</f>
        <v>100</v>
      </c>
    </row>
    <row r="15" spans="1:24" ht="10.5">
      <c r="A15" s="77"/>
      <c r="B15" s="49" t="s">
        <v>626</v>
      </c>
      <c r="C15" s="90" t="s">
        <v>234</v>
      </c>
      <c r="D15" s="49">
        <f t="shared" si="0"/>
        <v>415</v>
      </c>
      <c r="E15" s="49">
        <f t="shared" si="1"/>
        <v>414</v>
      </c>
      <c r="F15" s="106">
        <f>E15/D15*100</f>
        <v>99.75903614457832</v>
      </c>
      <c r="G15" s="49">
        <v>73</v>
      </c>
      <c r="H15" s="49">
        <v>73</v>
      </c>
      <c r="I15" s="106">
        <f>H15/G15*100</f>
        <v>100</v>
      </c>
      <c r="J15" s="49">
        <v>47</v>
      </c>
      <c r="K15" s="49">
        <v>47</v>
      </c>
      <c r="L15" s="106">
        <f>K15/J15*100</f>
        <v>100</v>
      </c>
      <c r="M15" s="49">
        <v>62</v>
      </c>
      <c r="N15" s="49">
        <v>62</v>
      </c>
      <c r="O15" s="106">
        <f>N15/M15*100</f>
        <v>100</v>
      </c>
      <c r="P15" s="49">
        <v>74</v>
      </c>
      <c r="Q15" s="49">
        <v>74</v>
      </c>
      <c r="R15" s="106">
        <f>Q15/P15*100</f>
        <v>100</v>
      </c>
      <c r="S15" s="49">
        <v>86</v>
      </c>
      <c r="T15" s="49">
        <v>85</v>
      </c>
      <c r="U15" s="106">
        <f>T15/S15*100</f>
        <v>98.83720930232558</v>
      </c>
      <c r="V15" s="49">
        <v>73</v>
      </c>
      <c r="W15" s="49">
        <v>73</v>
      </c>
      <c r="X15" s="106">
        <f>W15/V15*100</f>
        <v>100</v>
      </c>
    </row>
    <row r="16" spans="1:24" ht="10.5">
      <c r="A16" s="77"/>
      <c r="B16" s="49" t="s">
        <v>333</v>
      </c>
      <c r="C16" s="90" t="s">
        <v>235</v>
      </c>
      <c r="D16" s="49">
        <f t="shared" si="0"/>
        <v>322</v>
      </c>
      <c r="E16" s="49">
        <f t="shared" si="1"/>
        <v>320</v>
      </c>
      <c r="F16" s="106">
        <f>E16/D16*100</f>
        <v>99.37888198757764</v>
      </c>
      <c r="G16" s="49">
        <v>58</v>
      </c>
      <c r="H16" s="49">
        <v>58</v>
      </c>
      <c r="I16" s="106">
        <f>H16/G16*100</f>
        <v>100</v>
      </c>
      <c r="J16" s="49">
        <v>28</v>
      </c>
      <c r="K16" s="49">
        <v>28</v>
      </c>
      <c r="L16" s="106">
        <f>K16/J16*100</f>
        <v>100</v>
      </c>
      <c r="M16" s="49">
        <v>52</v>
      </c>
      <c r="N16" s="49">
        <v>52</v>
      </c>
      <c r="O16" s="106">
        <f>N16/M16*100</f>
        <v>100</v>
      </c>
      <c r="P16" s="49">
        <v>65</v>
      </c>
      <c r="Q16" s="49">
        <v>63</v>
      </c>
      <c r="R16" s="106">
        <f>Q16/P16*100</f>
        <v>96.92307692307692</v>
      </c>
      <c r="S16" s="49">
        <v>61</v>
      </c>
      <c r="T16" s="49">
        <v>61</v>
      </c>
      <c r="U16" s="106">
        <f>T16/S16*100</f>
        <v>100</v>
      </c>
      <c r="V16" s="49">
        <v>58</v>
      </c>
      <c r="W16" s="49">
        <v>58</v>
      </c>
      <c r="X16" s="106">
        <f>W16/V16*100</f>
        <v>100</v>
      </c>
    </row>
    <row r="17" spans="1:24" ht="10.5">
      <c r="A17" s="77"/>
      <c r="B17" s="49" t="s">
        <v>334</v>
      </c>
      <c r="C17" s="90" t="s">
        <v>236</v>
      </c>
      <c r="D17" s="49">
        <f t="shared" si="0"/>
        <v>296</v>
      </c>
      <c r="E17" s="49">
        <f t="shared" si="1"/>
        <v>296</v>
      </c>
      <c r="F17" s="106">
        <f>E17/D17*100</f>
        <v>100</v>
      </c>
      <c r="G17" s="49">
        <v>63</v>
      </c>
      <c r="H17" s="49">
        <v>63</v>
      </c>
      <c r="I17" s="106">
        <f>H17/G17*100</f>
        <v>100</v>
      </c>
      <c r="J17" s="49">
        <v>11</v>
      </c>
      <c r="K17" s="49">
        <v>11</v>
      </c>
      <c r="L17" s="106">
        <f>K17/J17*100</f>
        <v>100</v>
      </c>
      <c r="M17" s="49">
        <v>57</v>
      </c>
      <c r="N17" s="49">
        <v>57</v>
      </c>
      <c r="O17" s="106">
        <f>N17/M17*100</f>
        <v>100</v>
      </c>
      <c r="P17" s="49">
        <v>53</v>
      </c>
      <c r="Q17" s="49">
        <v>53</v>
      </c>
      <c r="R17" s="106">
        <f>Q17/P17*100</f>
        <v>100</v>
      </c>
      <c r="S17" s="49">
        <v>49</v>
      </c>
      <c r="T17" s="49">
        <v>49</v>
      </c>
      <c r="U17" s="106">
        <f>T17/S17*100</f>
        <v>100</v>
      </c>
      <c r="V17" s="49">
        <v>63</v>
      </c>
      <c r="W17" s="49">
        <v>63</v>
      </c>
      <c r="X17" s="106">
        <f>W17/V17*100</f>
        <v>100</v>
      </c>
    </row>
    <row r="18" spans="1:24" ht="10.5">
      <c r="A18" s="77"/>
      <c r="B18" s="49"/>
      <c r="C18" s="9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326</v>
      </c>
      <c r="C19" s="90" t="s">
        <v>237</v>
      </c>
      <c r="D19" s="49">
        <f t="shared" si="0"/>
        <v>276</v>
      </c>
      <c r="E19" s="49">
        <f t="shared" si="1"/>
        <v>276</v>
      </c>
      <c r="F19" s="106">
        <f>E19/D19*100</f>
        <v>100</v>
      </c>
      <c r="G19" s="49">
        <v>49</v>
      </c>
      <c r="H19" s="49">
        <v>49</v>
      </c>
      <c r="I19" s="106">
        <f>H19/G19*100</f>
        <v>100</v>
      </c>
      <c r="J19" s="49">
        <v>27</v>
      </c>
      <c r="K19" s="49">
        <v>27</v>
      </c>
      <c r="L19" s="106">
        <f>K19/J19*100</f>
        <v>100</v>
      </c>
      <c r="M19" s="49">
        <v>52</v>
      </c>
      <c r="N19" s="49">
        <v>52</v>
      </c>
      <c r="O19" s="106">
        <f>N19/M19*100</f>
        <v>100</v>
      </c>
      <c r="P19" s="49">
        <v>55</v>
      </c>
      <c r="Q19" s="49">
        <v>55</v>
      </c>
      <c r="R19" s="106">
        <f>Q19/P19*100</f>
        <v>100</v>
      </c>
      <c r="S19" s="49">
        <v>44</v>
      </c>
      <c r="T19" s="49">
        <v>44</v>
      </c>
      <c r="U19" s="106">
        <f>T19/S19*100</f>
        <v>100</v>
      </c>
      <c r="V19" s="49">
        <v>49</v>
      </c>
      <c r="W19" s="49">
        <v>49</v>
      </c>
      <c r="X19" s="106">
        <f>W19/V19*100</f>
        <v>100</v>
      </c>
    </row>
    <row r="20" spans="1:24" ht="10.5">
      <c r="A20" s="77"/>
      <c r="B20" s="49" t="s">
        <v>327</v>
      </c>
      <c r="C20" s="90" t="s">
        <v>238</v>
      </c>
      <c r="D20" s="49">
        <f t="shared" si="0"/>
        <v>327</v>
      </c>
      <c r="E20" s="49">
        <f t="shared" si="1"/>
        <v>326</v>
      </c>
      <c r="F20" s="106">
        <f>E20/D20*100</f>
        <v>99.69418960244649</v>
      </c>
      <c r="G20" s="49">
        <v>62</v>
      </c>
      <c r="H20" s="49">
        <v>62</v>
      </c>
      <c r="I20" s="106">
        <f>H20/G20*100</f>
        <v>100</v>
      </c>
      <c r="J20" s="49">
        <v>24</v>
      </c>
      <c r="K20" s="49">
        <v>24</v>
      </c>
      <c r="L20" s="106">
        <f>K20/J20*100</f>
        <v>100</v>
      </c>
      <c r="M20" s="49">
        <v>71</v>
      </c>
      <c r="N20" s="49">
        <v>71</v>
      </c>
      <c r="O20" s="106">
        <f>N20/M20*100</f>
        <v>100</v>
      </c>
      <c r="P20" s="49">
        <v>57</v>
      </c>
      <c r="Q20" s="49">
        <v>57</v>
      </c>
      <c r="R20" s="106">
        <f>Q20/P20*100</f>
        <v>100</v>
      </c>
      <c r="S20" s="49">
        <v>51</v>
      </c>
      <c r="T20" s="49">
        <v>50</v>
      </c>
      <c r="U20" s="106">
        <f>T20/S20*100</f>
        <v>98.0392156862745</v>
      </c>
      <c r="V20" s="49">
        <v>62</v>
      </c>
      <c r="W20" s="49">
        <v>62</v>
      </c>
      <c r="X20" s="106">
        <f>W20/V20*100</f>
        <v>100</v>
      </c>
    </row>
    <row r="21" spans="1:24" ht="10.5">
      <c r="A21" s="77"/>
      <c r="B21" s="49" t="s">
        <v>592</v>
      </c>
      <c r="C21" s="90" t="s">
        <v>239</v>
      </c>
      <c r="D21" s="49">
        <f t="shared" si="0"/>
        <v>267</v>
      </c>
      <c r="E21" s="49">
        <f t="shared" si="1"/>
        <v>266</v>
      </c>
      <c r="F21" s="106">
        <f>E21/D21*100</f>
        <v>99.625468164794</v>
      </c>
      <c r="G21" s="49">
        <v>52</v>
      </c>
      <c r="H21" s="49">
        <v>52</v>
      </c>
      <c r="I21" s="106">
        <f>H21/G21*100</f>
        <v>100</v>
      </c>
      <c r="J21" s="49">
        <v>16</v>
      </c>
      <c r="K21" s="49">
        <v>16</v>
      </c>
      <c r="L21" s="106">
        <f>K21/J21*100</f>
        <v>100</v>
      </c>
      <c r="M21" s="49">
        <v>53</v>
      </c>
      <c r="N21" s="49">
        <v>52</v>
      </c>
      <c r="O21" s="106">
        <f>N21/M21*100</f>
        <v>98.11320754716981</v>
      </c>
      <c r="P21" s="49">
        <v>40</v>
      </c>
      <c r="Q21" s="49">
        <v>40</v>
      </c>
      <c r="R21" s="106">
        <f>Q21/P21*100</f>
        <v>100</v>
      </c>
      <c r="S21" s="49">
        <v>54</v>
      </c>
      <c r="T21" s="49">
        <v>54</v>
      </c>
      <c r="U21" s="106">
        <f>T21/S21*100</f>
        <v>100</v>
      </c>
      <c r="V21" s="49">
        <v>52</v>
      </c>
      <c r="W21" s="49">
        <v>52</v>
      </c>
      <c r="X21" s="106">
        <f>W21/V21*100</f>
        <v>100</v>
      </c>
    </row>
    <row r="22" spans="1:24" ht="10.5">
      <c r="A22" s="77"/>
      <c r="B22" s="49" t="s">
        <v>335</v>
      </c>
      <c r="C22" s="90" t="s">
        <v>240</v>
      </c>
      <c r="D22" s="49">
        <f t="shared" si="0"/>
        <v>197</v>
      </c>
      <c r="E22" s="49">
        <f t="shared" si="1"/>
        <v>193</v>
      </c>
      <c r="F22" s="106">
        <f>E22/D22*100</f>
        <v>97.96954314720813</v>
      </c>
      <c r="G22" s="49">
        <v>34</v>
      </c>
      <c r="H22" s="49">
        <v>34</v>
      </c>
      <c r="I22" s="106">
        <f>H22/G22*100</f>
        <v>100</v>
      </c>
      <c r="J22" s="49">
        <v>18</v>
      </c>
      <c r="K22" s="49">
        <v>18</v>
      </c>
      <c r="L22" s="106">
        <f>K22/J22*100</f>
        <v>100</v>
      </c>
      <c r="M22" s="49">
        <v>35</v>
      </c>
      <c r="N22" s="49">
        <v>34</v>
      </c>
      <c r="O22" s="106">
        <f>N22/M22*100</f>
        <v>97.14285714285714</v>
      </c>
      <c r="P22" s="49">
        <v>41</v>
      </c>
      <c r="Q22" s="49">
        <v>41</v>
      </c>
      <c r="R22" s="106">
        <f>Q22/P22*100</f>
        <v>100</v>
      </c>
      <c r="S22" s="49">
        <v>35</v>
      </c>
      <c r="T22" s="49">
        <v>32</v>
      </c>
      <c r="U22" s="106">
        <f>T22/S22*100</f>
        <v>91.42857142857143</v>
      </c>
      <c r="V22" s="49">
        <v>34</v>
      </c>
      <c r="W22" s="49">
        <v>34</v>
      </c>
      <c r="X22" s="106">
        <f>W22/V22*100</f>
        <v>100</v>
      </c>
    </row>
    <row r="23" spans="1:24" ht="10.5">
      <c r="A23" s="77"/>
      <c r="B23" s="49"/>
      <c r="C23" s="9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06"/>
      <c r="P23" s="49"/>
      <c r="Q23" s="49"/>
      <c r="R23" s="106"/>
      <c r="S23" s="49"/>
      <c r="T23" s="49"/>
      <c r="U23" s="52"/>
      <c r="V23" s="49"/>
      <c r="W23" s="49"/>
      <c r="X23" s="52"/>
    </row>
    <row r="24" spans="1:24" ht="10.5">
      <c r="A24" s="77"/>
      <c r="B24" s="49" t="s">
        <v>336</v>
      </c>
      <c r="C24" s="90" t="s">
        <v>241</v>
      </c>
      <c r="D24" s="49">
        <f t="shared" si="0"/>
        <v>239</v>
      </c>
      <c r="E24" s="49">
        <f t="shared" si="1"/>
        <v>239</v>
      </c>
      <c r="F24" s="106">
        <f>E24/D24*100</f>
        <v>100</v>
      </c>
      <c r="G24" s="49">
        <v>47</v>
      </c>
      <c r="H24" s="49">
        <v>47</v>
      </c>
      <c r="I24" s="106">
        <f>H24/G24*100</f>
        <v>100</v>
      </c>
      <c r="J24" s="49">
        <v>8</v>
      </c>
      <c r="K24" s="49">
        <v>8</v>
      </c>
      <c r="L24" s="106">
        <f>K24/J24*100</f>
        <v>100</v>
      </c>
      <c r="M24" s="49">
        <v>46</v>
      </c>
      <c r="N24" s="49">
        <v>46</v>
      </c>
      <c r="O24" s="106">
        <f>N24/M24*100</f>
        <v>100</v>
      </c>
      <c r="P24" s="49">
        <v>48</v>
      </c>
      <c r="Q24" s="49">
        <v>48</v>
      </c>
      <c r="R24" s="106">
        <f>Q24/P24*100</f>
        <v>100</v>
      </c>
      <c r="S24" s="49">
        <v>43</v>
      </c>
      <c r="T24" s="49">
        <v>43</v>
      </c>
      <c r="U24" s="106">
        <f>T24/S24*100</f>
        <v>100</v>
      </c>
      <c r="V24" s="49">
        <v>47</v>
      </c>
      <c r="W24" s="49">
        <v>47</v>
      </c>
      <c r="X24" s="106">
        <f>W24/V24*100</f>
        <v>100</v>
      </c>
    </row>
    <row r="25" spans="1:24" ht="10.5">
      <c r="A25" s="77"/>
      <c r="B25" s="49" t="s">
        <v>337</v>
      </c>
      <c r="C25" s="90" t="s">
        <v>242</v>
      </c>
      <c r="D25" s="49">
        <f t="shared" si="0"/>
        <v>309</v>
      </c>
      <c r="E25" s="49">
        <f t="shared" si="1"/>
        <v>309</v>
      </c>
      <c r="F25" s="106">
        <f>E25/D25*100</f>
        <v>100</v>
      </c>
      <c r="G25" s="49">
        <v>55</v>
      </c>
      <c r="H25" s="49">
        <v>55</v>
      </c>
      <c r="I25" s="106">
        <f>H25/G25*100</f>
        <v>100</v>
      </c>
      <c r="J25" s="49">
        <v>24</v>
      </c>
      <c r="K25" s="49">
        <v>24</v>
      </c>
      <c r="L25" s="106">
        <f>K25/J25*100</f>
        <v>100</v>
      </c>
      <c r="M25" s="49">
        <v>66</v>
      </c>
      <c r="N25" s="49">
        <v>66</v>
      </c>
      <c r="O25" s="106">
        <f>N25/M25*100</f>
        <v>100</v>
      </c>
      <c r="P25" s="49">
        <v>57</v>
      </c>
      <c r="Q25" s="49">
        <v>57</v>
      </c>
      <c r="R25" s="106">
        <f>Q25/P25*100</f>
        <v>100</v>
      </c>
      <c r="S25" s="49">
        <v>52</v>
      </c>
      <c r="T25" s="49">
        <v>52</v>
      </c>
      <c r="U25" s="106">
        <f>T25/S25*100</f>
        <v>100</v>
      </c>
      <c r="V25" s="49">
        <v>55</v>
      </c>
      <c r="W25" s="49">
        <v>55</v>
      </c>
      <c r="X25" s="106">
        <f>W25/V25*100</f>
        <v>100</v>
      </c>
    </row>
    <row r="26" spans="1:24" ht="10.5">
      <c r="A26" s="77"/>
      <c r="B26" s="49" t="s">
        <v>338</v>
      </c>
      <c r="C26" s="90" t="s">
        <v>243</v>
      </c>
      <c r="D26" s="49">
        <f t="shared" si="0"/>
        <v>439</v>
      </c>
      <c r="E26" s="49">
        <f t="shared" si="1"/>
        <v>435</v>
      </c>
      <c r="F26" s="106">
        <f>E26/D26*100</f>
        <v>99.08883826879271</v>
      </c>
      <c r="G26" s="49">
        <v>84</v>
      </c>
      <c r="H26" s="49">
        <v>83</v>
      </c>
      <c r="I26" s="106">
        <f>H26/G26*100</f>
        <v>98.80952380952381</v>
      </c>
      <c r="J26" s="49">
        <v>23</v>
      </c>
      <c r="K26" s="49">
        <v>22</v>
      </c>
      <c r="L26" s="106">
        <f>K26/J26*100</f>
        <v>95.65217391304348</v>
      </c>
      <c r="M26" s="49">
        <v>71</v>
      </c>
      <c r="N26" s="49">
        <v>71</v>
      </c>
      <c r="O26" s="106">
        <f>N26/M26*100</f>
        <v>100</v>
      </c>
      <c r="P26" s="49">
        <v>83</v>
      </c>
      <c r="Q26" s="49">
        <v>83</v>
      </c>
      <c r="R26" s="106">
        <f>Q26/P26*100</f>
        <v>100</v>
      </c>
      <c r="S26" s="49">
        <v>94</v>
      </c>
      <c r="T26" s="49">
        <v>93</v>
      </c>
      <c r="U26" s="106">
        <f>T26/S26*100</f>
        <v>98.93617021276596</v>
      </c>
      <c r="V26" s="49">
        <v>84</v>
      </c>
      <c r="W26" s="49">
        <v>83</v>
      </c>
      <c r="X26" s="106">
        <f>W26/V26*100</f>
        <v>98.80952380952381</v>
      </c>
    </row>
    <row r="27" spans="1:24" ht="10.5">
      <c r="A27" s="77"/>
      <c r="B27" s="49" t="s">
        <v>339</v>
      </c>
      <c r="C27" s="90" t="s">
        <v>244</v>
      </c>
      <c r="D27" s="49">
        <f t="shared" si="0"/>
        <v>223</v>
      </c>
      <c r="E27" s="49">
        <f t="shared" si="1"/>
        <v>222</v>
      </c>
      <c r="F27" s="106">
        <f>E27/D27*100</f>
        <v>99.55156950672645</v>
      </c>
      <c r="G27" s="49">
        <v>39</v>
      </c>
      <c r="H27" s="49">
        <v>39</v>
      </c>
      <c r="I27" s="106">
        <f>H27/G27*100</f>
        <v>100</v>
      </c>
      <c r="J27" s="49">
        <v>27</v>
      </c>
      <c r="K27" s="49">
        <v>27</v>
      </c>
      <c r="L27" s="106">
        <f>K27/J27*100</f>
        <v>100</v>
      </c>
      <c r="M27" s="49">
        <v>46</v>
      </c>
      <c r="N27" s="49">
        <v>45</v>
      </c>
      <c r="O27" s="106">
        <f>N27/M27*100</f>
        <v>97.82608695652173</v>
      </c>
      <c r="P27" s="49">
        <v>31</v>
      </c>
      <c r="Q27" s="49">
        <v>31</v>
      </c>
      <c r="R27" s="106">
        <f>Q27/P27*100</f>
        <v>100</v>
      </c>
      <c r="S27" s="49">
        <v>41</v>
      </c>
      <c r="T27" s="49">
        <v>41</v>
      </c>
      <c r="U27" s="106">
        <f>T27/S27*100</f>
        <v>100</v>
      </c>
      <c r="V27" s="49">
        <v>39</v>
      </c>
      <c r="W27" s="49">
        <v>39</v>
      </c>
      <c r="X27" s="106">
        <f>W27/V27*100</f>
        <v>100</v>
      </c>
    </row>
    <row r="28" spans="1:24" ht="10.5">
      <c r="A28" s="77"/>
      <c r="B28" s="49"/>
      <c r="C28" s="9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06"/>
      <c r="P28" s="49"/>
      <c r="Q28" s="49"/>
      <c r="R28" s="106"/>
      <c r="S28" s="49"/>
      <c r="T28" s="49"/>
      <c r="U28" s="52"/>
      <c r="V28" s="49"/>
      <c r="W28" s="49"/>
      <c r="X28" s="52"/>
    </row>
    <row r="29" spans="1:24" ht="10.5">
      <c r="A29" s="77"/>
      <c r="B29" s="49" t="s">
        <v>340</v>
      </c>
      <c r="C29" s="90" t="s">
        <v>245</v>
      </c>
      <c r="D29" s="49">
        <f t="shared" si="0"/>
        <v>137</v>
      </c>
      <c r="E29" s="49">
        <f t="shared" si="1"/>
        <v>134</v>
      </c>
      <c r="F29" s="106">
        <f>E29/D29*100</f>
        <v>97.8102189781022</v>
      </c>
      <c r="G29" s="49">
        <v>26</v>
      </c>
      <c r="H29" s="49">
        <v>26</v>
      </c>
      <c r="I29" s="106">
        <f>H29/G29*100</f>
        <v>100</v>
      </c>
      <c r="J29" s="49">
        <v>5</v>
      </c>
      <c r="K29" s="49">
        <v>5</v>
      </c>
      <c r="L29" s="106">
        <f>K29/J29*100</f>
        <v>100</v>
      </c>
      <c r="M29" s="49">
        <v>29</v>
      </c>
      <c r="N29" s="49">
        <v>29</v>
      </c>
      <c r="O29" s="106">
        <f>N29/M29*100</f>
        <v>100</v>
      </c>
      <c r="P29" s="49">
        <v>25</v>
      </c>
      <c r="Q29" s="49">
        <v>23</v>
      </c>
      <c r="R29" s="106">
        <f>Q29/P29*100</f>
        <v>92</v>
      </c>
      <c r="S29" s="49">
        <v>26</v>
      </c>
      <c r="T29" s="49">
        <v>25</v>
      </c>
      <c r="U29" s="106">
        <f>T29/S29*100</f>
        <v>96.15384615384616</v>
      </c>
      <c r="V29" s="49">
        <v>26</v>
      </c>
      <c r="W29" s="49">
        <v>26</v>
      </c>
      <c r="X29" s="106">
        <f>W29/V29*100</f>
        <v>100</v>
      </c>
    </row>
    <row r="30" spans="1:24" ht="10.5">
      <c r="A30" s="77"/>
      <c r="B30" s="49" t="s">
        <v>113</v>
      </c>
      <c r="C30" s="90" t="s">
        <v>114</v>
      </c>
      <c r="D30" s="49">
        <f t="shared" si="0"/>
        <v>2529</v>
      </c>
      <c r="E30" s="49">
        <f t="shared" si="1"/>
        <v>2490</v>
      </c>
      <c r="F30" s="106">
        <f>E30/D30*100</f>
        <v>98.45788849347569</v>
      </c>
      <c r="G30" s="49">
        <v>329</v>
      </c>
      <c r="H30" s="49">
        <v>327</v>
      </c>
      <c r="I30" s="106">
        <f>H30/G30*100</f>
        <v>99.3920972644377</v>
      </c>
      <c r="J30" s="49">
        <v>900</v>
      </c>
      <c r="K30" s="49">
        <v>884</v>
      </c>
      <c r="L30" s="106">
        <f>K30/J30*100</f>
        <v>98.22222222222223</v>
      </c>
      <c r="M30" s="49">
        <v>306</v>
      </c>
      <c r="N30" s="49">
        <v>300</v>
      </c>
      <c r="O30" s="106">
        <f>N30/M30*100</f>
        <v>98.0392156862745</v>
      </c>
      <c r="P30" s="49">
        <v>264</v>
      </c>
      <c r="Q30" s="49">
        <v>257</v>
      </c>
      <c r="R30" s="106">
        <f>Q30/P30*100</f>
        <v>97.34848484848484</v>
      </c>
      <c r="S30" s="49">
        <v>401</v>
      </c>
      <c r="T30" s="49">
        <v>395</v>
      </c>
      <c r="U30" s="106">
        <f>T30/S30*100</f>
        <v>98.50374064837905</v>
      </c>
      <c r="V30" s="49">
        <v>329</v>
      </c>
      <c r="W30" s="49">
        <v>327</v>
      </c>
      <c r="X30" s="106">
        <f>W30/V30*100</f>
        <v>99.3920972644377</v>
      </c>
    </row>
    <row r="31" spans="1:24" ht="10.5">
      <c r="A31" s="77"/>
      <c r="B31" s="49" t="s">
        <v>342</v>
      </c>
      <c r="C31" s="90" t="s">
        <v>247</v>
      </c>
      <c r="D31" s="49">
        <f t="shared" si="0"/>
        <v>181</v>
      </c>
      <c r="E31" s="49">
        <f t="shared" si="1"/>
        <v>175</v>
      </c>
      <c r="F31" s="106">
        <f>E31/D31*100</f>
        <v>96.68508287292818</v>
      </c>
      <c r="G31" s="49">
        <v>40</v>
      </c>
      <c r="H31" s="49">
        <v>40</v>
      </c>
      <c r="I31" s="106">
        <f>H31/G31*100</f>
        <v>100</v>
      </c>
      <c r="J31" s="49">
        <v>6</v>
      </c>
      <c r="K31" s="49">
        <v>6</v>
      </c>
      <c r="L31" s="106">
        <f>K31/J31*100</f>
        <v>100</v>
      </c>
      <c r="M31" s="49">
        <v>35</v>
      </c>
      <c r="N31" s="49">
        <v>29</v>
      </c>
      <c r="O31" s="106">
        <f>N31/M31*100</f>
        <v>82.85714285714286</v>
      </c>
      <c r="P31" s="49">
        <v>27</v>
      </c>
      <c r="Q31" s="49">
        <v>27</v>
      </c>
      <c r="R31" s="106">
        <f>Q31/P31*100</f>
        <v>100</v>
      </c>
      <c r="S31" s="49">
        <v>33</v>
      </c>
      <c r="T31" s="49">
        <v>33</v>
      </c>
      <c r="U31" s="106">
        <f>T31/S31*100</f>
        <v>100</v>
      </c>
      <c r="V31" s="49">
        <v>40</v>
      </c>
      <c r="W31" s="49">
        <v>40</v>
      </c>
      <c r="X31" s="106">
        <f>W31/V31*100</f>
        <v>100</v>
      </c>
    </row>
    <row r="32" spans="1:47" ht="10.5">
      <c r="A32" s="77"/>
      <c r="B32" s="91" t="s">
        <v>203</v>
      </c>
      <c r="C32" s="134" t="s">
        <v>99</v>
      </c>
      <c r="D32" s="91">
        <f>SUM(D9:D31)</f>
        <v>7862</v>
      </c>
      <c r="E32" s="91">
        <f>SUM(E9:E31)</f>
        <v>7779</v>
      </c>
      <c r="F32" s="163">
        <f>E32/D32*100</f>
        <v>98.94428898499109</v>
      </c>
      <c r="G32" s="91">
        <f>SUM(G9:G31)</f>
        <v>1331</v>
      </c>
      <c r="H32" s="91">
        <f>SUM(H9:H31)</f>
        <v>1325</v>
      </c>
      <c r="I32" s="209">
        <f>H32/G32*100</f>
        <v>99.54921111945906</v>
      </c>
      <c r="J32" s="91">
        <f>SUM(J9:J31)</f>
        <v>1277</v>
      </c>
      <c r="K32" s="91">
        <f>SUM(K9:K31)</f>
        <v>1260</v>
      </c>
      <c r="L32" s="163">
        <f>K32/J32*100</f>
        <v>98.66875489428347</v>
      </c>
      <c r="M32" s="91">
        <f>SUM(M9:M31)</f>
        <v>1319</v>
      </c>
      <c r="N32" s="91">
        <f>SUM(N9:N31)</f>
        <v>1299</v>
      </c>
      <c r="O32" s="163">
        <f>N32/M32*100</f>
        <v>98.48369977255497</v>
      </c>
      <c r="P32" s="91">
        <f>SUM(P9:P31)</f>
        <v>1214</v>
      </c>
      <c r="Q32" s="91">
        <f>SUM(Q9:Q31)</f>
        <v>1198</v>
      </c>
      <c r="R32" s="209">
        <f>Q32/P32*100</f>
        <v>98.68204283360791</v>
      </c>
      <c r="S32" s="91">
        <f>SUM(S9:S31)</f>
        <v>1390</v>
      </c>
      <c r="T32" s="91">
        <f>SUM(T9:T31)</f>
        <v>1372</v>
      </c>
      <c r="U32" s="163">
        <f>T32/S32*100</f>
        <v>98.70503597122303</v>
      </c>
      <c r="V32" s="91">
        <f>SUM(V9:V31)</f>
        <v>1331</v>
      </c>
      <c r="W32" s="91">
        <f>SUM(W9:W31)</f>
        <v>1325</v>
      </c>
      <c r="X32" s="163">
        <f>W32/V32*100</f>
        <v>99.54921111945906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B6:B8"/>
    <mergeCell ref="C6:C8"/>
    <mergeCell ref="D6:F6"/>
    <mergeCell ref="D7:F7"/>
    <mergeCell ref="P7:R7"/>
    <mergeCell ref="S7:U7"/>
    <mergeCell ref="AA7:AC7"/>
    <mergeCell ref="V7:X7"/>
    <mergeCell ref="G6:X6"/>
    <mergeCell ref="G7:I7"/>
    <mergeCell ref="J7:L7"/>
    <mergeCell ref="M7:O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97"/>
  <sheetViews>
    <sheetView zoomScalePageLayoutView="0" workbookViewId="0" topLeftCell="A1">
      <selection activeCell="U26" sqref="U26"/>
    </sheetView>
  </sheetViews>
  <sheetFormatPr defaultColWidth="9.00390625" defaultRowHeight="12.75"/>
  <cols>
    <col min="1" max="1" width="1.25" style="286" customWidth="1"/>
    <col min="2" max="2" width="4.875" style="286" customWidth="1"/>
    <col min="3" max="3" width="6.00390625" style="286" customWidth="1"/>
    <col min="4" max="5" width="6.25390625" style="286" customWidth="1"/>
    <col min="6" max="6" width="6.875" style="286" customWidth="1"/>
    <col min="7" max="7" width="6.25390625" style="286" customWidth="1"/>
    <col min="8" max="8" width="6.375" style="286" customWidth="1"/>
    <col min="9" max="9" width="6.125" style="286" customWidth="1"/>
    <col min="10" max="10" width="6.25390625" style="286" customWidth="1"/>
    <col min="11" max="11" width="6.125" style="286" customWidth="1"/>
    <col min="12" max="12" width="4.875" style="286" customWidth="1"/>
    <col min="13" max="13" width="4.375" style="286" customWidth="1"/>
    <col min="14" max="14" width="5.00390625" style="286" customWidth="1"/>
    <col min="15" max="16" width="5.125" style="286" customWidth="1"/>
    <col min="17" max="17" width="5.00390625" style="286" customWidth="1"/>
    <col min="18" max="18" width="4.75390625" style="286" customWidth="1"/>
    <col min="19" max="19" width="4.00390625" style="286" customWidth="1"/>
    <col min="20" max="22" width="5.00390625" style="286" customWidth="1"/>
    <col min="23" max="23" width="5.125" style="286" customWidth="1"/>
    <col min="24" max="24" width="4.25390625" style="286" customWidth="1"/>
    <col min="25" max="25" width="6.875" style="286" customWidth="1"/>
    <col min="26" max="26" width="6.25390625" style="286" customWidth="1"/>
    <col min="27" max="28" width="10.00390625" style="286" customWidth="1"/>
    <col min="29" max="29" width="10.375" style="286" customWidth="1"/>
    <col min="30" max="30" width="9.875" style="286" customWidth="1"/>
    <col min="31" max="34" width="9.125" style="286" customWidth="1"/>
    <col min="35" max="35" width="12.375" style="286" bestFit="1" customWidth="1"/>
    <col min="36" max="36" width="7.375" style="286" customWidth="1"/>
    <col min="37" max="37" width="10.375" style="286" customWidth="1"/>
    <col min="38" max="38" width="17.375" style="286" bestFit="1" customWidth="1"/>
    <col min="39" max="39" width="10.375" style="286" customWidth="1"/>
    <col min="40" max="40" width="11.125" style="286" customWidth="1"/>
    <col min="41" max="41" width="9.125" style="286" customWidth="1"/>
    <col min="42" max="42" width="13.00390625" style="286" customWidth="1"/>
    <col min="43" max="16384" width="9.125" style="286" customWidth="1"/>
  </cols>
  <sheetData>
    <row r="1" spans="1:28" ht="15.75" customHeight="1">
      <c r="A1" s="55"/>
      <c r="B1" s="77"/>
      <c r="C1" s="77"/>
      <c r="D1" s="77"/>
      <c r="E1" s="77"/>
      <c r="F1" s="77"/>
      <c r="G1" s="77"/>
      <c r="H1" s="77"/>
      <c r="I1" s="77"/>
      <c r="J1" s="120" t="s">
        <v>845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74"/>
      <c r="AB1" s="274"/>
    </row>
    <row r="2" spans="1:28" ht="12">
      <c r="A2" s="77"/>
      <c r="B2" s="77"/>
      <c r="C2" s="77"/>
      <c r="D2" s="77"/>
      <c r="E2" s="77"/>
      <c r="F2" s="77"/>
      <c r="G2" s="77"/>
      <c r="H2" s="328"/>
      <c r="I2" s="77"/>
      <c r="J2" s="124" t="s">
        <v>846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74"/>
      <c r="AB2" s="274"/>
    </row>
    <row r="3" spans="1:28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274"/>
      <c r="AB3" s="274"/>
    </row>
    <row r="4" spans="1:28" ht="12.75" customHeight="1">
      <c r="A4" s="77"/>
      <c r="B4" s="77"/>
      <c r="C4" s="329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74"/>
      <c r="AB4" s="274"/>
    </row>
    <row r="5" spans="1:27" s="275" customFormat="1" ht="20.25" customHeight="1">
      <c r="A5" s="52"/>
      <c r="B5" s="895" t="s">
        <v>295</v>
      </c>
      <c r="C5" s="900" t="s">
        <v>760</v>
      </c>
      <c r="D5" s="891" t="s">
        <v>873</v>
      </c>
      <c r="E5" s="873"/>
      <c r="F5" s="866" t="s">
        <v>874</v>
      </c>
      <c r="G5" s="867"/>
      <c r="H5" s="867"/>
      <c r="I5" s="869"/>
      <c r="J5" s="866" t="s">
        <v>875</v>
      </c>
      <c r="K5" s="869"/>
      <c r="L5" s="866" t="s">
        <v>876</v>
      </c>
      <c r="M5" s="898"/>
      <c r="N5" s="898"/>
      <c r="O5" s="898"/>
      <c r="P5" s="899"/>
      <c r="Q5" s="866" t="s">
        <v>877</v>
      </c>
      <c r="R5" s="867"/>
      <c r="S5" s="867"/>
      <c r="T5" s="867"/>
      <c r="U5" s="869"/>
      <c r="V5" s="866" t="s">
        <v>878</v>
      </c>
      <c r="W5" s="867"/>
      <c r="X5" s="867"/>
      <c r="Y5" s="868"/>
      <c r="Z5" s="868"/>
      <c r="AA5" s="279"/>
    </row>
    <row r="6" spans="1:27" s="275" customFormat="1" ht="51" customHeight="1">
      <c r="A6" s="52"/>
      <c r="B6" s="896"/>
      <c r="C6" s="901"/>
      <c r="D6" s="894"/>
      <c r="E6" s="875"/>
      <c r="F6" s="891" t="s">
        <v>879</v>
      </c>
      <c r="G6" s="873"/>
      <c r="H6" s="892" t="s">
        <v>880</v>
      </c>
      <c r="I6" s="885"/>
      <c r="J6" s="892" t="s">
        <v>881</v>
      </c>
      <c r="K6" s="893"/>
      <c r="L6" s="197">
        <v>2011</v>
      </c>
      <c r="M6" s="876">
        <v>2012</v>
      </c>
      <c r="N6" s="876">
        <v>2013</v>
      </c>
      <c r="O6" s="884" t="s">
        <v>1027</v>
      </c>
      <c r="P6" s="885"/>
      <c r="Q6" s="876">
        <v>2011</v>
      </c>
      <c r="R6" s="876">
        <v>2012</v>
      </c>
      <c r="S6" s="876">
        <v>2013</v>
      </c>
      <c r="T6" s="884" t="s">
        <v>1027</v>
      </c>
      <c r="U6" s="885"/>
      <c r="V6" s="876">
        <v>2011</v>
      </c>
      <c r="W6" s="876">
        <v>2012</v>
      </c>
      <c r="X6" s="876">
        <v>2013</v>
      </c>
      <c r="Y6" s="884" t="s">
        <v>1027</v>
      </c>
      <c r="Z6" s="885"/>
      <c r="AA6" s="279"/>
    </row>
    <row r="7" spans="1:28" s="275" customFormat="1" ht="12" customHeight="1">
      <c r="A7" s="52"/>
      <c r="B7" s="897"/>
      <c r="C7" s="902"/>
      <c r="D7" s="324" t="s">
        <v>1023</v>
      </c>
      <c r="E7" s="324" t="s">
        <v>1026</v>
      </c>
      <c r="F7" s="324" t="s">
        <v>1023</v>
      </c>
      <c r="G7" s="324" t="s">
        <v>1026</v>
      </c>
      <c r="H7" s="324" t="s">
        <v>1023</v>
      </c>
      <c r="I7" s="324" t="s">
        <v>1026</v>
      </c>
      <c r="J7" s="324" t="s">
        <v>1023</v>
      </c>
      <c r="K7" s="324" t="s">
        <v>1026</v>
      </c>
      <c r="L7" s="157"/>
      <c r="M7" s="878"/>
      <c r="N7" s="878"/>
      <c r="O7" s="324">
        <v>2013</v>
      </c>
      <c r="P7" s="324">
        <v>2014</v>
      </c>
      <c r="Q7" s="878"/>
      <c r="R7" s="878"/>
      <c r="S7" s="878"/>
      <c r="T7" s="324">
        <v>2013</v>
      </c>
      <c r="U7" s="324">
        <v>2014</v>
      </c>
      <c r="V7" s="878"/>
      <c r="W7" s="878"/>
      <c r="X7" s="878"/>
      <c r="Y7" s="324">
        <v>2013</v>
      </c>
      <c r="Z7" s="324">
        <v>2014</v>
      </c>
      <c r="AA7" s="279"/>
      <c r="AB7" s="279"/>
    </row>
    <row r="8" spans="1:28" s="275" customFormat="1" ht="9.75" customHeight="1">
      <c r="A8" s="49"/>
      <c r="B8" s="49" t="s">
        <v>621</v>
      </c>
      <c r="C8" s="90" t="s">
        <v>545</v>
      </c>
      <c r="D8" s="125">
        <v>13</v>
      </c>
      <c r="E8" s="125">
        <v>9</v>
      </c>
      <c r="F8" s="125">
        <v>13</v>
      </c>
      <c r="G8" s="125">
        <v>9</v>
      </c>
      <c r="H8" s="126">
        <v>1</v>
      </c>
      <c r="I8" s="126"/>
      <c r="J8" s="52"/>
      <c r="K8" s="52"/>
      <c r="L8" s="49">
        <v>20</v>
      </c>
      <c r="M8" s="49">
        <v>34</v>
      </c>
      <c r="N8" s="49">
        <v>34</v>
      </c>
      <c r="O8" s="49">
        <v>16</v>
      </c>
      <c r="P8" s="49">
        <v>20</v>
      </c>
      <c r="Q8" s="49"/>
      <c r="R8" s="49"/>
      <c r="S8" s="49"/>
      <c r="T8" s="49"/>
      <c r="U8" s="49">
        <v>2</v>
      </c>
      <c r="V8" s="347">
        <v>0</v>
      </c>
      <c r="W8" s="347">
        <v>0</v>
      </c>
      <c r="X8" s="99">
        <v>0</v>
      </c>
      <c r="Y8" s="99">
        <f aca="true" t="shared" si="0" ref="Y8:Y27">T8/F8*1000</f>
        <v>0</v>
      </c>
      <c r="Z8" s="99">
        <f>U8/G8*1000</f>
        <v>222.2222222222222</v>
      </c>
      <c r="AA8" s="279"/>
      <c r="AB8" s="279"/>
    </row>
    <row r="9" spans="1:28" s="275" customFormat="1" ht="9.75" customHeight="1">
      <c r="A9" s="49"/>
      <c r="B9" s="49" t="s">
        <v>622</v>
      </c>
      <c r="C9" s="90" t="s">
        <v>230</v>
      </c>
      <c r="D9" s="125">
        <v>13</v>
      </c>
      <c r="E9" s="125">
        <v>26</v>
      </c>
      <c r="F9" s="125">
        <v>13</v>
      </c>
      <c r="G9" s="125">
        <v>26</v>
      </c>
      <c r="H9" s="126"/>
      <c r="I9" s="126"/>
      <c r="J9" s="52"/>
      <c r="K9" s="52"/>
      <c r="L9" s="49">
        <v>21</v>
      </c>
      <c r="M9" s="49">
        <v>22</v>
      </c>
      <c r="N9" s="49">
        <v>23</v>
      </c>
      <c r="O9" s="49">
        <v>16</v>
      </c>
      <c r="P9" s="49">
        <v>10</v>
      </c>
      <c r="Q9" s="49"/>
      <c r="R9" s="49"/>
      <c r="S9" s="49">
        <v>1</v>
      </c>
      <c r="T9" s="49">
        <v>1</v>
      </c>
      <c r="U9" s="49"/>
      <c r="V9" s="279">
        <v>67</v>
      </c>
      <c r="W9" s="279"/>
      <c r="X9" s="99">
        <v>53</v>
      </c>
      <c r="Y9" s="99">
        <f>T9/F9*1000</f>
        <v>76.92307692307693</v>
      </c>
      <c r="Z9" s="99">
        <f>U9/G9*1000</f>
        <v>0</v>
      </c>
      <c r="AA9" s="279"/>
      <c r="AB9" s="279"/>
    </row>
    <row r="10" spans="1:28" s="275" customFormat="1" ht="9.75" customHeight="1">
      <c r="A10" s="49"/>
      <c r="B10" s="49" t="s">
        <v>623</v>
      </c>
      <c r="C10" s="90" t="s">
        <v>231</v>
      </c>
      <c r="D10" s="125">
        <v>26</v>
      </c>
      <c r="E10" s="125">
        <v>14</v>
      </c>
      <c r="F10" s="125">
        <v>26</v>
      </c>
      <c r="G10" s="125">
        <v>14</v>
      </c>
      <c r="H10" s="126"/>
      <c r="I10" s="126"/>
      <c r="J10" s="52"/>
      <c r="K10" s="52"/>
      <c r="L10" s="49">
        <v>15</v>
      </c>
      <c r="M10" s="49">
        <v>23</v>
      </c>
      <c r="N10" s="49">
        <v>19</v>
      </c>
      <c r="O10" s="49">
        <v>14</v>
      </c>
      <c r="P10" s="49">
        <v>7</v>
      </c>
      <c r="Q10" s="49">
        <v>1</v>
      </c>
      <c r="R10" s="49"/>
      <c r="S10" s="49">
        <v>1</v>
      </c>
      <c r="T10" s="49">
        <v>1</v>
      </c>
      <c r="U10" s="49"/>
      <c r="V10" s="279">
        <v>19</v>
      </c>
      <c r="W10" s="279">
        <v>0</v>
      </c>
      <c r="X10" s="99">
        <v>23</v>
      </c>
      <c r="Y10" s="99">
        <f>T10/F10*1000</f>
        <v>38.46153846153847</v>
      </c>
      <c r="Z10" s="99">
        <f>U10/G10*1000</f>
        <v>0</v>
      </c>
      <c r="AA10" s="279"/>
      <c r="AB10" s="279"/>
    </row>
    <row r="11" spans="1:28" s="275" customFormat="1" ht="9.75" customHeight="1">
      <c r="A11" s="49"/>
      <c r="B11" s="49" t="s">
        <v>624</v>
      </c>
      <c r="C11" s="90" t="s">
        <v>232</v>
      </c>
      <c r="D11" s="125">
        <v>42</v>
      </c>
      <c r="E11" s="125">
        <v>41</v>
      </c>
      <c r="F11" s="125">
        <v>41</v>
      </c>
      <c r="G11" s="125">
        <v>41</v>
      </c>
      <c r="H11" s="126"/>
      <c r="I11" s="126"/>
      <c r="J11" s="52">
        <v>1</v>
      </c>
      <c r="K11" s="52"/>
      <c r="L11" s="49">
        <v>31</v>
      </c>
      <c r="M11" s="49">
        <v>36</v>
      </c>
      <c r="N11" s="49">
        <v>18</v>
      </c>
      <c r="O11" s="49">
        <v>8</v>
      </c>
      <c r="P11" s="49">
        <v>21</v>
      </c>
      <c r="Q11" s="49">
        <v>1</v>
      </c>
      <c r="R11" s="49">
        <v>2</v>
      </c>
      <c r="S11" s="49">
        <v>1</v>
      </c>
      <c r="T11" s="49"/>
      <c r="U11" s="49"/>
      <c r="V11" s="279">
        <v>10</v>
      </c>
      <c r="W11" s="348">
        <v>41.666666666666664</v>
      </c>
      <c r="X11" s="99">
        <v>15</v>
      </c>
      <c r="Y11" s="99">
        <f t="shared" si="0"/>
        <v>0</v>
      </c>
      <c r="Z11" s="99">
        <f aca="true" t="shared" si="1" ref="Z11:Z24">U11/G11*1000</f>
        <v>0</v>
      </c>
      <c r="AA11" s="279"/>
      <c r="AB11" s="279"/>
    </row>
    <row r="12" spans="1:28" s="275" customFormat="1" ht="9.75" customHeight="1">
      <c r="A12" s="49"/>
      <c r="B12" s="49" t="s">
        <v>625</v>
      </c>
      <c r="C12" s="90" t="s">
        <v>233</v>
      </c>
      <c r="D12" s="125">
        <v>25</v>
      </c>
      <c r="E12" s="125">
        <v>23</v>
      </c>
      <c r="F12" s="125">
        <v>25</v>
      </c>
      <c r="G12" s="125">
        <v>23</v>
      </c>
      <c r="H12" s="126"/>
      <c r="I12" s="126"/>
      <c r="J12" s="52"/>
      <c r="K12" s="52"/>
      <c r="L12" s="49">
        <v>24</v>
      </c>
      <c r="M12" s="49">
        <v>31</v>
      </c>
      <c r="N12" s="49">
        <v>22</v>
      </c>
      <c r="O12" s="49">
        <v>9</v>
      </c>
      <c r="P12" s="49">
        <v>15</v>
      </c>
      <c r="Q12" s="49"/>
      <c r="R12" s="49">
        <v>1</v>
      </c>
      <c r="S12" s="49"/>
      <c r="T12" s="49"/>
      <c r="U12" s="49"/>
      <c r="V12" s="279">
        <v>0</v>
      </c>
      <c r="W12" s="348">
        <v>22.22222222222222</v>
      </c>
      <c r="X12" s="99">
        <v>0</v>
      </c>
      <c r="Y12" s="99">
        <f t="shared" si="0"/>
        <v>0</v>
      </c>
      <c r="Z12" s="99">
        <f t="shared" si="1"/>
        <v>0</v>
      </c>
      <c r="AA12" s="279"/>
      <c r="AB12" s="279"/>
    </row>
    <row r="13" spans="1:28" s="275" customFormat="1" ht="9.75" customHeight="1">
      <c r="A13" s="49"/>
      <c r="B13" s="49" t="s">
        <v>626</v>
      </c>
      <c r="C13" s="90" t="s">
        <v>234</v>
      </c>
      <c r="D13" s="125">
        <v>12</v>
      </c>
      <c r="E13" s="125">
        <v>47</v>
      </c>
      <c r="F13" s="125">
        <v>12</v>
      </c>
      <c r="G13" s="125">
        <v>47</v>
      </c>
      <c r="H13" s="126"/>
      <c r="I13" s="126"/>
      <c r="J13" s="52"/>
      <c r="K13" s="52"/>
      <c r="L13" s="49">
        <v>37</v>
      </c>
      <c r="M13" s="49">
        <v>27</v>
      </c>
      <c r="N13" s="49">
        <v>33</v>
      </c>
      <c r="O13" s="49">
        <v>16</v>
      </c>
      <c r="P13" s="49">
        <v>14</v>
      </c>
      <c r="Q13" s="49">
        <v>1</v>
      </c>
      <c r="R13" s="49"/>
      <c r="S13" s="49"/>
      <c r="T13" s="49"/>
      <c r="U13" s="49"/>
      <c r="V13" s="279">
        <v>33</v>
      </c>
      <c r="W13" s="348">
        <v>0</v>
      </c>
      <c r="X13" s="99">
        <v>0</v>
      </c>
      <c r="Y13" s="99">
        <f t="shared" si="0"/>
        <v>0</v>
      </c>
      <c r="Z13" s="99">
        <f t="shared" si="1"/>
        <v>0</v>
      </c>
      <c r="AA13" s="279"/>
      <c r="AB13" s="279"/>
    </row>
    <row r="14" spans="1:28" s="275" customFormat="1" ht="9.75" customHeight="1">
      <c r="A14" s="49"/>
      <c r="B14" s="49" t="s">
        <v>333</v>
      </c>
      <c r="C14" s="90" t="s">
        <v>235</v>
      </c>
      <c r="D14" s="125">
        <v>33</v>
      </c>
      <c r="E14" s="125">
        <v>28</v>
      </c>
      <c r="F14" s="125">
        <v>33</v>
      </c>
      <c r="G14" s="125">
        <v>28</v>
      </c>
      <c r="H14" s="126"/>
      <c r="I14" s="126"/>
      <c r="J14" s="52"/>
      <c r="K14" s="52"/>
      <c r="L14" s="49">
        <v>29</v>
      </c>
      <c r="M14" s="49">
        <v>32</v>
      </c>
      <c r="N14" s="49">
        <v>30</v>
      </c>
      <c r="O14" s="49">
        <v>18</v>
      </c>
      <c r="P14" s="49">
        <v>15</v>
      </c>
      <c r="Q14" s="49">
        <v>2</v>
      </c>
      <c r="R14" s="49">
        <v>4</v>
      </c>
      <c r="S14" s="49">
        <v>2</v>
      </c>
      <c r="T14" s="49"/>
      <c r="U14" s="49">
        <v>1</v>
      </c>
      <c r="V14" s="279">
        <v>23</v>
      </c>
      <c r="W14" s="348">
        <v>61.53846153846154</v>
      </c>
      <c r="X14" s="99">
        <v>38</v>
      </c>
      <c r="Y14" s="99">
        <f t="shared" si="0"/>
        <v>0</v>
      </c>
      <c r="Z14" s="99">
        <f t="shared" si="1"/>
        <v>35.714285714285715</v>
      </c>
      <c r="AA14" s="279"/>
      <c r="AB14" s="279"/>
    </row>
    <row r="15" spans="1:28" s="275" customFormat="1" ht="9.75" customHeight="1">
      <c r="A15" s="49"/>
      <c r="B15" s="49" t="s">
        <v>334</v>
      </c>
      <c r="C15" s="90" t="s">
        <v>236</v>
      </c>
      <c r="D15" s="125">
        <v>26</v>
      </c>
      <c r="E15" s="125">
        <v>11</v>
      </c>
      <c r="F15" s="125">
        <v>26</v>
      </c>
      <c r="G15" s="125">
        <v>11</v>
      </c>
      <c r="H15" s="126"/>
      <c r="I15" s="126"/>
      <c r="J15" s="52"/>
      <c r="K15" s="52"/>
      <c r="L15" s="49">
        <v>27</v>
      </c>
      <c r="M15" s="49">
        <v>22</v>
      </c>
      <c r="N15" s="49">
        <v>15</v>
      </c>
      <c r="O15" s="49">
        <v>10</v>
      </c>
      <c r="P15" s="49">
        <v>7</v>
      </c>
      <c r="Q15" s="49"/>
      <c r="R15" s="49">
        <v>1</v>
      </c>
      <c r="S15" s="49"/>
      <c r="T15" s="49"/>
      <c r="U15" s="49"/>
      <c r="V15" s="279">
        <v>0</v>
      </c>
      <c r="W15" s="348">
        <v>41.666666666666664</v>
      </c>
      <c r="X15" s="99">
        <v>0</v>
      </c>
      <c r="Y15" s="99">
        <f t="shared" si="0"/>
        <v>0</v>
      </c>
      <c r="Z15" s="99">
        <f t="shared" si="1"/>
        <v>0</v>
      </c>
      <c r="AA15" s="279"/>
      <c r="AB15" s="279"/>
    </row>
    <row r="16" spans="1:28" s="275" customFormat="1" ht="9.75" customHeight="1">
      <c r="A16" s="49"/>
      <c r="B16" s="49" t="s">
        <v>326</v>
      </c>
      <c r="C16" s="90" t="s">
        <v>237</v>
      </c>
      <c r="D16" s="125">
        <v>19</v>
      </c>
      <c r="E16" s="125">
        <v>27</v>
      </c>
      <c r="F16" s="125">
        <v>19</v>
      </c>
      <c r="G16" s="125">
        <v>27</v>
      </c>
      <c r="H16" s="126">
        <v>1</v>
      </c>
      <c r="I16" s="126"/>
      <c r="J16" s="52"/>
      <c r="K16" s="52"/>
      <c r="L16" s="49">
        <v>16</v>
      </c>
      <c r="M16" s="49">
        <v>19</v>
      </c>
      <c r="N16" s="49">
        <v>15</v>
      </c>
      <c r="O16" s="49">
        <v>8</v>
      </c>
      <c r="P16" s="49">
        <v>8</v>
      </c>
      <c r="Q16" s="49"/>
      <c r="R16" s="49">
        <v>1</v>
      </c>
      <c r="S16" s="49">
        <v>1</v>
      </c>
      <c r="T16" s="49">
        <v>1</v>
      </c>
      <c r="U16" s="49"/>
      <c r="V16" s="279">
        <v>24</v>
      </c>
      <c r="W16" s="348">
        <v>33.333333333333336</v>
      </c>
      <c r="X16" s="99">
        <v>45</v>
      </c>
      <c r="Y16" s="99">
        <f t="shared" si="0"/>
        <v>52.63157894736842</v>
      </c>
      <c r="Z16" s="99">
        <f t="shared" si="1"/>
        <v>0</v>
      </c>
      <c r="AA16" s="279"/>
      <c r="AB16" s="279"/>
    </row>
    <row r="17" spans="1:28" s="275" customFormat="1" ht="9.75" customHeight="1">
      <c r="A17" s="49"/>
      <c r="B17" s="49" t="s">
        <v>327</v>
      </c>
      <c r="C17" s="90" t="s">
        <v>238</v>
      </c>
      <c r="D17" s="125">
        <v>22</v>
      </c>
      <c r="E17" s="125">
        <v>23</v>
      </c>
      <c r="F17" s="125">
        <v>22</v>
      </c>
      <c r="G17" s="125">
        <v>24</v>
      </c>
      <c r="H17" s="126"/>
      <c r="I17" s="126"/>
      <c r="J17" s="52"/>
      <c r="K17" s="52"/>
      <c r="L17" s="49">
        <v>14</v>
      </c>
      <c r="M17" s="49">
        <v>23</v>
      </c>
      <c r="N17" s="49">
        <v>15</v>
      </c>
      <c r="O17" s="49">
        <v>10</v>
      </c>
      <c r="P17" s="49">
        <v>11</v>
      </c>
      <c r="Q17" s="49"/>
      <c r="R17" s="49"/>
      <c r="S17" s="49">
        <v>1</v>
      </c>
      <c r="T17" s="49">
        <v>1</v>
      </c>
      <c r="U17" s="49"/>
      <c r="V17" s="279">
        <v>0</v>
      </c>
      <c r="W17" s="348">
        <v>0</v>
      </c>
      <c r="X17" s="99">
        <v>26</v>
      </c>
      <c r="Y17" s="99">
        <f t="shared" si="0"/>
        <v>45.45454545454545</v>
      </c>
      <c r="Z17" s="99">
        <f t="shared" si="1"/>
        <v>0</v>
      </c>
      <c r="AA17" s="279"/>
      <c r="AB17" s="279"/>
    </row>
    <row r="18" spans="1:28" s="275" customFormat="1" ht="9.75" customHeight="1">
      <c r="A18" s="49"/>
      <c r="B18" s="49" t="s">
        <v>592</v>
      </c>
      <c r="C18" s="90" t="s">
        <v>239</v>
      </c>
      <c r="D18" s="125">
        <v>9</v>
      </c>
      <c r="E18" s="125">
        <v>16</v>
      </c>
      <c r="F18" s="125">
        <v>9</v>
      </c>
      <c r="G18" s="125">
        <v>16</v>
      </c>
      <c r="H18" s="126"/>
      <c r="I18" s="126"/>
      <c r="J18" s="52"/>
      <c r="K18" s="52"/>
      <c r="L18" s="49">
        <v>22</v>
      </c>
      <c r="M18" s="49">
        <v>14</v>
      </c>
      <c r="N18" s="49">
        <v>15</v>
      </c>
      <c r="O18" s="49">
        <v>10</v>
      </c>
      <c r="P18" s="49">
        <v>6</v>
      </c>
      <c r="Q18" s="49">
        <v>1</v>
      </c>
      <c r="R18" s="49">
        <v>1</v>
      </c>
      <c r="S18" s="49">
        <v>2</v>
      </c>
      <c r="T18" s="49">
        <v>1</v>
      </c>
      <c r="U18" s="49"/>
      <c r="V18" s="279">
        <v>37</v>
      </c>
      <c r="W18" s="348">
        <v>55.55555555555555</v>
      </c>
      <c r="X18" s="99">
        <v>111</v>
      </c>
      <c r="Y18" s="99"/>
      <c r="Z18" s="99">
        <f t="shared" si="1"/>
        <v>0</v>
      </c>
      <c r="AA18" s="279"/>
      <c r="AB18" s="279"/>
    </row>
    <row r="19" spans="1:28" s="275" customFormat="1" ht="9.75" customHeight="1">
      <c r="A19" s="49"/>
      <c r="B19" s="49" t="s">
        <v>335</v>
      </c>
      <c r="C19" s="90" t="s">
        <v>240</v>
      </c>
      <c r="D19" s="125">
        <v>20</v>
      </c>
      <c r="E19" s="125">
        <v>18</v>
      </c>
      <c r="F19" s="125">
        <v>19</v>
      </c>
      <c r="G19" s="125">
        <v>18</v>
      </c>
      <c r="H19" s="126"/>
      <c r="I19" s="126"/>
      <c r="J19" s="52">
        <v>1</v>
      </c>
      <c r="K19" s="52"/>
      <c r="L19" s="49">
        <v>11</v>
      </c>
      <c r="M19" s="49">
        <v>11</v>
      </c>
      <c r="N19" s="49">
        <v>21</v>
      </c>
      <c r="O19" s="49">
        <v>12</v>
      </c>
      <c r="P19" s="49">
        <v>4</v>
      </c>
      <c r="Q19" s="49">
        <v>1</v>
      </c>
      <c r="R19" s="49"/>
      <c r="S19" s="49"/>
      <c r="T19" s="49"/>
      <c r="U19" s="49"/>
      <c r="V19" s="279">
        <v>0</v>
      </c>
      <c r="W19" s="348">
        <v>0</v>
      </c>
      <c r="X19" s="99">
        <v>0</v>
      </c>
      <c r="Y19" s="99">
        <f t="shared" si="0"/>
        <v>0</v>
      </c>
      <c r="Z19" s="99">
        <f t="shared" si="1"/>
        <v>0</v>
      </c>
      <c r="AA19" s="279"/>
      <c r="AB19" s="279"/>
    </row>
    <row r="20" spans="1:28" s="275" customFormat="1" ht="9.75" customHeight="1">
      <c r="A20" s="49"/>
      <c r="B20" s="49" t="s">
        <v>336</v>
      </c>
      <c r="C20" s="90" t="s">
        <v>241</v>
      </c>
      <c r="D20" s="125">
        <v>8</v>
      </c>
      <c r="E20" s="125">
        <v>8</v>
      </c>
      <c r="F20" s="125">
        <v>8</v>
      </c>
      <c r="G20" s="125">
        <v>8</v>
      </c>
      <c r="H20" s="126"/>
      <c r="I20" s="126"/>
      <c r="J20" s="52"/>
      <c r="K20" s="52"/>
      <c r="L20" s="49">
        <v>14</v>
      </c>
      <c r="M20" s="49">
        <v>15</v>
      </c>
      <c r="N20" s="49">
        <v>10</v>
      </c>
      <c r="O20" s="49">
        <v>5</v>
      </c>
      <c r="P20" s="49">
        <v>5</v>
      </c>
      <c r="Q20" s="49"/>
      <c r="R20" s="49"/>
      <c r="S20" s="49"/>
      <c r="T20" s="49"/>
      <c r="U20" s="49"/>
      <c r="V20" s="279">
        <v>0</v>
      </c>
      <c r="W20" s="348">
        <v>0</v>
      </c>
      <c r="X20" s="99">
        <v>0</v>
      </c>
      <c r="Y20" s="99">
        <f t="shared" si="0"/>
        <v>0</v>
      </c>
      <c r="Z20" s="99">
        <v>0</v>
      </c>
      <c r="AA20" s="279"/>
      <c r="AB20" s="279"/>
    </row>
    <row r="21" spans="1:28" s="275" customFormat="1" ht="9.75" customHeight="1">
      <c r="A21" s="49"/>
      <c r="B21" s="49" t="s">
        <v>337</v>
      </c>
      <c r="C21" s="90" t="s">
        <v>242</v>
      </c>
      <c r="D21" s="125">
        <v>23</v>
      </c>
      <c r="E21" s="125">
        <v>24</v>
      </c>
      <c r="F21" s="125">
        <v>23</v>
      </c>
      <c r="G21" s="125">
        <v>24</v>
      </c>
      <c r="H21" s="126"/>
      <c r="I21" s="126"/>
      <c r="J21" s="52"/>
      <c r="K21" s="52"/>
      <c r="L21" s="49">
        <v>26</v>
      </c>
      <c r="M21" s="49">
        <v>20</v>
      </c>
      <c r="N21" s="49">
        <v>22</v>
      </c>
      <c r="O21" s="49">
        <v>14</v>
      </c>
      <c r="P21" s="49">
        <v>14</v>
      </c>
      <c r="Q21" s="49">
        <v>3</v>
      </c>
      <c r="R21" s="49">
        <v>2</v>
      </c>
      <c r="S21" s="49">
        <v>1</v>
      </c>
      <c r="T21" s="49">
        <v>1</v>
      </c>
      <c r="U21" s="49"/>
      <c r="V21" s="279">
        <v>0</v>
      </c>
      <c r="W21" s="348">
        <v>46.51162790697674</v>
      </c>
      <c r="X21" s="99">
        <v>28</v>
      </c>
      <c r="Y21" s="99">
        <f t="shared" si="0"/>
        <v>43.47826086956522</v>
      </c>
      <c r="Z21" s="99">
        <f t="shared" si="1"/>
        <v>0</v>
      </c>
      <c r="AA21" s="279"/>
      <c r="AB21" s="279"/>
    </row>
    <row r="22" spans="1:28" s="275" customFormat="1" ht="9.75" customHeight="1">
      <c r="A22" s="49"/>
      <c r="B22" s="49" t="s">
        <v>338</v>
      </c>
      <c r="C22" s="90" t="s">
        <v>243</v>
      </c>
      <c r="D22" s="125">
        <v>19</v>
      </c>
      <c r="E22" s="125">
        <v>23</v>
      </c>
      <c r="F22" s="125">
        <v>19</v>
      </c>
      <c r="G22" s="125">
        <v>23</v>
      </c>
      <c r="H22" s="126"/>
      <c r="I22" s="126"/>
      <c r="J22" s="52"/>
      <c r="K22" s="52">
        <v>1</v>
      </c>
      <c r="L22" s="49">
        <v>23</v>
      </c>
      <c r="M22" s="49">
        <v>29</v>
      </c>
      <c r="N22" s="49">
        <v>25</v>
      </c>
      <c r="O22" s="49">
        <v>14</v>
      </c>
      <c r="P22" s="49">
        <v>11</v>
      </c>
      <c r="Q22" s="49"/>
      <c r="R22" s="49"/>
      <c r="S22" s="49"/>
      <c r="T22" s="49"/>
      <c r="U22" s="49"/>
      <c r="V22" s="279">
        <v>49</v>
      </c>
      <c r="W22" s="348">
        <v>0</v>
      </c>
      <c r="X22" s="99">
        <v>0</v>
      </c>
      <c r="Y22" s="99">
        <f t="shared" si="0"/>
        <v>0</v>
      </c>
      <c r="Z22" s="99">
        <f t="shared" si="1"/>
        <v>0</v>
      </c>
      <c r="AA22" s="279"/>
      <c r="AB22" s="279"/>
    </row>
    <row r="23" spans="1:28" s="275" customFormat="1" ht="9.75" customHeight="1">
      <c r="A23" s="49"/>
      <c r="B23" s="49" t="s">
        <v>339</v>
      </c>
      <c r="C23" s="90" t="s">
        <v>244</v>
      </c>
      <c r="D23" s="125">
        <v>30</v>
      </c>
      <c r="E23" s="125">
        <v>28</v>
      </c>
      <c r="F23" s="125">
        <v>31</v>
      </c>
      <c r="G23" s="125">
        <v>27</v>
      </c>
      <c r="H23" s="126"/>
      <c r="I23" s="126">
        <v>1</v>
      </c>
      <c r="J23" s="52"/>
      <c r="K23" s="52"/>
      <c r="L23" s="49">
        <v>25</v>
      </c>
      <c r="M23" s="49">
        <v>19</v>
      </c>
      <c r="N23" s="49">
        <v>15</v>
      </c>
      <c r="O23" s="49">
        <v>10</v>
      </c>
      <c r="P23" s="49">
        <v>4</v>
      </c>
      <c r="Q23" s="49"/>
      <c r="R23" s="49"/>
      <c r="S23" s="49"/>
      <c r="T23" s="49"/>
      <c r="U23" s="49"/>
      <c r="V23" s="279">
        <v>33</v>
      </c>
      <c r="W23" s="348">
        <v>0</v>
      </c>
      <c r="X23" s="99">
        <v>0</v>
      </c>
      <c r="Y23" s="99">
        <f t="shared" si="0"/>
        <v>0</v>
      </c>
      <c r="Z23" s="99">
        <f t="shared" si="1"/>
        <v>0</v>
      </c>
      <c r="AA23" s="279"/>
      <c r="AB23" s="279"/>
    </row>
    <row r="24" spans="1:28" s="275" customFormat="1" ht="9.75" customHeight="1">
      <c r="A24" s="49"/>
      <c r="B24" s="49" t="s">
        <v>340</v>
      </c>
      <c r="C24" s="90" t="s">
        <v>245</v>
      </c>
      <c r="D24" s="125">
        <v>9</v>
      </c>
      <c r="E24" s="125">
        <v>5</v>
      </c>
      <c r="F24" s="125">
        <v>9</v>
      </c>
      <c r="G24" s="125">
        <v>5</v>
      </c>
      <c r="H24" s="126"/>
      <c r="I24" s="126"/>
      <c r="J24" s="52"/>
      <c r="K24" s="52"/>
      <c r="L24" s="49">
        <v>19</v>
      </c>
      <c r="M24" s="49">
        <v>12</v>
      </c>
      <c r="N24" s="49">
        <v>8</v>
      </c>
      <c r="O24" s="49">
        <v>6</v>
      </c>
      <c r="P24" s="49">
        <v>7</v>
      </c>
      <c r="Q24" s="49">
        <v>1</v>
      </c>
      <c r="R24" s="49"/>
      <c r="S24" s="49"/>
      <c r="T24" s="49"/>
      <c r="U24" s="49"/>
      <c r="V24" s="279">
        <v>0</v>
      </c>
      <c r="W24" s="348">
        <v>0</v>
      </c>
      <c r="X24" s="99">
        <v>0</v>
      </c>
      <c r="Y24" s="99">
        <f t="shared" si="0"/>
        <v>0</v>
      </c>
      <c r="Z24" s="99">
        <f t="shared" si="1"/>
        <v>0</v>
      </c>
      <c r="AA24" s="279"/>
      <c r="AB24" s="279"/>
    </row>
    <row r="25" spans="1:28" s="275" customFormat="1" ht="9.75" customHeight="1">
      <c r="A25" s="49"/>
      <c r="B25" s="49" t="s">
        <v>341</v>
      </c>
      <c r="C25" s="90" t="s">
        <v>246</v>
      </c>
      <c r="D25" s="125">
        <v>908</v>
      </c>
      <c r="E25" s="125">
        <v>896</v>
      </c>
      <c r="F25" s="125">
        <v>916</v>
      </c>
      <c r="G25" s="125">
        <v>901</v>
      </c>
      <c r="H25" s="126">
        <v>4</v>
      </c>
      <c r="I25" s="126">
        <v>5</v>
      </c>
      <c r="J25" s="52"/>
      <c r="K25" s="52">
        <v>1</v>
      </c>
      <c r="L25" s="49">
        <v>101</v>
      </c>
      <c r="M25" s="49">
        <v>96</v>
      </c>
      <c r="N25" s="49">
        <v>103</v>
      </c>
      <c r="O25" s="49">
        <v>70</v>
      </c>
      <c r="P25" s="49">
        <v>48</v>
      </c>
      <c r="Q25" s="49">
        <v>21</v>
      </c>
      <c r="R25" s="49">
        <v>24</v>
      </c>
      <c r="S25" s="49">
        <v>25</v>
      </c>
      <c r="T25" s="49">
        <v>16</v>
      </c>
      <c r="U25" s="49">
        <v>11</v>
      </c>
      <c r="V25" s="279">
        <v>32</v>
      </c>
      <c r="W25" s="348">
        <v>16.72473867595819</v>
      </c>
      <c r="X25" s="99">
        <v>16</v>
      </c>
      <c r="Y25" s="99">
        <f t="shared" si="0"/>
        <v>17.46724890829694</v>
      </c>
      <c r="Z25" s="99">
        <f>U25/G25*1000</f>
        <v>12.208657047724751</v>
      </c>
      <c r="AA25" s="279"/>
      <c r="AB25" s="279"/>
    </row>
    <row r="26" spans="1:28" s="275" customFormat="1" ht="9.75" customHeight="1">
      <c r="A26" s="49"/>
      <c r="B26" s="49" t="s">
        <v>342</v>
      </c>
      <c r="C26" s="90" t="s">
        <v>247</v>
      </c>
      <c r="D26" s="125">
        <v>21</v>
      </c>
      <c r="E26" s="125">
        <v>6</v>
      </c>
      <c r="F26" s="125">
        <v>21</v>
      </c>
      <c r="G26" s="125">
        <v>6</v>
      </c>
      <c r="H26" s="126"/>
      <c r="I26" s="126"/>
      <c r="J26" s="52"/>
      <c r="K26" s="52"/>
      <c r="L26" s="49">
        <v>12</v>
      </c>
      <c r="M26" s="49">
        <v>16</v>
      </c>
      <c r="N26" s="49">
        <v>20</v>
      </c>
      <c r="O26" s="49">
        <v>7</v>
      </c>
      <c r="P26" s="49">
        <v>10</v>
      </c>
      <c r="Q26" s="49">
        <v>1</v>
      </c>
      <c r="R26" s="49">
        <v>3</v>
      </c>
      <c r="S26" s="49">
        <v>4</v>
      </c>
      <c r="T26" s="49"/>
      <c r="U26" s="49"/>
      <c r="V26" s="279">
        <v>0</v>
      </c>
      <c r="W26" s="348">
        <v>100</v>
      </c>
      <c r="X26" s="99">
        <v>129</v>
      </c>
      <c r="Y26" s="99">
        <f t="shared" si="0"/>
        <v>0</v>
      </c>
      <c r="Z26" s="99">
        <f>U26/G26*1000</f>
        <v>0</v>
      </c>
      <c r="AA26" s="279"/>
      <c r="AB26" s="279"/>
    </row>
    <row r="27" spans="1:28" s="275" customFormat="1" ht="9.75" customHeight="1">
      <c r="A27" s="49"/>
      <c r="B27" s="91" t="s">
        <v>759</v>
      </c>
      <c r="C27" s="134" t="s">
        <v>99</v>
      </c>
      <c r="D27" s="330">
        <f aca="true" t="shared" si="2" ref="D27:T27">SUM(D8:D26)</f>
        <v>1278</v>
      </c>
      <c r="E27" s="330">
        <f t="shared" si="2"/>
        <v>1273</v>
      </c>
      <c r="F27" s="91">
        <f t="shared" si="2"/>
        <v>1285</v>
      </c>
      <c r="G27" s="91">
        <f t="shared" si="2"/>
        <v>1278</v>
      </c>
      <c r="H27" s="330">
        <f t="shared" si="2"/>
        <v>6</v>
      </c>
      <c r="I27" s="330">
        <f t="shared" si="2"/>
        <v>6</v>
      </c>
      <c r="J27" s="330">
        <f t="shared" si="2"/>
        <v>2</v>
      </c>
      <c r="K27" s="330">
        <f t="shared" si="2"/>
        <v>2</v>
      </c>
      <c r="L27" s="91">
        <f>SUM(L8:L26)</f>
        <v>487</v>
      </c>
      <c r="M27" s="91">
        <f>SUM(M8:M26)</f>
        <v>501</v>
      </c>
      <c r="N27" s="91">
        <f>SUM(N8:N26)</f>
        <v>463</v>
      </c>
      <c r="O27" s="91">
        <f t="shared" si="2"/>
        <v>273</v>
      </c>
      <c r="P27" s="91">
        <f t="shared" si="2"/>
        <v>237</v>
      </c>
      <c r="Q27" s="91">
        <f>SUM(Q8:Q26)</f>
        <v>33</v>
      </c>
      <c r="R27" s="91">
        <f>SUM(R8:R26)</f>
        <v>39</v>
      </c>
      <c r="S27" s="91">
        <f>SUM(S8:S26)</f>
        <v>39</v>
      </c>
      <c r="T27" s="91">
        <f t="shared" si="2"/>
        <v>22</v>
      </c>
      <c r="U27" s="91">
        <f>SUM(U8:U26)</f>
        <v>14</v>
      </c>
      <c r="V27" s="278">
        <v>26</v>
      </c>
      <c r="W27" s="349">
        <v>19.64735516372796</v>
      </c>
      <c r="X27" s="330">
        <v>18</v>
      </c>
      <c r="Y27" s="330">
        <f t="shared" si="0"/>
        <v>17.12062256809339</v>
      </c>
      <c r="Z27" s="330">
        <f>U27/G27*1000</f>
        <v>10.954616588419405</v>
      </c>
      <c r="AA27" s="279"/>
      <c r="AB27" s="279"/>
    </row>
    <row r="34" ht="8.25">
      <c r="R34" s="287"/>
    </row>
    <row r="36" ht="8.25">
      <c r="N36" s="288"/>
    </row>
    <row r="53" spans="5:36" ht="8.25">
      <c r="E53" s="286" t="s">
        <v>533</v>
      </c>
      <c r="I53" s="286" t="s">
        <v>101</v>
      </c>
      <c r="V53" s="289"/>
      <c r="W53" s="289"/>
      <c r="X53" s="289"/>
      <c r="Y53" s="289"/>
      <c r="Z53" s="289"/>
      <c r="AA53" s="289"/>
      <c r="AB53" s="289"/>
      <c r="AC53" s="289"/>
      <c r="AD53" s="289"/>
      <c r="AJ53" s="286" t="s">
        <v>33</v>
      </c>
    </row>
    <row r="54" spans="4:36" ht="8.25">
      <c r="D54" s="286" t="s">
        <v>102</v>
      </c>
      <c r="I54" s="286" t="s">
        <v>103</v>
      </c>
      <c r="V54" s="289"/>
      <c r="W54" s="289"/>
      <c r="X54" s="289"/>
      <c r="Y54" s="289"/>
      <c r="Z54" s="289"/>
      <c r="AA54" s="289"/>
      <c r="AB54" s="289"/>
      <c r="AC54" s="289"/>
      <c r="AD54" s="289"/>
      <c r="AJ54" s="286" t="s">
        <v>34</v>
      </c>
    </row>
    <row r="55" spans="22:30" ht="8.25">
      <c r="V55" s="289"/>
      <c r="W55" s="289"/>
      <c r="X55" s="289"/>
      <c r="Y55" s="289"/>
      <c r="Z55" s="289"/>
      <c r="AA55" s="289"/>
      <c r="AB55" s="289"/>
      <c r="AC55" s="289"/>
      <c r="AD55" s="290"/>
    </row>
    <row r="56" spans="18:42" ht="8.25">
      <c r="R56" s="291" t="s">
        <v>401</v>
      </c>
      <c r="V56" s="289"/>
      <c r="W56" s="292"/>
      <c r="X56" s="292"/>
      <c r="Y56" s="292"/>
      <c r="Z56" s="292"/>
      <c r="AA56" s="292"/>
      <c r="AB56" s="292"/>
      <c r="AC56" s="289"/>
      <c r="AD56" s="289"/>
      <c r="AH56" s="293"/>
      <c r="AI56" s="293" t="s">
        <v>614</v>
      </c>
      <c r="AJ56" s="886" t="s">
        <v>613</v>
      </c>
      <c r="AK56" s="886"/>
      <c r="AL56" s="887"/>
      <c r="AM56" s="886"/>
      <c r="AN56" s="886"/>
      <c r="AO56" s="886"/>
      <c r="AP56" s="888"/>
    </row>
    <row r="57" spans="2:42" ht="8.25">
      <c r="B57" s="293" t="s">
        <v>344</v>
      </c>
      <c r="C57" s="294"/>
      <c r="D57" s="889" t="s">
        <v>83</v>
      </c>
      <c r="E57" s="886"/>
      <c r="F57" s="886"/>
      <c r="G57" s="886"/>
      <c r="H57" s="888"/>
      <c r="I57" s="295" t="s">
        <v>485</v>
      </c>
      <c r="J57" s="296"/>
      <c r="K57" s="296"/>
      <c r="L57" s="296"/>
      <c r="M57" s="297"/>
      <c r="N57" s="295" t="s">
        <v>208</v>
      </c>
      <c r="O57" s="296"/>
      <c r="P57" s="296"/>
      <c r="Q57" s="296"/>
      <c r="R57" s="297"/>
      <c r="V57" s="298"/>
      <c r="W57" s="292"/>
      <c r="X57" s="292"/>
      <c r="Y57" s="292"/>
      <c r="Z57" s="292"/>
      <c r="AA57" s="292"/>
      <c r="AB57" s="292"/>
      <c r="AC57" s="292"/>
      <c r="AD57" s="292"/>
      <c r="AH57" s="299" t="s">
        <v>295</v>
      </c>
      <c r="AI57" s="300" t="s">
        <v>97</v>
      </c>
      <c r="AJ57" s="293" t="s">
        <v>713</v>
      </c>
      <c r="AK57" s="294" t="s">
        <v>715</v>
      </c>
      <c r="AL57" s="293" t="s">
        <v>248</v>
      </c>
      <c r="AM57" s="293" t="s">
        <v>251</v>
      </c>
      <c r="AN57" s="293" t="s">
        <v>157</v>
      </c>
      <c r="AO57" s="293" t="s">
        <v>159</v>
      </c>
      <c r="AP57" s="293" t="s">
        <v>504</v>
      </c>
    </row>
    <row r="58" spans="2:42" ht="8.25">
      <c r="B58" s="300" t="s">
        <v>486</v>
      </c>
      <c r="C58" s="300"/>
      <c r="D58" s="293">
        <v>1998</v>
      </c>
      <c r="E58" s="301">
        <v>1999</v>
      </c>
      <c r="F58" s="289">
        <v>2000</v>
      </c>
      <c r="G58" s="302" t="s">
        <v>95</v>
      </c>
      <c r="H58" s="303"/>
      <c r="I58" s="293">
        <v>1998</v>
      </c>
      <c r="J58" s="301">
        <v>1999</v>
      </c>
      <c r="K58" s="289">
        <v>2000</v>
      </c>
      <c r="L58" s="302" t="s">
        <v>95</v>
      </c>
      <c r="M58" s="303"/>
      <c r="N58" s="293">
        <v>1998</v>
      </c>
      <c r="O58" s="301">
        <v>1999</v>
      </c>
      <c r="P58" s="289">
        <v>2000</v>
      </c>
      <c r="Q58" s="302" t="s">
        <v>95</v>
      </c>
      <c r="R58" s="303"/>
      <c r="V58" s="289"/>
      <c r="W58" s="289"/>
      <c r="X58" s="289"/>
      <c r="Y58" s="292"/>
      <c r="Z58" s="292"/>
      <c r="AA58" s="292"/>
      <c r="AB58" s="292"/>
      <c r="AC58" s="292"/>
      <c r="AD58" s="292"/>
      <c r="AH58" s="300" t="s">
        <v>604</v>
      </c>
      <c r="AI58" s="300" t="s">
        <v>615</v>
      </c>
      <c r="AJ58" s="300" t="s">
        <v>714</v>
      </c>
      <c r="AK58" s="302" t="s">
        <v>249</v>
      </c>
      <c r="AL58" s="300" t="s">
        <v>250</v>
      </c>
      <c r="AM58" s="300" t="s">
        <v>252</v>
      </c>
      <c r="AN58" s="300" t="s">
        <v>252</v>
      </c>
      <c r="AO58" s="300" t="s">
        <v>503</v>
      </c>
      <c r="AP58" s="300" t="s">
        <v>505</v>
      </c>
    </row>
    <row r="59" spans="2:42" ht="8.25">
      <c r="B59" s="300"/>
      <c r="C59" s="300"/>
      <c r="D59" s="300"/>
      <c r="E59" s="303"/>
      <c r="F59" s="289"/>
      <c r="G59" s="304" t="s">
        <v>402</v>
      </c>
      <c r="H59" s="305"/>
      <c r="I59" s="300"/>
      <c r="J59" s="303"/>
      <c r="K59" s="289"/>
      <c r="L59" s="304" t="s">
        <v>403</v>
      </c>
      <c r="M59" s="305"/>
      <c r="N59" s="300"/>
      <c r="O59" s="303"/>
      <c r="P59" s="289"/>
      <c r="Q59" s="304" t="s">
        <v>402</v>
      </c>
      <c r="R59" s="305"/>
      <c r="V59" s="289"/>
      <c r="W59" s="289"/>
      <c r="X59" s="306"/>
      <c r="Y59" s="289"/>
      <c r="Z59" s="306"/>
      <c r="AA59" s="289"/>
      <c r="AB59" s="306"/>
      <c r="AC59" s="289"/>
      <c r="AD59" s="306"/>
      <c r="AH59" s="307"/>
      <c r="AI59" s="307"/>
      <c r="AJ59" s="307"/>
      <c r="AK59" s="304" t="s">
        <v>716</v>
      </c>
      <c r="AL59" s="307"/>
      <c r="AM59" s="307" t="s">
        <v>253</v>
      </c>
      <c r="AN59" s="307" t="s">
        <v>158</v>
      </c>
      <c r="AO59" s="307"/>
      <c r="AP59" s="307"/>
    </row>
    <row r="60" spans="2:42" ht="8.25">
      <c r="B60" s="307"/>
      <c r="C60" s="307"/>
      <c r="D60" s="307"/>
      <c r="E60" s="305"/>
      <c r="F60" s="305"/>
      <c r="G60" s="308">
        <v>2000</v>
      </c>
      <c r="H60" s="308">
        <v>2001</v>
      </c>
      <c r="I60" s="307"/>
      <c r="J60" s="305"/>
      <c r="K60" s="305"/>
      <c r="L60" s="308">
        <v>2000</v>
      </c>
      <c r="M60" s="308">
        <v>2001</v>
      </c>
      <c r="N60" s="307"/>
      <c r="O60" s="305"/>
      <c r="P60" s="305"/>
      <c r="Q60" s="308">
        <v>2000</v>
      </c>
      <c r="R60" s="308">
        <v>2001</v>
      </c>
      <c r="V60" s="289"/>
      <c r="W60" s="309"/>
      <c r="X60" s="309"/>
      <c r="Y60" s="289"/>
      <c r="Z60" s="289"/>
      <c r="AA60" s="309"/>
      <c r="AB60" s="292"/>
      <c r="AC60" s="289"/>
      <c r="AD60" s="289"/>
      <c r="AH60" s="294" t="s">
        <v>181</v>
      </c>
      <c r="AI60" s="286">
        <f>SUM(AJ60:AP60)</f>
        <v>41</v>
      </c>
      <c r="AJ60" s="286">
        <v>2</v>
      </c>
      <c r="AK60" s="286">
        <v>1</v>
      </c>
      <c r="AM60" s="286">
        <v>2</v>
      </c>
      <c r="AN60" s="286">
        <v>27</v>
      </c>
      <c r="AO60" s="286">
        <v>8</v>
      </c>
      <c r="AP60" s="286">
        <v>1</v>
      </c>
    </row>
    <row r="61" spans="2:41" ht="8.25">
      <c r="B61" s="286" t="s">
        <v>181</v>
      </c>
      <c r="D61" s="286">
        <v>31</v>
      </c>
      <c r="E61" s="286">
        <v>31</v>
      </c>
      <c r="F61" s="286">
        <v>34</v>
      </c>
      <c r="G61" s="286">
        <v>29</v>
      </c>
      <c r="H61" s="286">
        <v>23</v>
      </c>
      <c r="I61" s="286">
        <v>5</v>
      </c>
      <c r="J61" s="286">
        <v>2</v>
      </c>
      <c r="K61" s="286">
        <v>1</v>
      </c>
      <c r="L61" s="286">
        <v>1</v>
      </c>
      <c r="M61" s="286">
        <v>1</v>
      </c>
      <c r="N61" s="286">
        <v>58.8</v>
      </c>
      <c r="O61" s="310">
        <v>40</v>
      </c>
      <c r="P61" s="310">
        <v>9.3</v>
      </c>
      <c r="Q61" s="310">
        <f aca="true" t="shared" si="3" ref="Q61:Q78">L61/T61*1000</f>
        <v>12.048192771084338</v>
      </c>
      <c r="R61" s="310">
        <f aca="true" t="shared" si="4" ref="R61:R80">M61/U61*1000</f>
        <v>20.833333333333332</v>
      </c>
      <c r="T61" s="311">
        <v>83</v>
      </c>
      <c r="U61" s="311">
        <v>48</v>
      </c>
      <c r="V61" s="289"/>
      <c r="W61" s="309"/>
      <c r="X61" s="309"/>
      <c r="Y61" s="289"/>
      <c r="Z61" s="289"/>
      <c r="AA61" s="309"/>
      <c r="AB61" s="292"/>
      <c r="AC61" s="289"/>
      <c r="AD61" s="289"/>
      <c r="AH61" s="302" t="s">
        <v>387</v>
      </c>
      <c r="AI61" s="286">
        <f aca="true" t="shared" si="5" ref="AI61:AI79">SUM(AJ61:AP61)</f>
        <v>20</v>
      </c>
      <c r="AN61" s="286">
        <v>8</v>
      </c>
      <c r="AO61" s="286">
        <v>12</v>
      </c>
    </row>
    <row r="62" spans="2:42" ht="8.25">
      <c r="B62" s="286" t="s">
        <v>387</v>
      </c>
      <c r="D62" s="286">
        <v>17</v>
      </c>
      <c r="E62" s="286">
        <v>21</v>
      </c>
      <c r="F62" s="286">
        <v>10</v>
      </c>
      <c r="G62" s="286">
        <v>8</v>
      </c>
      <c r="H62" s="286">
        <v>13</v>
      </c>
      <c r="I62" s="286">
        <v>4</v>
      </c>
      <c r="J62" s="286">
        <v>3</v>
      </c>
      <c r="K62" s="286">
        <v>1</v>
      </c>
      <c r="L62" s="286">
        <v>1</v>
      </c>
      <c r="M62" s="286">
        <v>0</v>
      </c>
      <c r="N62" s="286">
        <v>28.5</v>
      </c>
      <c r="O62" s="310">
        <v>37</v>
      </c>
      <c r="P62" s="310">
        <v>12.5</v>
      </c>
      <c r="Q62" s="310">
        <f t="shared" si="3"/>
        <v>15.625</v>
      </c>
      <c r="R62" s="310">
        <f t="shared" si="4"/>
        <v>0</v>
      </c>
      <c r="T62" s="289">
        <v>64</v>
      </c>
      <c r="U62" s="289">
        <v>55</v>
      </c>
      <c r="V62" s="289"/>
      <c r="W62" s="309"/>
      <c r="X62" s="309"/>
      <c r="Y62" s="289"/>
      <c r="Z62" s="289"/>
      <c r="AA62" s="309"/>
      <c r="AB62" s="292"/>
      <c r="AC62" s="289"/>
      <c r="AD62" s="289"/>
      <c r="AH62" s="302" t="s">
        <v>396</v>
      </c>
      <c r="AI62" s="286">
        <f t="shared" si="5"/>
        <v>21</v>
      </c>
      <c r="AK62" s="286">
        <v>1</v>
      </c>
      <c r="AL62" s="286">
        <v>2</v>
      </c>
      <c r="AM62" s="286">
        <v>3</v>
      </c>
      <c r="AN62" s="286">
        <v>10</v>
      </c>
      <c r="AO62" s="286">
        <v>2</v>
      </c>
      <c r="AP62" s="286">
        <v>3</v>
      </c>
    </row>
    <row r="63" spans="2:42" ht="8.25">
      <c r="B63" s="286" t="s">
        <v>396</v>
      </c>
      <c r="D63" s="286">
        <v>6</v>
      </c>
      <c r="E63" s="286">
        <v>6</v>
      </c>
      <c r="F63" s="286">
        <v>5</v>
      </c>
      <c r="G63" s="286">
        <v>4</v>
      </c>
      <c r="H63" s="286">
        <v>5</v>
      </c>
      <c r="I63" s="286">
        <v>3</v>
      </c>
      <c r="J63" s="286">
        <v>1</v>
      </c>
      <c r="K63" s="286">
        <v>2</v>
      </c>
      <c r="L63" s="286">
        <v>1</v>
      </c>
      <c r="M63" s="286">
        <v>1</v>
      </c>
      <c r="N63" s="286">
        <v>21.7</v>
      </c>
      <c r="O63" s="286">
        <v>28.6</v>
      </c>
      <c r="P63" s="310">
        <v>23.8</v>
      </c>
      <c r="Q63" s="310">
        <f t="shared" si="3"/>
        <v>14.705882352941176</v>
      </c>
      <c r="R63" s="310">
        <f t="shared" si="4"/>
        <v>21.27659574468085</v>
      </c>
      <c r="T63" s="289">
        <v>68</v>
      </c>
      <c r="U63" s="289">
        <v>47</v>
      </c>
      <c r="V63" s="289"/>
      <c r="W63" s="309"/>
      <c r="X63" s="309"/>
      <c r="Y63" s="289"/>
      <c r="Z63" s="289"/>
      <c r="AA63" s="309"/>
      <c r="AB63" s="292"/>
      <c r="AC63" s="289"/>
      <c r="AD63" s="289"/>
      <c r="AH63" s="302" t="s">
        <v>468</v>
      </c>
      <c r="AI63" s="286">
        <f t="shared" si="5"/>
        <v>46</v>
      </c>
      <c r="AJ63" s="286">
        <v>1</v>
      </c>
      <c r="AK63" s="286">
        <v>3</v>
      </c>
      <c r="AM63" s="286">
        <v>6</v>
      </c>
      <c r="AN63" s="286">
        <v>1</v>
      </c>
      <c r="AO63" s="286">
        <v>31</v>
      </c>
      <c r="AP63" s="286">
        <v>4</v>
      </c>
    </row>
    <row r="64" spans="2:42" ht="8.25">
      <c r="B64" s="286" t="s">
        <v>468</v>
      </c>
      <c r="D64" s="286">
        <v>41</v>
      </c>
      <c r="E64" s="286">
        <v>36</v>
      </c>
      <c r="F64" s="286">
        <v>25</v>
      </c>
      <c r="G64" s="286">
        <v>21</v>
      </c>
      <c r="H64" s="286">
        <v>25</v>
      </c>
      <c r="I64" s="286">
        <v>4</v>
      </c>
      <c r="J64" s="286">
        <v>6</v>
      </c>
      <c r="K64" s="286">
        <v>3</v>
      </c>
      <c r="L64" s="286">
        <v>2</v>
      </c>
      <c r="M64" s="286">
        <v>4</v>
      </c>
      <c r="N64" s="310">
        <v>40</v>
      </c>
      <c r="O64" s="286">
        <v>32.8</v>
      </c>
      <c r="P64" s="310">
        <v>19.6</v>
      </c>
      <c r="Q64" s="310">
        <f t="shared" si="3"/>
        <v>16.129032258064516</v>
      </c>
      <c r="R64" s="310">
        <f t="shared" si="4"/>
        <v>43.01075268817205</v>
      </c>
      <c r="T64" s="289">
        <v>124</v>
      </c>
      <c r="U64" s="289">
        <v>93</v>
      </c>
      <c r="V64" s="289"/>
      <c r="W64" s="309"/>
      <c r="X64" s="309"/>
      <c r="Y64" s="289"/>
      <c r="Z64" s="289"/>
      <c r="AA64" s="309"/>
      <c r="AB64" s="292"/>
      <c r="AC64" s="289"/>
      <c r="AD64" s="289"/>
      <c r="AH64" s="302" t="s">
        <v>524</v>
      </c>
      <c r="AI64" s="286">
        <f t="shared" si="5"/>
        <v>27</v>
      </c>
      <c r="AK64" s="286">
        <v>1</v>
      </c>
      <c r="AM64" s="286">
        <v>4</v>
      </c>
      <c r="AN64" s="286">
        <v>13</v>
      </c>
      <c r="AO64" s="286">
        <v>8</v>
      </c>
      <c r="AP64" s="286">
        <v>1</v>
      </c>
    </row>
    <row r="65" spans="2:42" ht="8.25">
      <c r="B65" s="286" t="s">
        <v>524</v>
      </c>
      <c r="D65" s="286">
        <v>26</v>
      </c>
      <c r="E65" s="286">
        <v>32</v>
      </c>
      <c r="F65" s="286">
        <v>20</v>
      </c>
      <c r="G65" s="286">
        <v>14</v>
      </c>
      <c r="H65" s="286">
        <v>23</v>
      </c>
      <c r="I65" s="286">
        <v>4</v>
      </c>
      <c r="J65" s="286">
        <v>1</v>
      </c>
      <c r="K65" s="286">
        <v>1</v>
      </c>
      <c r="L65" s="286">
        <v>1</v>
      </c>
      <c r="M65" s="286">
        <v>3</v>
      </c>
      <c r="N65" s="286" t="s">
        <v>515</v>
      </c>
      <c r="O65" s="286">
        <v>31.3</v>
      </c>
      <c r="P65" s="310">
        <v>8.5</v>
      </c>
      <c r="Q65" s="310">
        <f t="shared" si="3"/>
        <v>10.309278350515465</v>
      </c>
      <c r="R65" s="310">
        <f t="shared" si="4"/>
        <v>41.0958904109589</v>
      </c>
      <c r="T65" s="289">
        <v>97</v>
      </c>
      <c r="U65" s="289">
        <v>73</v>
      </c>
      <c r="V65" s="289"/>
      <c r="W65" s="309"/>
      <c r="X65" s="309"/>
      <c r="Y65" s="289"/>
      <c r="Z65" s="289"/>
      <c r="AA65" s="309"/>
      <c r="AB65" s="292"/>
      <c r="AC65" s="289"/>
      <c r="AD65" s="289"/>
      <c r="AH65" s="302" t="s">
        <v>525</v>
      </c>
      <c r="AI65" s="286">
        <f t="shared" si="5"/>
        <v>41</v>
      </c>
      <c r="AK65" s="286">
        <v>3</v>
      </c>
      <c r="AL65" s="286">
        <v>2</v>
      </c>
      <c r="AM65" s="286">
        <v>5</v>
      </c>
      <c r="AN65" s="286">
        <v>6</v>
      </c>
      <c r="AO65" s="286">
        <v>13</v>
      </c>
      <c r="AP65" s="286">
        <v>12</v>
      </c>
    </row>
    <row r="66" spans="2:42" ht="8.25">
      <c r="B66" s="286" t="s">
        <v>525</v>
      </c>
      <c r="D66" s="286">
        <v>41</v>
      </c>
      <c r="E66" s="286">
        <v>24</v>
      </c>
      <c r="F66" s="286">
        <v>31</v>
      </c>
      <c r="G66" s="286">
        <v>21</v>
      </c>
      <c r="H66" s="286">
        <v>33</v>
      </c>
      <c r="I66" s="286">
        <v>3</v>
      </c>
      <c r="J66" s="286">
        <v>3</v>
      </c>
      <c r="K66" s="286">
        <v>1</v>
      </c>
      <c r="L66" s="286">
        <v>1</v>
      </c>
      <c r="N66" s="286">
        <v>16.9</v>
      </c>
      <c r="O66" s="286">
        <v>19.9</v>
      </c>
      <c r="P66" s="310">
        <v>7.8</v>
      </c>
      <c r="Q66" s="310">
        <f t="shared" si="3"/>
        <v>8.928571428571429</v>
      </c>
      <c r="R66" s="310">
        <f t="shared" si="4"/>
        <v>0</v>
      </c>
      <c r="T66" s="289">
        <v>112</v>
      </c>
      <c r="U66" s="289">
        <v>72</v>
      </c>
      <c r="V66" s="289"/>
      <c r="W66" s="309"/>
      <c r="X66" s="309"/>
      <c r="Y66" s="289"/>
      <c r="Z66" s="289"/>
      <c r="AA66" s="309"/>
      <c r="AB66" s="292"/>
      <c r="AC66" s="289"/>
      <c r="AD66" s="289"/>
      <c r="AH66" s="302" t="s">
        <v>577</v>
      </c>
      <c r="AI66" s="286">
        <f t="shared" si="5"/>
        <v>40</v>
      </c>
      <c r="AJ66" s="286">
        <v>1</v>
      </c>
      <c r="AK66" s="286">
        <v>4</v>
      </c>
      <c r="AM66" s="286">
        <v>5</v>
      </c>
      <c r="AN66" s="286">
        <v>2</v>
      </c>
      <c r="AO66" s="286">
        <v>23</v>
      </c>
      <c r="AP66" s="286">
        <v>5</v>
      </c>
    </row>
    <row r="67" spans="2:42" ht="8.25">
      <c r="B67" s="286" t="s">
        <v>577</v>
      </c>
      <c r="D67" s="286">
        <v>30</v>
      </c>
      <c r="E67" s="286">
        <v>36</v>
      </c>
      <c r="F67" s="286">
        <v>38</v>
      </c>
      <c r="G67" s="286">
        <v>30</v>
      </c>
      <c r="H67" s="286">
        <v>18</v>
      </c>
      <c r="I67" s="286">
        <v>2</v>
      </c>
      <c r="J67" s="286">
        <v>2</v>
      </c>
      <c r="K67" s="286">
        <v>7</v>
      </c>
      <c r="L67" s="286">
        <v>6</v>
      </c>
      <c r="M67" s="286">
        <v>1</v>
      </c>
      <c r="N67" s="286">
        <v>28.6</v>
      </c>
      <c r="O67" s="286">
        <v>19.2</v>
      </c>
      <c r="P67" s="310">
        <v>61.4</v>
      </c>
      <c r="Q67" s="310">
        <f t="shared" si="3"/>
        <v>70.58823529411765</v>
      </c>
      <c r="R67" s="310">
        <f t="shared" si="4"/>
        <v>12.5</v>
      </c>
      <c r="T67" s="289">
        <v>85</v>
      </c>
      <c r="U67" s="289">
        <v>80</v>
      </c>
      <c r="V67" s="289"/>
      <c r="W67" s="309"/>
      <c r="X67" s="309"/>
      <c r="Y67" s="289"/>
      <c r="Z67" s="289"/>
      <c r="AA67" s="309"/>
      <c r="AB67" s="292"/>
      <c r="AC67" s="289"/>
      <c r="AD67" s="289"/>
      <c r="AH67" s="302" t="s">
        <v>370</v>
      </c>
      <c r="AI67" s="286">
        <f t="shared" si="5"/>
        <v>20</v>
      </c>
      <c r="AK67" s="286">
        <v>0</v>
      </c>
      <c r="AL67" s="286">
        <v>1</v>
      </c>
      <c r="AN67" s="286">
        <v>8</v>
      </c>
      <c r="AO67" s="286">
        <v>10</v>
      </c>
      <c r="AP67" s="286">
        <v>1</v>
      </c>
    </row>
    <row r="68" spans="2:42" ht="8.25">
      <c r="B68" s="286" t="s">
        <v>520</v>
      </c>
      <c r="D68" s="286">
        <v>5</v>
      </c>
      <c r="E68" s="286">
        <v>18</v>
      </c>
      <c r="F68" s="286">
        <v>19</v>
      </c>
      <c r="G68" s="286">
        <v>12</v>
      </c>
      <c r="H68" s="286">
        <v>12</v>
      </c>
      <c r="I68" s="286">
        <v>1</v>
      </c>
      <c r="K68" s="286">
        <v>2</v>
      </c>
      <c r="L68" s="286">
        <v>2</v>
      </c>
      <c r="N68" s="286">
        <v>10</v>
      </c>
      <c r="O68" s="286">
        <v>10</v>
      </c>
      <c r="P68" s="310">
        <v>25.3</v>
      </c>
      <c r="Q68" s="310">
        <f t="shared" si="3"/>
        <v>30.76923076923077</v>
      </c>
      <c r="R68" s="310">
        <f t="shared" si="4"/>
        <v>0</v>
      </c>
      <c r="T68" s="289">
        <v>65</v>
      </c>
      <c r="U68" s="289">
        <v>45</v>
      </c>
      <c r="V68" s="289"/>
      <c r="W68" s="309"/>
      <c r="X68" s="309"/>
      <c r="Y68" s="289"/>
      <c r="Z68" s="289"/>
      <c r="AA68" s="309"/>
      <c r="AB68" s="292"/>
      <c r="AC68" s="289"/>
      <c r="AD68" s="289"/>
      <c r="AH68" s="302" t="s">
        <v>371</v>
      </c>
      <c r="AI68" s="286">
        <f t="shared" si="5"/>
        <v>18</v>
      </c>
      <c r="AK68" s="286">
        <v>2</v>
      </c>
      <c r="AL68" s="286">
        <v>2</v>
      </c>
      <c r="AM68" s="286">
        <v>9</v>
      </c>
      <c r="AN68" s="286">
        <v>2</v>
      </c>
      <c r="AO68" s="286">
        <v>1</v>
      </c>
      <c r="AP68" s="286">
        <v>2</v>
      </c>
    </row>
    <row r="69" spans="2:42" ht="8.25">
      <c r="B69" s="286" t="s">
        <v>371</v>
      </c>
      <c r="D69" s="286">
        <v>28</v>
      </c>
      <c r="E69" s="286">
        <v>20</v>
      </c>
      <c r="F69" s="286">
        <v>13</v>
      </c>
      <c r="G69" s="286">
        <v>11</v>
      </c>
      <c r="H69" s="286">
        <v>11</v>
      </c>
      <c r="J69" s="286">
        <v>2</v>
      </c>
      <c r="K69" s="286">
        <v>1</v>
      </c>
      <c r="L69" s="286">
        <v>1</v>
      </c>
      <c r="N69" s="286">
        <v>11.1</v>
      </c>
      <c r="P69" s="310">
        <v>11.4</v>
      </c>
      <c r="Q69" s="310">
        <f t="shared" si="3"/>
        <v>14.925373134328359</v>
      </c>
      <c r="R69" s="310">
        <f t="shared" si="4"/>
        <v>0</v>
      </c>
      <c r="T69" s="289">
        <v>67</v>
      </c>
      <c r="U69" s="289">
        <v>37</v>
      </c>
      <c r="V69" s="289"/>
      <c r="W69" s="309"/>
      <c r="X69" s="309"/>
      <c r="Y69" s="289"/>
      <c r="Z69" s="289"/>
      <c r="AA69" s="309"/>
      <c r="AB69" s="292"/>
      <c r="AC69" s="289"/>
      <c r="AD69" s="289"/>
      <c r="AH69" s="302" t="s">
        <v>667</v>
      </c>
      <c r="AI69" s="286">
        <f t="shared" si="5"/>
        <v>22</v>
      </c>
      <c r="AK69" s="286">
        <v>1</v>
      </c>
      <c r="AL69" s="286">
        <v>1</v>
      </c>
      <c r="AN69" s="286">
        <v>5</v>
      </c>
      <c r="AO69" s="286">
        <v>13</v>
      </c>
      <c r="AP69" s="286">
        <v>2</v>
      </c>
    </row>
    <row r="70" spans="2:42" ht="8.25">
      <c r="B70" s="286" t="s">
        <v>667</v>
      </c>
      <c r="D70" s="286">
        <v>4</v>
      </c>
      <c r="E70" s="286">
        <v>8</v>
      </c>
      <c r="F70" s="286">
        <v>9</v>
      </c>
      <c r="G70" s="286">
        <v>0</v>
      </c>
      <c r="H70" s="286">
        <v>15</v>
      </c>
      <c r="J70" s="286">
        <v>2</v>
      </c>
      <c r="K70" s="286">
        <v>0</v>
      </c>
      <c r="M70" s="286">
        <v>3</v>
      </c>
      <c r="N70" s="286">
        <v>40</v>
      </c>
      <c r="P70" s="310">
        <v>0</v>
      </c>
      <c r="Q70" s="310">
        <f t="shared" si="3"/>
        <v>0</v>
      </c>
      <c r="R70" s="310">
        <f t="shared" si="4"/>
        <v>71.42857142857143</v>
      </c>
      <c r="T70" s="289">
        <v>46</v>
      </c>
      <c r="U70" s="289">
        <v>42</v>
      </c>
      <c r="V70" s="289"/>
      <c r="W70" s="309"/>
      <c r="X70" s="309"/>
      <c r="Y70" s="289"/>
      <c r="Z70" s="289"/>
      <c r="AA70" s="309"/>
      <c r="AB70" s="292"/>
      <c r="AC70" s="289"/>
      <c r="AD70" s="289"/>
      <c r="AH70" s="302" t="s">
        <v>628</v>
      </c>
      <c r="AI70" s="286">
        <f t="shared" si="5"/>
        <v>19</v>
      </c>
      <c r="AJ70" s="286">
        <v>1</v>
      </c>
      <c r="AK70" s="286">
        <v>5</v>
      </c>
      <c r="AM70" s="286">
        <v>4</v>
      </c>
      <c r="AN70" s="286">
        <v>2</v>
      </c>
      <c r="AO70" s="286">
        <v>6</v>
      </c>
      <c r="AP70" s="286">
        <v>1</v>
      </c>
    </row>
    <row r="71" spans="2:42" ht="8.25">
      <c r="B71" s="286" t="s">
        <v>628</v>
      </c>
      <c r="D71" s="286">
        <v>10</v>
      </c>
      <c r="E71" s="286">
        <v>16</v>
      </c>
      <c r="F71" s="286">
        <v>18</v>
      </c>
      <c r="G71" s="286">
        <v>13</v>
      </c>
      <c r="H71" s="286">
        <v>8</v>
      </c>
      <c r="K71" s="286">
        <v>0</v>
      </c>
      <c r="N71" s="286">
        <v>54.5</v>
      </c>
      <c r="P71" s="310">
        <v>0</v>
      </c>
      <c r="Q71" s="310">
        <f t="shared" si="3"/>
        <v>0</v>
      </c>
      <c r="R71" s="310">
        <f t="shared" si="4"/>
        <v>0</v>
      </c>
      <c r="T71" s="289">
        <v>43</v>
      </c>
      <c r="U71" s="289">
        <v>38</v>
      </c>
      <c r="V71" s="289"/>
      <c r="W71" s="309"/>
      <c r="X71" s="309"/>
      <c r="Y71" s="289"/>
      <c r="Z71" s="289"/>
      <c r="AA71" s="309"/>
      <c r="AB71" s="292"/>
      <c r="AC71" s="289"/>
      <c r="AD71" s="289"/>
      <c r="AH71" s="302" t="s">
        <v>465</v>
      </c>
      <c r="AI71" s="286">
        <f t="shared" si="5"/>
        <v>18</v>
      </c>
      <c r="AK71" s="286">
        <v>1</v>
      </c>
      <c r="AM71" s="286">
        <v>4</v>
      </c>
      <c r="AN71" s="286">
        <v>7</v>
      </c>
      <c r="AO71" s="286">
        <v>4</v>
      </c>
      <c r="AP71" s="286">
        <v>2</v>
      </c>
    </row>
    <row r="72" spans="2:42" ht="8.25">
      <c r="B72" s="286" t="s">
        <v>465</v>
      </c>
      <c r="D72" s="286">
        <v>17</v>
      </c>
      <c r="E72" s="286">
        <v>19</v>
      </c>
      <c r="F72" s="286">
        <v>22</v>
      </c>
      <c r="G72" s="286">
        <v>17</v>
      </c>
      <c r="H72" s="286">
        <v>16</v>
      </c>
      <c r="J72" s="286">
        <v>5</v>
      </c>
      <c r="K72" s="286">
        <v>2</v>
      </c>
      <c r="L72" s="286">
        <v>1</v>
      </c>
      <c r="N72" s="286">
        <v>50.6</v>
      </c>
      <c r="P72" s="310">
        <v>69.4</v>
      </c>
      <c r="Q72" s="310">
        <f t="shared" si="3"/>
        <v>17.857142857142858</v>
      </c>
      <c r="R72" s="310">
        <f t="shared" si="4"/>
        <v>0</v>
      </c>
      <c r="T72" s="289">
        <v>56</v>
      </c>
      <c r="U72" s="289">
        <v>64</v>
      </c>
      <c r="V72" s="289"/>
      <c r="W72" s="309"/>
      <c r="X72" s="309"/>
      <c r="Y72" s="289"/>
      <c r="Z72" s="289"/>
      <c r="AA72" s="309"/>
      <c r="AB72" s="292"/>
      <c r="AC72" s="289"/>
      <c r="AD72" s="289"/>
      <c r="AH72" s="302" t="s">
        <v>466</v>
      </c>
      <c r="AI72" s="286">
        <f t="shared" si="5"/>
        <v>31</v>
      </c>
      <c r="AJ72" s="286">
        <v>1</v>
      </c>
      <c r="AK72" s="286">
        <v>0</v>
      </c>
      <c r="AL72" s="286">
        <v>4</v>
      </c>
      <c r="AN72" s="286">
        <v>7</v>
      </c>
      <c r="AO72" s="286">
        <v>6</v>
      </c>
      <c r="AP72" s="286">
        <v>13</v>
      </c>
    </row>
    <row r="73" spans="2:42" ht="8.25">
      <c r="B73" s="286" t="s">
        <v>466</v>
      </c>
      <c r="D73" s="286">
        <v>7</v>
      </c>
      <c r="E73" s="286">
        <v>4</v>
      </c>
      <c r="F73" s="286">
        <v>26</v>
      </c>
      <c r="G73" s="286">
        <v>20</v>
      </c>
      <c r="H73" s="286">
        <v>15</v>
      </c>
      <c r="I73" s="286">
        <v>1</v>
      </c>
      <c r="J73" s="286">
        <v>1</v>
      </c>
      <c r="K73" s="286">
        <v>1</v>
      </c>
      <c r="L73" s="286">
        <v>1</v>
      </c>
      <c r="M73" s="286">
        <v>4</v>
      </c>
      <c r="O73" s="286">
        <v>11.6</v>
      </c>
      <c r="P73" s="310">
        <v>11</v>
      </c>
      <c r="Q73" s="310">
        <f t="shared" si="3"/>
        <v>12.82051282051282</v>
      </c>
      <c r="R73" s="310"/>
      <c r="T73" s="289">
        <v>78</v>
      </c>
      <c r="U73" s="289">
        <v>33</v>
      </c>
      <c r="V73" s="289"/>
      <c r="W73" s="309"/>
      <c r="X73" s="309"/>
      <c r="Y73" s="289"/>
      <c r="Z73" s="289"/>
      <c r="AA73" s="309"/>
      <c r="AB73" s="292"/>
      <c r="AC73" s="289"/>
      <c r="AD73" s="289"/>
      <c r="AH73" s="302" t="s">
        <v>467</v>
      </c>
      <c r="AI73" s="286">
        <f t="shared" si="5"/>
        <v>20</v>
      </c>
      <c r="AJ73" s="286">
        <v>2</v>
      </c>
      <c r="AK73" s="286">
        <v>5</v>
      </c>
      <c r="AL73" s="286">
        <v>1</v>
      </c>
      <c r="AM73" s="286">
        <v>3</v>
      </c>
      <c r="AO73" s="286">
        <v>7</v>
      </c>
      <c r="AP73" s="286">
        <v>2</v>
      </c>
    </row>
    <row r="74" spans="2:41" ht="8.25">
      <c r="B74" s="286" t="s">
        <v>467</v>
      </c>
      <c r="D74" s="286">
        <v>22</v>
      </c>
      <c r="E74" s="286">
        <v>14</v>
      </c>
      <c r="F74" s="286">
        <v>15</v>
      </c>
      <c r="G74" s="286">
        <v>8</v>
      </c>
      <c r="H74" s="286">
        <v>19</v>
      </c>
      <c r="I74" s="286">
        <v>2</v>
      </c>
      <c r="K74" s="286">
        <v>0</v>
      </c>
      <c r="M74" s="286">
        <v>1</v>
      </c>
      <c r="N74" s="286">
        <v>33.6</v>
      </c>
      <c r="O74" s="286">
        <v>16.3</v>
      </c>
      <c r="P74" s="310">
        <v>0</v>
      </c>
      <c r="Q74" s="310">
        <f t="shared" si="3"/>
        <v>0</v>
      </c>
      <c r="R74" s="310">
        <f t="shared" si="4"/>
        <v>20</v>
      </c>
      <c r="T74" s="289">
        <v>68</v>
      </c>
      <c r="U74" s="289">
        <v>50</v>
      </c>
      <c r="V74" s="289"/>
      <c r="W74" s="309"/>
      <c r="X74" s="309"/>
      <c r="Y74" s="289"/>
      <c r="Z74" s="289"/>
      <c r="AA74" s="309"/>
      <c r="AB74" s="292"/>
      <c r="AC74" s="289"/>
      <c r="AD74" s="289"/>
      <c r="AH74" s="302" t="s">
        <v>521</v>
      </c>
      <c r="AI74" s="286">
        <f t="shared" si="5"/>
        <v>21</v>
      </c>
      <c r="AJ74" s="286">
        <v>1</v>
      </c>
      <c r="AK74" s="286">
        <v>1</v>
      </c>
      <c r="AN74" s="286">
        <v>6</v>
      </c>
      <c r="AO74" s="286">
        <v>13</v>
      </c>
    </row>
    <row r="75" spans="2:42" ht="8.25">
      <c r="B75" s="286" t="s">
        <v>521</v>
      </c>
      <c r="D75" s="286">
        <v>25</v>
      </c>
      <c r="E75" s="286">
        <v>26</v>
      </c>
      <c r="F75" s="286">
        <v>27</v>
      </c>
      <c r="G75" s="286">
        <v>9</v>
      </c>
      <c r="H75" s="286">
        <v>21</v>
      </c>
      <c r="I75" s="286">
        <v>1</v>
      </c>
      <c r="J75" s="286">
        <v>1</v>
      </c>
      <c r="K75" s="286">
        <v>1</v>
      </c>
      <c r="L75" s="286">
        <v>1</v>
      </c>
      <c r="N75" s="286">
        <v>12.8</v>
      </c>
      <c r="O75" s="286">
        <v>10.8</v>
      </c>
      <c r="P75" s="310">
        <v>11.6</v>
      </c>
      <c r="Q75" s="310">
        <f t="shared" si="3"/>
        <v>14.925373134328359</v>
      </c>
      <c r="R75" s="310">
        <f t="shared" si="4"/>
        <v>0</v>
      </c>
      <c r="T75" s="289">
        <v>67</v>
      </c>
      <c r="U75" s="289">
        <v>66</v>
      </c>
      <c r="V75" s="289"/>
      <c r="W75" s="309"/>
      <c r="X75" s="309"/>
      <c r="Y75" s="289"/>
      <c r="Z75" s="289"/>
      <c r="AA75" s="309"/>
      <c r="AB75" s="292"/>
      <c r="AC75" s="289"/>
      <c r="AD75" s="289"/>
      <c r="AH75" s="302" t="s">
        <v>522</v>
      </c>
      <c r="AI75" s="286">
        <f t="shared" si="5"/>
        <v>38</v>
      </c>
      <c r="AK75" s="286">
        <v>3</v>
      </c>
      <c r="AM75" s="286">
        <v>2</v>
      </c>
      <c r="AN75" s="286">
        <v>10</v>
      </c>
      <c r="AO75" s="286">
        <v>21</v>
      </c>
      <c r="AP75" s="286">
        <v>2</v>
      </c>
    </row>
    <row r="76" spans="2:42" ht="8.25">
      <c r="B76" s="286" t="s">
        <v>522</v>
      </c>
      <c r="D76" s="286">
        <v>28</v>
      </c>
      <c r="E76" s="286">
        <v>14</v>
      </c>
      <c r="F76" s="286">
        <v>31</v>
      </c>
      <c r="G76" s="286">
        <v>23</v>
      </c>
      <c r="H76" s="286">
        <v>19</v>
      </c>
      <c r="I76" s="286">
        <v>1</v>
      </c>
      <c r="K76" s="286">
        <v>1</v>
      </c>
      <c r="L76" s="286">
        <v>1</v>
      </c>
      <c r="N76" s="286">
        <v>23</v>
      </c>
      <c r="O76" s="286">
        <v>9.9</v>
      </c>
      <c r="P76" s="310">
        <v>13.7</v>
      </c>
      <c r="Q76" s="310">
        <f t="shared" si="3"/>
        <v>18.867924528301884</v>
      </c>
      <c r="R76" s="310">
        <f t="shared" si="4"/>
        <v>0</v>
      </c>
      <c r="T76" s="289">
        <v>53</v>
      </c>
      <c r="U76" s="289">
        <v>54</v>
      </c>
      <c r="V76" s="289"/>
      <c r="W76" s="309"/>
      <c r="X76" s="309"/>
      <c r="Y76" s="289"/>
      <c r="Z76" s="289"/>
      <c r="AA76" s="309"/>
      <c r="AB76" s="292"/>
      <c r="AC76" s="289"/>
      <c r="AD76" s="289"/>
      <c r="AH76" s="302" t="s">
        <v>523</v>
      </c>
      <c r="AI76" s="286">
        <f t="shared" si="5"/>
        <v>14</v>
      </c>
      <c r="AM76" s="286">
        <v>2</v>
      </c>
      <c r="AN76" s="286">
        <v>3</v>
      </c>
      <c r="AO76" s="286">
        <v>8</v>
      </c>
      <c r="AP76" s="286">
        <v>1</v>
      </c>
    </row>
    <row r="77" spans="2:42" ht="8.25">
      <c r="B77" s="286" t="s">
        <v>523</v>
      </c>
      <c r="D77" s="286">
        <v>8</v>
      </c>
      <c r="E77" s="286">
        <v>11</v>
      </c>
      <c r="F77" s="286">
        <v>8</v>
      </c>
      <c r="G77" s="286">
        <v>4</v>
      </c>
      <c r="H77" s="286">
        <v>10</v>
      </c>
      <c r="I77" s="286">
        <v>2</v>
      </c>
      <c r="J77" s="286">
        <v>3</v>
      </c>
      <c r="K77" s="286">
        <v>1</v>
      </c>
      <c r="L77" s="286">
        <v>1</v>
      </c>
      <c r="M77" s="286">
        <v>1</v>
      </c>
      <c r="N77" s="286">
        <v>37.7</v>
      </c>
      <c r="O77" s="286">
        <v>40.8</v>
      </c>
      <c r="P77" s="310">
        <v>23.8</v>
      </c>
      <c r="Q77" s="310">
        <f t="shared" si="3"/>
        <v>28.57142857142857</v>
      </c>
      <c r="R77" s="310">
        <f t="shared" si="4"/>
        <v>40</v>
      </c>
      <c r="T77" s="289">
        <v>35</v>
      </c>
      <c r="U77" s="289">
        <v>25</v>
      </c>
      <c r="V77" s="289"/>
      <c r="W77" s="309"/>
      <c r="X77" s="309"/>
      <c r="Y77" s="289"/>
      <c r="Z77" s="289"/>
      <c r="AA77" s="309"/>
      <c r="AB77" s="292"/>
      <c r="AC77" s="289"/>
      <c r="AD77" s="289"/>
      <c r="AH77" s="302" t="s">
        <v>513</v>
      </c>
      <c r="AI77" s="286">
        <f t="shared" si="5"/>
        <v>131</v>
      </c>
      <c r="AJ77" s="286">
        <v>11</v>
      </c>
      <c r="AK77" s="286">
        <v>8</v>
      </c>
      <c r="AM77" s="286">
        <v>11</v>
      </c>
      <c r="AN77" s="286">
        <v>43</v>
      </c>
      <c r="AO77" s="286">
        <v>32</v>
      </c>
      <c r="AP77" s="286">
        <v>26</v>
      </c>
    </row>
    <row r="78" spans="2:41" ht="8.25">
      <c r="B78" s="286" t="s">
        <v>513</v>
      </c>
      <c r="D78" s="286">
        <v>118</v>
      </c>
      <c r="E78" s="286">
        <v>122</v>
      </c>
      <c r="F78" s="286">
        <v>115</v>
      </c>
      <c r="G78" s="286">
        <v>84</v>
      </c>
      <c r="H78" s="286">
        <v>85</v>
      </c>
      <c r="I78" s="286">
        <v>32</v>
      </c>
      <c r="J78" s="286">
        <v>26</v>
      </c>
      <c r="K78" s="286">
        <v>27</v>
      </c>
      <c r="L78" s="286">
        <v>19</v>
      </c>
      <c r="M78" s="286">
        <v>22</v>
      </c>
      <c r="N78" s="286">
        <v>24</v>
      </c>
      <c r="O78" s="286">
        <v>46.2</v>
      </c>
      <c r="P78" s="310">
        <v>40.4</v>
      </c>
      <c r="Q78" s="310">
        <f t="shared" si="3"/>
        <v>452.3809523809524</v>
      </c>
      <c r="R78" s="310">
        <f t="shared" si="4"/>
        <v>35.256410256410255</v>
      </c>
      <c r="T78" s="289">
        <v>42</v>
      </c>
      <c r="U78" s="289">
        <v>624</v>
      </c>
      <c r="V78" s="289"/>
      <c r="W78" s="309"/>
      <c r="X78" s="309"/>
      <c r="Y78" s="289"/>
      <c r="Z78" s="289"/>
      <c r="AA78" s="309"/>
      <c r="AB78" s="292"/>
      <c r="AC78" s="289"/>
      <c r="AD78" s="289"/>
      <c r="AH78" s="302" t="s">
        <v>516</v>
      </c>
      <c r="AI78" s="286">
        <f t="shared" si="5"/>
        <v>12</v>
      </c>
      <c r="AN78" s="286">
        <v>1</v>
      </c>
      <c r="AO78" s="286">
        <v>11</v>
      </c>
    </row>
    <row r="79" spans="2:42" ht="8.25">
      <c r="B79" s="286" t="s">
        <v>516</v>
      </c>
      <c r="D79" s="286">
        <v>13</v>
      </c>
      <c r="E79" s="286">
        <v>29</v>
      </c>
      <c r="F79" s="286">
        <v>12</v>
      </c>
      <c r="G79" s="286">
        <v>9</v>
      </c>
      <c r="H79" s="286">
        <v>17</v>
      </c>
      <c r="J79" s="286">
        <v>2</v>
      </c>
      <c r="K79" s="286">
        <v>1</v>
      </c>
      <c r="L79" s="286">
        <v>1</v>
      </c>
      <c r="M79" s="286">
        <v>1</v>
      </c>
      <c r="P79" s="310">
        <v>16.1</v>
      </c>
      <c r="Q79" s="310">
        <f>L79/T79*1000</f>
        <v>1.9011406844106464</v>
      </c>
      <c r="R79" s="310">
        <f t="shared" si="4"/>
        <v>25</v>
      </c>
      <c r="T79" s="289">
        <v>526</v>
      </c>
      <c r="U79" s="289">
        <v>40</v>
      </c>
      <c r="V79" s="289"/>
      <c r="W79" s="309"/>
      <c r="X79" s="309"/>
      <c r="Y79" s="289"/>
      <c r="Z79" s="289"/>
      <c r="AA79" s="312"/>
      <c r="AB79" s="312"/>
      <c r="AC79" s="312"/>
      <c r="AD79" s="312"/>
      <c r="AH79" s="304" t="s">
        <v>517</v>
      </c>
      <c r="AI79" s="313">
        <f t="shared" si="5"/>
        <v>600</v>
      </c>
      <c r="AJ79" s="313">
        <f aca="true" t="shared" si="6" ref="AJ79:AP79">SUM(AJ60:AJ78)</f>
        <v>20</v>
      </c>
      <c r="AK79" s="313">
        <f t="shared" si="6"/>
        <v>39</v>
      </c>
      <c r="AL79" s="313">
        <f t="shared" si="6"/>
        <v>13</v>
      </c>
      <c r="AM79" s="313">
        <f t="shared" si="6"/>
        <v>60</v>
      </c>
      <c r="AN79" s="313">
        <f t="shared" si="6"/>
        <v>161</v>
      </c>
      <c r="AO79" s="313">
        <f t="shared" si="6"/>
        <v>229</v>
      </c>
      <c r="AP79" s="313">
        <f t="shared" si="6"/>
        <v>78</v>
      </c>
    </row>
    <row r="80" spans="2:30" ht="11.25" customHeight="1">
      <c r="B80" s="313" t="s">
        <v>96</v>
      </c>
      <c r="C80" s="313"/>
      <c r="D80" s="313">
        <f aca="true" t="shared" si="7" ref="D80:M80">SUM(D61:D79)</f>
        <v>477</v>
      </c>
      <c r="E80" s="313">
        <f t="shared" si="7"/>
        <v>487</v>
      </c>
      <c r="F80" s="313">
        <f t="shared" si="7"/>
        <v>478</v>
      </c>
      <c r="G80" s="313">
        <f t="shared" si="7"/>
        <v>337</v>
      </c>
      <c r="H80" s="313">
        <f t="shared" si="7"/>
        <v>388</v>
      </c>
      <c r="I80" s="313">
        <f t="shared" si="7"/>
        <v>65</v>
      </c>
      <c r="J80" s="313">
        <f t="shared" si="7"/>
        <v>60</v>
      </c>
      <c r="K80" s="313">
        <f t="shared" si="7"/>
        <v>53</v>
      </c>
      <c r="L80" s="313">
        <f t="shared" si="7"/>
        <v>41</v>
      </c>
      <c r="M80" s="313">
        <f t="shared" si="7"/>
        <v>42</v>
      </c>
      <c r="N80" s="313">
        <v>36.1</v>
      </c>
      <c r="O80" s="313">
        <v>26.2</v>
      </c>
      <c r="P80" s="314">
        <v>32</v>
      </c>
      <c r="Q80" s="314">
        <f>L80/T80*1000</f>
        <v>23.04665542439573</v>
      </c>
      <c r="R80" s="314">
        <f t="shared" si="4"/>
        <v>26.481715006305173</v>
      </c>
      <c r="T80" s="313">
        <f>SUM(T61:T79)</f>
        <v>1779</v>
      </c>
      <c r="U80" s="313">
        <f>SUM(U61:U79)</f>
        <v>1586</v>
      </c>
      <c r="V80" s="289"/>
      <c r="W80" s="312"/>
      <c r="X80" s="289"/>
      <c r="Y80" s="289"/>
      <c r="Z80" s="289"/>
      <c r="AA80" s="289"/>
      <c r="AB80" s="289"/>
      <c r="AC80" s="289"/>
      <c r="AD80" s="289"/>
    </row>
    <row r="81" spans="17:35" ht="8.25">
      <c r="Q81" s="310" t="s">
        <v>515</v>
      </c>
      <c r="R81" s="310" t="s">
        <v>515</v>
      </c>
      <c r="V81" s="289"/>
      <c r="W81" s="289"/>
      <c r="X81" s="289"/>
      <c r="Y81" s="289"/>
      <c r="Z81" s="289"/>
      <c r="AA81" s="289"/>
      <c r="AB81" s="289"/>
      <c r="AC81" s="289"/>
      <c r="AD81" s="289"/>
      <c r="AI81" s="286" t="s">
        <v>526</v>
      </c>
    </row>
    <row r="82" spans="22:35" ht="8.25">
      <c r="V82" s="289"/>
      <c r="W82" s="289"/>
      <c r="X82" s="289"/>
      <c r="Y82" s="289"/>
      <c r="Z82" s="289"/>
      <c r="AA82" s="289"/>
      <c r="AB82" s="289"/>
      <c r="AC82" s="289"/>
      <c r="AD82" s="289"/>
      <c r="AI82" s="286" t="s">
        <v>748</v>
      </c>
    </row>
    <row r="83" spans="22:30" ht="8.25">
      <c r="V83" s="289"/>
      <c r="W83" s="289"/>
      <c r="X83" s="289"/>
      <c r="Y83" s="289"/>
      <c r="Z83" s="289"/>
      <c r="AA83" s="289"/>
      <c r="AB83" s="289"/>
      <c r="AC83" s="289"/>
      <c r="AD83" s="289"/>
    </row>
    <row r="84" spans="22:30" ht="8.25">
      <c r="V84" s="289"/>
      <c r="W84" s="289"/>
      <c r="X84" s="289"/>
      <c r="Y84" s="289"/>
      <c r="Z84" s="289"/>
      <c r="AA84" s="289"/>
      <c r="AB84" s="289"/>
      <c r="AC84" s="289"/>
      <c r="AD84" s="289"/>
    </row>
    <row r="88" ht="8.25">
      <c r="Z88" s="315">
        <v>43</v>
      </c>
    </row>
    <row r="89" spans="10:13" ht="8.25">
      <c r="J89" s="286" t="s">
        <v>515</v>
      </c>
      <c r="L89" s="315"/>
      <c r="M89" s="286" t="s">
        <v>515</v>
      </c>
    </row>
    <row r="97" spans="1:19" ht="8.25">
      <c r="A97" s="890">
        <v>50</v>
      </c>
      <c r="B97" s="890"/>
      <c r="C97" s="890"/>
      <c r="D97" s="890"/>
      <c r="E97" s="890"/>
      <c r="F97" s="890"/>
      <c r="G97" s="890"/>
      <c r="H97" s="890"/>
      <c r="I97" s="890"/>
      <c r="J97" s="890"/>
      <c r="K97" s="890"/>
      <c r="L97" s="890"/>
      <c r="M97" s="890"/>
      <c r="N97" s="890"/>
      <c r="O97" s="890"/>
      <c r="P97" s="890"/>
      <c r="Q97" s="890"/>
      <c r="R97" s="890"/>
      <c r="S97" s="890"/>
    </row>
  </sheetData>
  <sheetProtection/>
  <mergeCells count="25"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  <mergeCell ref="AJ56:AP56"/>
    <mergeCell ref="Y6:Z6"/>
    <mergeCell ref="D57:H57"/>
    <mergeCell ref="N6:N7"/>
    <mergeCell ref="Q6:Q7"/>
    <mergeCell ref="S6:S7"/>
    <mergeCell ref="V6:V7"/>
    <mergeCell ref="F5:I5"/>
    <mergeCell ref="J5:K5"/>
    <mergeCell ref="Q5:U5"/>
    <mergeCell ref="V5:Z5"/>
    <mergeCell ref="W6:W7"/>
    <mergeCell ref="X6:X7"/>
    <mergeCell ref="T6:U6"/>
    <mergeCell ref="R6:R7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E49" sqref="E49"/>
    </sheetView>
  </sheetViews>
  <sheetFormatPr defaultColWidth="9.25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253906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22" t="s">
        <v>847</v>
      </c>
      <c r="I1" s="122"/>
      <c r="J1" s="130"/>
      <c r="K1" s="130"/>
      <c r="L1" s="130"/>
      <c r="M1" s="130"/>
      <c r="N1" s="130"/>
      <c r="O1" s="130"/>
      <c r="P1" s="130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515</v>
      </c>
      <c r="C2" s="76"/>
      <c r="D2" s="76"/>
      <c r="E2" s="49"/>
      <c r="F2" s="76"/>
      <c r="G2" s="49"/>
      <c r="H2" s="131" t="s">
        <v>848</v>
      </c>
      <c r="I2" s="123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06"/>
      <c r="U3" s="106"/>
      <c r="V3" s="106"/>
      <c r="W3" s="106"/>
      <c r="X3" s="106"/>
      <c r="Y3" s="106"/>
    </row>
    <row r="4" spans="1:26" ht="11.25" customHeight="1">
      <c r="A4" s="903" t="s">
        <v>69</v>
      </c>
      <c r="B4" s="905" t="s">
        <v>460</v>
      </c>
      <c r="C4" s="907" t="s">
        <v>303</v>
      </c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53"/>
      <c r="Z4" s="212"/>
    </row>
    <row r="5" spans="1:26" ht="75" customHeight="1">
      <c r="A5" s="904"/>
      <c r="B5" s="906"/>
      <c r="C5" s="127" t="s">
        <v>304</v>
      </c>
      <c r="D5" s="127" t="s">
        <v>305</v>
      </c>
      <c r="E5" s="127" t="s">
        <v>306</v>
      </c>
      <c r="F5" s="127" t="s">
        <v>307</v>
      </c>
      <c r="G5" s="127" t="s">
        <v>308</v>
      </c>
      <c r="H5" s="127" t="s">
        <v>309</v>
      </c>
      <c r="I5" s="127" t="s">
        <v>310</v>
      </c>
      <c r="J5" s="127" t="s">
        <v>682</v>
      </c>
      <c r="K5" s="127" t="s">
        <v>311</v>
      </c>
      <c r="L5" s="127" t="s">
        <v>444</v>
      </c>
      <c r="M5" s="127" t="s">
        <v>445</v>
      </c>
      <c r="N5" s="127" t="s">
        <v>446</v>
      </c>
      <c r="O5" s="127" t="s">
        <v>447</v>
      </c>
      <c r="P5" s="128" t="s">
        <v>448</v>
      </c>
      <c r="Q5" s="128" t="s">
        <v>648</v>
      </c>
      <c r="R5" s="127" t="s">
        <v>449</v>
      </c>
      <c r="S5" s="127" t="s">
        <v>450</v>
      </c>
      <c r="T5" s="127" t="s">
        <v>451</v>
      </c>
      <c r="U5" s="127" t="s">
        <v>649</v>
      </c>
      <c r="V5" s="127" t="s">
        <v>112</v>
      </c>
      <c r="W5" s="127" t="s">
        <v>452</v>
      </c>
      <c r="X5" s="127" t="s">
        <v>819</v>
      </c>
      <c r="Y5" s="136" t="s">
        <v>427</v>
      </c>
      <c r="Z5" s="213" t="s">
        <v>970</v>
      </c>
    </row>
    <row r="6" spans="1:26" ht="10.5">
      <c r="A6" s="106" t="s">
        <v>8</v>
      </c>
      <c r="B6" s="125">
        <v>769</v>
      </c>
      <c r="C6" s="129">
        <v>185</v>
      </c>
      <c r="D6" s="129">
        <v>9</v>
      </c>
      <c r="E6" s="129">
        <v>14</v>
      </c>
      <c r="F6" s="129">
        <v>3</v>
      </c>
      <c r="G6" s="129">
        <v>6</v>
      </c>
      <c r="H6" s="129">
        <v>3</v>
      </c>
      <c r="I6" s="129">
        <v>182</v>
      </c>
      <c r="J6" s="129"/>
      <c r="K6" s="129">
        <v>49</v>
      </c>
      <c r="L6" s="129">
        <v>10</v>
      </c>
      <c r="M6" s="129">
        <v>20</v>
      </c>
      <c r="N6" s="129">
        <v>41</v>
      </c>
      <c r="O6" s="129">
        <v>57</v>
      </c>
      <c r="P6" s="129"/>
      <c r="Q6" s="129"/>
      <c r="R6" s="129">
        <v>75</v>
      </c>
      <c r="S6" s="129">
        <v>1</v>
      </c>
      <c r="T6" s="129">
        <v>2</v>
      </c>
      <c r="U6" s="129"/>
      <c r="V6" s="129">
        <v>5</v>
      </c>
      <c r="W6" s="129">
        <v>106</v>
      </c>
      <c r="X6" s="129"/>
      <c r="Y6" s="52"/>
      <c r="Z6" s="80"/>
    </row>
    <row r="7" spans="1:26" ht="10.5">
      <c r="A7" s="106" t="s">
        <v>703</v>
      </c>
      <c r="B7" s="129">
        <v>971</v>
      </c>
      <c r="C7" s="129">
        <v>310</v>
      </c>
      <c r="D7" s="129">
        <v>67</v>
      </c>
      <c r="E7" s="129">
        <v>4</v>
      </c>
      <c r="F7" s="129">
        <v>15</v>
      </c>
      <c r="G7" s="129">
        <v>14</v>
      </c>
      <c r="H7" s="129">
        <v>9</v>
      </c>
      <c r="I7" s="129">
        <v>124</v>
      </c>
      <c r="J7" s="129">
        <v>1</v>
      </c>
      <c r="K7" s="129">
        <v>49</v>
      </c>
      <c r="L7" s="129">
        <v>31</v>
      </c>
      <c r="M7" s="129">
        <v>19</v>
      </c>
      <c r="N7" s="129">
        <v>21</v>
      </c>
      <c r="O7" s="129">
        <v>31</v>
      </c>
      <c r="P7" s="129">
        <v>105</v>
      </c>
      <c r="Q7" s="129"/>
      <c r="R7" s="129"/>
      <c r="S7" s="129">
        <v>1</v>
      </c>
      <c r="T7" s="129"/>
      <c r="U7" s="129"/>
      <c r="V7" s="129">
        <v>1</v>
      </c>
      <c r="W7" s="129">
        <v>72</v>
      </c>
      <c r="X7" s="129"/>
      <c r="Y7" s="52"/>
      <c r="Z7" s="80"/>
    </row>
    <row r="8" spans="1:26" ht="10.5">
      <c r="A8" s="52" t="s">
        <v>737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80"/>
    </row>
    <row r="9" spans="1:25" ht="10.5">
      <c r="A9" s="52" t="s">
        <v>688</v>
      </c>
      <c r="B9" s="129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186" t="s">
        <v>500</v>
      </c>
      <c r="B10" s="129">
        <v>484</v>
      </c>
      <c r="C10" s="187">
        <v>102</v>
      </c>
      <c r="D10" s="187">
        <v>1</v>
      </c>
      <c r="E10" s="125">
        <v>4</v>
      </c>
      <c r="F10" s="125">
        <v>95</v>
      </c>
      <c r="G10" s="129">
        <v>6</v>
      </c>
      <c r="H10" s="129">
        <v>4</v>
      </c>
      <c r="I10" s="129">
        <v>29</v>
      </c>
      <c r="J10" s="129"/>
      <c r="K10" s="129">
        <v>65</v>
      </c>
      <c r="L10" s="129">
        <v>7</v>
      </c>
      <c r="M10" s="129">
        <v>36</v>
      </c>
      <c r="N10" s="129">
        <v>23</v>
      </c>
      <c r="O10" s="129">
        <v>27</v>
      </c>
      <c r="P10" s="129">
        <v>74</v>
      </c>
      <c r="Q10" s="129"/>
      <c r="R10" s="129">
        <v>1</v>
      </c>
      <c r="S10" s="129"/>
      <c r="T10" s="129"/>
      <c r="U10" s="129"/>
      <c r="V10" s="129">
        <v>2</v>
      </c>
      <c r="W10" s="129"/>
      <c r="X10" s="129"/>
      <c r="Y10" s="52">
        <v>4</v>
      </c>
    </row>
    <row r="11" spans="1:26" ht="10.5">
      <c r="A11" s="186" t="s">
        <v>729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80"/>
    </row>
    <row r="12" spans="1:25" s="80" customFormat="1" ht="10.5">
      <c r="A12" s="52" t="s">
        <v>149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>
        <v>15</v>
      </c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80" customFormat="1" ht="10.5">
      <c r="A13" s="52" t="s">
        <v>275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80" customFormat="1" ht="10.5">
      <c r="A14" s="52" t="s">
        <v>290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791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80"/>
    </row>
    <row r="16" spans="1:26" ht="10.5">
      <c r="A16" s="52" t="s">
        <v>816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824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80">
        <v>20</v>
      </c>
    </row>
    <row r="18" spans="1:26" ht="10.5">
      <c r="A18" s="52" t="s">
        <v>860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80">
        <v>4</v>
      </c>
    </row>
    <row r="19" spans="1:26" ht="10.5">
      <c r="A19" s="50" t="s">
        <v>894</v>
      </c>
      <c r="B19" s="50">
        <v>748</v>
      </c>
      <c r="C19" s="50">
        <v>135</v>
      </c>
      <c r="D19" s="50">
        <v>157</v>
      </c>
      <c r="E19" s="50"/>
      <c r="F19" s="50">
        <v>105</v>
      </c>
      <c r="G19" s="50">
        <v>2</v>
      </c>
      <c r="H19" s="50">
        <v>26</v>
      </c>
      <c r="I19" s="50">
        <v>4</v>
      </c>
      <c r="J19" s="50"/>
      <c r="K19" s="50">
        <v>67</v>
      </c>
      <c r="L19" s="50">
        <v>111</v>
      </c>
      <c r="M19" s="50">
        <v>20</v>
      </c>
      <c r="N19" s="50">
        <v>4</v>
      </c>
      <c r="O19" s="50">
        <v>13</v>
      </c>
      <c r="P19" s="50">
        <v>91</v>
      </c>
      <c r="Q19" s="50">
        <v>2</v>
      </c>
      <c r="R19" s="50"/>
      <c r="S19" s="50"/>
      <c r="T19" s="50">
        <v>2</v>
      </c>
      <c r="U19" s="50"/>
      <c r="V19" s="50"/>
      <c r="W19" s="50"/>
      <c r="X19" s="50">
        <v>1</v>
      </c>
      <c r="Y19" s="50"/>
      <c r="Z19" s="82">
        <v>5</v>
      </c>
    </row>
    <row r="20" spans="1:26" ht="10.5">
      <c r="A20" s="52" t="s">
        <v>859</v>
      </c>
      <c r="B20" s="52">
        <v>97</v>
      </c>
      <c r="C20" s="52">
        <v>26</v>
      </c>
      <c r="D20" s="52">
        <v>22</v>
      </c>
      <c r="E20" s="52"/>
      <c r="F20" s="52">
        <v>16</v>
      </c>
      <c r="G20" s="52"/>
      <c r="H20" s="52"/>
      <c r="I20" s="52"/>
      <c r="J20" s="52"/>
      <c r="K20" s="52">
        <v>7</v>
      </c>
      <c r="L20" s="52">
        <v>6</v>
      </c>
      <c r="M20" s="52">
        <v>5</v>
      </c>
      <c r="N20" s="52">
        <v>1</v>
      </c>
      <c r="O20" s="52">
        <v>5</v>
      </c>
      <c r="P20" s="52">
        <v>8</v>
      </c>
      <c r="Q20" s="52"/>
      <c r="R20" s="52"/>
      <c r="S20" s="52"/>
      <c r="T20" s="52">
        <v>1</v>
      </c>
      <c r="U20" s="52"/>
      <c r="V20" s="52"/>
      <c r="W20" s="52"/>
      <c r="X20" s="52"/>
      <c r="Y20" s="52"/>
      <c r="Z20" s="80"/>
    </row>
    <row r="21" spans="1:27" ht="10.5">
      <c r="A21" s="52" t="s">
        <v>903</v>
      </c>
      <c r="B21" s="52">
        <v>145</v>
      </c>
      <c r="C21" s="52">
        <v>44</v>
      </c>
      <c r="D21" s="52">
        <v>29</v>
      </c>
      <c r="E21" s="52"/>
      <c r="F21" s="52">
        <v>18</v>
      </c>
      <c r="G21" s="52"/>
      <c r="H21" s="52">
        <v>3</v>
      </c>
      <c r="I21" s="52"/>
      <c r="J21" s="52"/>
      <c r="K21" s="52">
        <v>13</v>
      </c>
      <c r="L21" s="52">
        <v>9</v>
      </c>
      <c r="M21" s="52">
        <v>6</v>
      </c>
      <c r="N21" s="52">
        <v>1</v>
      </c>
      <c r="O21" s="52">
        <v>5</v>
      </c>
      <c r="P21" s="52">
        <v>15</v>
      </c>
      <c r="Q21" s="52"/>
      <c r="R21" s="52"/>
      <c r="S21" s="52"/>
      <c r="T21" s="52">
        <v>2</v>
      </c>
      <c r="U21" s="52"/>
      <c r="V21" s="52"/>
      <c r="W21" s="52"/>
      <c r="X21" s="52"/>
      <c r="Y21" s="52"/>
      <c r="Z21" s="80"/>
      <c r="AA21" s="80"/>
    </row>
    <row r="22" spans="1:26" ht="10.5">
      <c r="A22" s="52" t="s">
        <v>979</v>
      </c>
      <c r="B22" s="52">
        <v>199</v>
      </c>
      <c r="C22" s="52">
        <v>61</v>
      </c>
      <c r="D22" s="52">
        <v>37</v>
      </c>
      <c r="E22" s="52"/>
      <c r="F22" s="52">
        <v>23</v>
      </c>
      <c r="G22" s="52"/>
      <c r="H22" s="52">
        <v>3</v>
      </c>
      <c r="I22" s="52">
        <v>2</v>
      </c>
      <c r="J22" s="52"/>
      <c r="K22" s="52">
        <v>17</v>
      </c>
      <c r="L22" s="52">
        <v>15</v>
      </c>
      <c r="M22" s="52">
        <v>8</v>
      </c>
      <c r="N22" s="52">
        <v>2</v>
      </c>
      <c r="O22" s="52">
        <v>5</v>
      </c>
      <c r="P22" s="52">
        <v>24</v>
      </c>
      <c r="Q22" s="52"/>
      <c r="R22" s="52"/>
      <c r="S22" s="52"/>
      <c r="T22" s="52">
        <v>2</v>
      </c>
      <c r="U22" s="52"/>
      <c r="V22" s="52"/>
      <c r="W22" s="52"/>
      <c r="X22" s="52"/>
      <c r="Y22" s="52"/>
      <c r="Z22" s="80"/>
    </row>
    <row r="23" spans="1:26" ht="10.5">
      <c r="A23" s="52" t="s">
        <v>985</v>
      </c>
      <c r="B23" s="52">
        <v>294</v>
      </c>
      <c r="C23" s="52">
        <v>74</v>
      </c>
      <c r="D23" s="52">
        <v>60</v>
      </c>
      <c r="E23" s="52"/>
      <c r="F23" s="52">
        <v>35</v>
      </c>
      <c r="G23" s="52"/>
      <c r="H23" s="52">
        <v>4</v>
      </c>
      <c r="I23" s="52">
        <v>2</v>
      </c>
      <c r="J23" s="52"/>
      <c r="K23" s="52">
        <v>26</v>
      </c>
      <c r="L23" s="52">
        <v>36</v>
      </c>
      <c r="M23" s="52">
        <v>10</v>
      </c>
      <c r="N23" s="52">
        <v>4</v>
      </c>
      <c r="O23" s="52">
        <v>5</v>
      </c>
      <c r="P23" s="52">
        <v>35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80"/>
    </row>
    <row r="24" spans="1:26" ht="11.25" customHeight="1">
      <c r="A24" s="52" t="s">
        <v>993</v>
      </c>
      <c r="B24" s="52">
        <v>403</v>
      </c>
      <c r="C24" s="52">
        <v>97</v>
      </c>
      <c r="D24" s="52">
        <v>125</v>
      </c>
      <c r="E24" s="52"/>
      <c r="F24" s="52">
        <v>43</v>
      </c>
      <c r="G24" s="52">
        <v>1</v>
      </c>
      <c r="H24" s="52">
        <v>6</v>
      </c>
      <c r="I24" s="52">
        <v>2</v>
      </c>
      <c r="J24" s="52"/>
      <c r="K24" s="52">
        <v>33</v>
      </c>
      <c r="L24" s="52">
        <v>45</v>
      </c>
      <c r="M24" s="52">
        <v>11</v>
      </c>
      <c r="N24" s="52">
        <v>4</v>
      </c>
      <c r="O24" s="52">
        <v>5</v>
      </c>
      <c r="P24" s="52">
        <v>40</v>
      </c>
      <c r="Q24" s="52">
        <v>2</v>
      </c>
      <c r="R24" s="52"/>
      <c r="S24" s="52"/>
      <c r="T24" s="52">
        <v>2</v>
      </c>
      <c r="U24" s="52"/>
      <c r="V24" s="52"/>
      <c r="W24" s="52"/>
      <c r="X24" s="52"/>
      <c r="Y24" s="52"/>
      <c r="Z24" s="80"/>
    </row>
    <row r="25" spans="1:26" ht="11.25" customHeight="1">
      <c r="A25" s="52" t="s">
        <v>999</v>
      </c>
      <c r="B25" s="52">
        <v>479</v>
      </c>
      <c r="C25" s="52">
        <v>93</v>
      </c>
      <c r="D25" s="52">
        <v>150</v>
      </c>
      <c r="E25" s="52"/>
      <c r="F25" s="52">
        <v>45</v>
      </c>
      <c r="G25" s="52">
        <v>1</v>
      </c>
      <c r="H25" s="52">
        <v>12</v>
      </c>
      <c r="I25" s="52">
        <v>2</v>
      </c>
      <c r="J25" s="52"/>
      <c r="K25" s="52">
        <v>44</v>
      </c>
      <c r="L25" s="52">
        <v>52</v>
      </c>
      <c r="M25" s="52">
        <v>13</v>
      </c>
      <c r="N25" s="52">
        <v>4</v>
      </c>
      <c r="O25" s="52">
        <v>5</v>
      </c>
      <c r="P25" s="52">
        <v>48</v>
      </c>
      <c r="Q25" s="52">
        <v>2</v>
      </c>
      <c r="R25" s="52"/>
      <c r="S25" s="52"/>
      <c r="T25" s="52">
        <v>2</v>
      </c>
      <c r="U25" s="52"/>
      <c r="V25" s="52"/>
      <c r="W25" s="52"/>
      <c r="X25" s="52">
        <v>1</v>
      </c>
      <c r="Y25" s="52"/>
      <c r="Z25" s="80">
        <v>5</v>
      </c>
    </row>
    <row r="26" spans="1:26" ht="11.25" customHeight="1">
      <c r="A26" s="50" t="s">
        <v>1023</v>
      </c>
      <c r="B26" s="50">
        <v>512</v>
      </c>
      <c r="C26" s="50">
        <v>96</v>
      </c>
      <c r="D26" s="50">
        <v>156</v>
      </c>
      <c r="E26" s="50"/>
      <c r="F26" s="50">
        <v>46</v>
      </c>
      <c r="G26" s="50">
        <v>1</v>
      </c>
      <c r="H26" s="50">
        <v>15</v>
      </c>
      <c r="I26" s="50">
        <v>2</v>
      </c>
      <c r="J26" s="50"/>
      <c r="K26" s="50">
        <v>49</v>
      </c>
      <c r="L26" s="50">
        <v>57</v>
      </c>
      <c r="M26" s="50">
        <v>15</v>
      </c>
      <c r="N26" s="50">
        <v>4</v>
      </c>
      <c r="O26" s="50">
        <v>6</v>
      </c>
      <c r="P26" s="50">
        <v>54</v>
      </c>
      <c r="Q26" s="50">
        <v>2</v>
      </c>
      <c r="R26" s="50">
        <v>1</v>
      </c>
      <c r="S26" s="50"/>
      <c r="T26" s="50">
        <v>2</v>
      </c>
      <c r="U26" s="50"/>
      <c r="V26" s="50"/>
      <c r="W26" s="50"/>
      <c r="X26" s="50">
        <v>1</v>
      </c>
      <c r="Y26" s="50"/>
      <c r="Z26" s="82">
        <v>5</v>
      </c>
    </row>
    <row r="27" spans="1:27" ht="10.5">
      <c r="A27" s="52" t="s">
        <v>893</v>
      </c>
      <c r="B27" s="52">
        <v>41</v>
      </c>
      <c r="C27" s="52">
        <v>4</v>
      </c>
      <c r="D27" s="52">
        <v>1</v>
      </c>
      <c r="E27" s="52"/>
      <c r="F27" s="52">
        <v>9</v>
      </c>
      <c r="G27" s="52"/>
      <c r="H27" s="52">
        <v>4</v>
      </c>
      <c r="I27" s="52">
        <v>3</v>
      </c>
      <c r="J27" s="52"/>
      <c r="K27" s="52"/>
      <c r="L27" s="52">
        <v>8</v>
      </c>
      <c r="M27" s="52"/>
      <c r="N27" s="52"/>
      <c r="O27" s="52">
        <v>6</v>
      </c>
      <c r="P27" s="52">
        <v>4</v>
      </c>
      <c r="Q27" s="52"/>
      <c r="R27" s="52"/>
      <c r="S27" s="52"/>
      <c r="T27" s="52"/>
      <c r="U27" s="52">
        <v>2</v>
      </c>
      <c r="V27" s="52"/>
      <c r="W27" s="52"/>
      <c r="X27" s="52"/>
      <c r="Y27" s="52"/>
      <c r="Z27" s="80"/>
      <c r="AA27" s="80"/>
    </row>
    <row r="28" spans="1:26" ht="10.5">
      <c r="A28" s="52" t="s">
        <v>904</v>
      </c>
      <c r="B28" s="52">
        <v>98</v>
      </c>
      <c r="C28" s="52">
        <v>21</v>
      </c>
      <c r="D28" s="52">
        <v>1</v>
      </c>
      <c r="E28" s="52"/>
      <c r="F28" s="52">
        <v>18</v>
      </c>
      <c r="G28" s="52"/>
      <c r="H28" s="52">
        <v>6</v>
      </c>
      <c r="I28" s="52">
        <v>3</v>
      </c>
      <c r="J28" s="52"/>
      <c r="K28" s="52"/>
      <c r="L28" s="52">
        <v>20</v>
      </c>
      <c r="M28" s="52"/>
      <c r="N28" s="52">
        <v>1</v>
      </c>
      <c r="O28" s="52">
        <v>6</v>
      </c>
      <c r="P28" s="52">
        <v>19</v>
      </c>
      <c r="Q28" s="52"/>
      <c r="R28" s="52"/>
      <c r="S28" s="52"/>
      <c r="T28" s="52"/>
      <c r="U28" s="52">
        <v>2</v>
      </c>
      <c r="V28" s="52"/>
      <c r="W28" s="52"/>
      <c r="X28" s="52"/>
      <c r="Y28" s="52"/>
      <c r="Z28" s="80"/>
    </row>
    <row r="29" spans="1:26" ht="10.5">
      <c r="A29" s="52" t="s">
        <v>982</v>
      </c>
      <c r="B29" s="52">
        <v>159</v>
      </c>
      <c r="C29" s="52">
        <v>23</v>
      </c>
      <c r="D29" s="52">
        <v>2</v>
      </c>
      <c r="E29" s="52"/>
      <c r="F29" s="52">
        <v>31</v>
      </c>
      <c r="G29" s="52"/>
      <c r="H29" s="52">
        <v>11</v>
      </c>
      <c r="I29" s="52">
        <v>3</v>
      </c>
      <c r="J29" s="52"/>
      <c r="K29" s="52">
        <v>15</v>
      </c>
      <c r="L29" s="52">
        <v>31</v>
      </c>
      <c r="M29" s="52"/>
      <c r="N29" s="52">
        <v>1</v>
      </c>
      <c r="O29" s="52">
        <v>8</v>
      </c>
      <c r="P29" s="52">
        <v>29</v>
      </c>
      <c r="Q29" s="52"/>
      <c r="R29" s="52"/>
      <c r="S29" s="52"/>
      <c r="T29" s="52">
        <v>1</v>
      </c>
      <c r="U29" s="52">
        <v>2</v>
      </c>
      <c r="V29" s="52"/>
      <c r="W29" s="52"/>
      <c r="X29" s="52"/>
      <c r="Y29" s="52"/>
      <c r="Z29" s="80"/>
    </row>
    <row r="30" spans="1:26" ht="10.5">
      <c r="A30" s="52" t="s">
        <v>988</v>
      </c>
      <c r="B30" s="52">
        <v>204</v>
      </c>
      <c r="C30" s="52">
        <v>28</v>
      </c>
      <c r="D30" s="52">
        <v>2</v>
      </c>
      <c r="E30" s="52"/>
      <c r="F30" s="52">
        <v>34</v>
      </c>
      <c r="G30" s="52"/>
      <c r="H30" s="52">
        <v>12</v>
      </c>
      <c r="I30" s="52">
        <v>3</v>
      </c>
      <c r="J30" s="52"/>
      <c r="K30" s="52">
        <v>23</v>
      </c>
      <c r="L30" s="52">
        <v>36</v>
      </c>
      <c r="M30" s="52"/>
      <c r="N30" s="52">
        <v>1</v>
      </c>
      <c r="O30" s="52">
        <v>9</v>
      </c>
      <c r="P30" s="52">
        <v>49</v>
      </c>
      <c r="Q30" s="52"/>
      <c r="R30" s="52"/>
      <c r="S30" s="52"/>
      <c r="T30" s="52">
        <v>1</v>
      </c>
      <c r="U30" s="52">
        <v>2</v>
      </c>
      <c r="V30" s="52"/>
      <c r="W30" s="52"/>
      <c r="X30" s="52"/>
      <c r="Y30" s="52"/>
      <c r="Z30" s="80"/>
    </row>
    <row r="31" spans="1:26" ht="10.5">
      <c r="A31" s="52" t="s">
        <v>994</v>
      </c>
      <c r="B31" s="52">
        <v>266</v>
      </c>
      <c r="C31" s="52">
        <v>30</v>
      </c>
      <c r="D31" s="52">
        <v>2</v>
      </c>
      <c r="E31" s="52"/>
      <c r="F31" s="52">
        <v>35</v>
      </c>
      <c r="G31" s="52"/>
      <c r="H31" s="52">
        <v>14</v>
      </c>
      <c r="I31" s="52">
        <v>3</v>
      </c>
      <c r="J31" s="52"/>
      <c r="K31" s="52">
        <v>34</v>
      </c>
      <c r="L31" s="52">
        <v>59</v>
      </c>
      <c r="M31" s="52"/>
      <c r="N31" s="52">
        <v>1</v>
      </c>
      <c r="O31" s="52">
        <v>9</v>
      </c>
      <c r="P31" s="52">
        <v>60</v>
      </c>
      <c r="Q31" s="52"/>
      <c r="R31" s="52"/>
      <c r="S31" s="52"/>
      <c r="T31" s="52">
        <v>1</v>
      </c>
      <c r="U31" s="52">
        <v>2</v>
      </c>
      <c r="V31" s="52"/>
      <c r="W31" s="52"/>
      <c r="X31" s="52"/>
      <c r="Y31" s="52"/>
      <c r="Z31" s="80"/>
    </row>
    <row r="32" spans="1:26" ht="10.5">
      <c r="A32" s="52" t="s">
        <v>1000</v>
      </c>
      <c r="B32" s="52">
        <v>303</v>
      </c>
      <c r="C32" s="52">
        <v>31</v>
      </c>
      <c r="D32" s="52">
        <v>2</v>
      </c>
      <c r="E32" s="52"/>
      <c r="F32" s="52">
        <v>38</v>
      </c>
      <c r="G32" s="52">
        <v>1</v>
      </c>
      <c r="H32" s="52">
        <v>19</v>
      </c>
      <c r="I32" s="52">
        <v>3</v>
      </c>
      <c r="J32" s="52"/>
      <c r="K32" s="52">
        <v>37</v>
      </c>
      <c r="L32" s="52">
        <v>66</v>
      </c>
      <c r="M32" s="52">
        <v>6</v>
      </c>
      <c r="N32" s="52">
        <v>1</v>
      </c>
      <c r="O32" s="52">
        <v>9</v>
      </c>
      <c r="P32" s="52">
        <v>65</v>
      </c>
      <c r="Q32" s="52"/>
      <c r="R32" s="52"/>
      <c r="S32" s="52"/>
      <c r="T32" s="52">
        <v>1</v>
      </c>
      <c r="U32" s="52">
        <v>2</v>
      </c>
      <c r="V32" s="52"/>
      <c r="W32" s="52"/>
      <c r="X32" s="52"/>
      <c r="Y32" s="52"/>
      <c r="Z32" s="80"/>
    </row>
    <row r="33" spans="1:26" ht="10.5">
      <c r="A33" s="50" t="s">
        <v>1026</v>
      </c>
      <c r="B33" s="50">
        <v>349</v>
      </c>
      <c r="C33" s="50">
        <v>35</v>
      </c>
      <c r="D33" s="50">
        <v>2</v>
      </c>
      <c r="E33" s="50"/>
      <c r="F33" s="50">
        <v>40</v>
      </c>
      <c r="G33" s="50">
        <v>3</v>
      </c>
      <c r="H33" s="50">
        <v>25</v>
      </c>
      <c r="I33" s="50">
        <v>3</v>
      </c>
      <c r="J33" s="50"/>
      <c r="K33" s="50">
        <v>43</v>
      </c>
      <c r="L33" s="50">
        <v>82</v>
      </c>
      <c r="M33" s="50">
        <v>8</v>
      </c>
      <c r="N33" s="50">
        <v>1</v>
      </c>
      <c r="O33" s="50">
        <v>9</v>
      </c>
      <c r="P33" s="50">
        <v>72</v>
      </c>
      <c r="Q33" s="50">
        <v>1</v>
      </c>
      <c r="R33" s="50"/>
      <c r="S33" s="50"/>
      <c r="T33" s="50">
        <v>1</v>
      </c>
      <c r="U33" s="50">
        <v>2</v>
      </c>
      <c r="V33" s="50"/>
      <c r="W33" s="50"/>
      <c r="X33" s="50"/>
      <c r="Y33" s="50"/>
      <c r="Z33" s="82">
        <v>22</v>
      </c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2014-08-04T10:07:39Z</cp:lastPrinted>
  <dcterms:created xsi:type="dcterms:W3CDTF">1999-06-29T18:08:04Z</dcterms:created>
  <dcterms:modified xsi:type="dcterms:W3CDTF">2014-08-08T03:13:31Z</dcterms:modified>
  <cp:category/>
  <cp:version/>
  <cp:contentType/>
  <cp:contentStatus/>
</cp:coreProperties>
</file>