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activeTab="1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XAA-2" sheetId="12" r:id="rId12"/>
    <sheet name="OM-1" sheetId="13" r:id="rId13"/>
    <sheet name="XAA-1" sheetId="14" r:id="rId14"/>
    <sheet name="Une1" sheetId="15" r:id="rId15"/>
    <sheet name="Crime1" sheetId="16" r:id="rId16"/>
    <sheet name="Crime2" sheetId="17" r:id="rId17"/>
    <sheet name="NH-1" sheetId="18" r:id="rId18"/>
    <sheet name="ND1" sheetId="19" r:id="rId19"/>
    <sheet name="Une" sheetId="20" r:id="rId20"/>
    <sheet name="TG-3" sheetId="21" r:id="rId21"/>
    <sheet name="TG-3A" sheetId="22" r:id="rId22"/>
    <sheet name="TZ-1" sheetId="23" r:id="rId23"/>
    <sheet name="TZ-2" sheetId="24" r:id="rId24"/>
    <sheet name="Egleg" sheetId="25" r:id="rId25"/>
    <sheet name="MXG" sheetId="26" r:id="rId26"/>
    <sheet name="Tsag uur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<sst xmlns="http://schemas.openxmlformats.org/spreadsheetml/2006/main" count="3632" uniqueCount="1790">
  <si>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</si>
  <si>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</si>
  <si>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</si>
  <si>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</si>
  <si>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</si>
  <si>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</si>
  <si>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</si>
  <si>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</si>
  <si>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</si>
  <si>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</si>
  <si>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</si>
  <si>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</si>
  <si>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</si>
  <si>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</si>
  <si>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</si>
  <si>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accumulative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</si>
  <si>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</si>
  <si>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</si>
  <si>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</si>
  <si>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</si>
  <si>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</si>
  <si>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</si>
  <si>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</si>
  <si>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</si>
  <si>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</si>
  <si>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</si>
  <si>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</si>
  <si>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</si>
  <si>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</si>
  <si>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</si>
  <si>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</si>
  <si>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</si>
  <si>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</si>
  <si>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</si>
  <si>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</si>
  <si>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</si>
  <si>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</si>
  <si>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</si>
  <si>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</si>
  <si>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</si>
  <si>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</si>
  <si>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</si>
  <si>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</si>
  <si>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</si>
  <si>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</si>
  <si>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 xml:space="preserve">  ñàðûí</t>
  </si>
  <si>
    <t>Soum</t>
  </si>
  <si>
    <t>1999 I-XII</t>
  </si>
  <si>
    <t>Õýìæèõ</t>
  </si>
  <si>
    <t>3. Òàéëàíò ñàðä àæèëä îðñîí àæèëã¿é÷¿¿ä</t>
  </si>
  <si>
    <t>Constant</t>
  </si>
  <si>
    <t>2001  I-XII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</si>
  <si>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</si>
  <si>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</si>
  <si>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</si>
  <si>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</si>
  <si>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7.4. Subsidies for unemployment</t>
  </si>
  <si>
    <t xml:space="preserve">                  - õîðøîî</t>
  </si>
  <si>
    <t>3.16 pure water</t>
  </si>
  <si>
    <t>Öóñàí</t>
  </si>
  <si>
    <t>Áðó-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</si>
  <si>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</si>
  <si>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</si>
  <si>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</si>
  <si>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</si>
  <si>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 xml:space="preserve">    7.4. Àæèëã¿éäëèéí òýòãýìæ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</si>
  <si>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</si>
  <si>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</si>
  <si>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</si>
  <si>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</si>
  <si>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</si>
  <si>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</si>
  <si>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</si>
  <si>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16.3 Expanded immunization coverage for infants</t>
  </si>
  <si>
    <t xml:space="preserve">          16.4  Õ¿í àìûí òºðºëò, íàñ áàðàëò, ñóìààð</t>
  </si>
  <si>
    <t xml:space="preserve">          16.4  Number of births and deaths, by soum</t>
  </si>
  <si>
    <t xml:space="preserve">         16.5  Õàëäâàðò ºâ÷íººð ºâ÷ëºãñäèéí òîî</t>
  </si>
  <si>
    <t xml:space="preserve">          16.5 Number of infectious disease cases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</si>
  <si>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</si>
  <si>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</si>
  <si>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</si>
  <si>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</si>
  <si>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</si>
  <si>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</si>
  <si>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</si>
  <si>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</si>
  <si>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</si>
  <si>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</si>
  <si>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</si>
  <si>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</si>
  <si>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</si>
  <si>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</si>
  <si>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</si>
  <si>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</si>
  <si>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</si>
  <si>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Door</t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</si>
  <si>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</si>
  <si>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</si>
  <si>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</si>
  <si>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</si>
  <si>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</si>
  <si>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</si>
  <si>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</si>
  <si>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</si>
  <si>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</si>
  <si>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</si>
  <si>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</si>
  <si>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</si>
  <si>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</si>
  <si>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</si>
  <si>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</si>
  <si>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</si>
  <si>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</si>
  <si>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</si>
  <si>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</si>
  <si>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</si>
  <si>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</si>
  <si>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</si>
  <si>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</si>
  <si>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</si>
  <si>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</si>
  <si>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</si>
  <si>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</si>
  <si>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</si>
  <si>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</si>
  <si>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</si>
  <si>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</si>
  <si>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</si>
  <si>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ªñºëò, áóóðàëò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</si>
  <si>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</si>
  <si>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</si>
  <si>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</si>
  <si>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</si>
  <si>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</si>
  <si>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</si>
  <si>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</si>
  <si>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</si>
  <si>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</si>
  <si>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</si>
  <si>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</si>
  <si>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</si>
  <si>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</si>
  <si>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</si>
  <si>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</si>
  <si>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</si>
  <si>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</si>
  <si>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</si>
  <si>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</si>
  <si>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</si>
  <si>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</si>
  <si>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</si>
  <si>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</si>
  <si>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t xml:space="preserve">  10.4 Production of the major commodities</t>
  </si>
  <si>
    <t xml:space="preserve"> 10.3 Àæ ¿éëäâýðèéí íèéò á¿òýýãäõ¿¿í, çýðýãö¿¿ëýõ ¿íýýð /ìÿí.òºã/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</si>
  <si>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</si>
  <si>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</si>
  <si>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</si>
  <si>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</si>
  <si>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</si>
  <si>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</si>
  <si>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</si>
  <si>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</si>
  <si>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</si>
  <si>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</si>
  <si>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</si>
  <si>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</si>
  <si>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</si>
  <si>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</si>
  <si>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</si>
  <si>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</si>
  <si>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</si>
  <si>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</si>
  <si>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</si>
  <si>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</si>
  <si>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</si>
  <si>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</si>
  <si>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</si>
  <si>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>7. NUMBER OF INFECTIOUS DISEASE CASES</t>
  </si>
  <si>
    <t>Main indicators of health</t>
  </si>
  <si>
    <t xml:space="preserve"> Ýìíýëýãèéí îðíû òîî</t>
  </si>
  <si>
    <t>Infectious</t>
  </si>
  <si>
    <t xml:space="preserve">      Tsagaan sumber Pr.company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</si>
  <si>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</si>
  <si>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</si>
  <si>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</si>
  <si>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</si>
  <si>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</si>
  <si>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</si>
  <si>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</si>
  <si>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</si>
  <si>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</si>
  <si>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 xml:space="preserve"> 7.1.Àæèëã¿é÷¿¿äèéí òîî, øàëòãààíààð     </t>
  </si>
  <si>
    <t>Èõ/Ih</t>
  </si>
  <si>
    <t>1995 I-XII</t>
  </si>
  <si>
    <t>Íýõìýëèéí Tetiles</t>
  </si>
  <si>
    <t xml:space="preserve">             - ìýðãýæëèéí àæèë îëäîõã¿éãýýñ</t>
  </si>
  <si>
    <t>1995  I-XII</t>
  </si>
  <si>
    <t>1997  I-XII</t>
  </si>
  <si>
    <t>2000  I-XII</t>
  </si>
  <si>
    <t>2003,12,03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</si>
  <si>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</si>
  <si>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</si>
  <si>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</si>
  <si>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</si>
  <si>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</si>
  <si>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</si>
  <si>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</si>
  <si>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</si>
  <si>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</si>
  <si>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</si>
  <si>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</si>
  <si>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</si>
  <si>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</si>
  <si>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</si>
  <si>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</si>
  <si>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</si>
  <si>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</si>
  <si>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</si>
  <si>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</si>
  <si>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Çºð¿¿ +, -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</si>
  <si>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</si>
  <si>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</si>
  <si>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</si>
  <si>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</si>
  <si>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</si>
  <si>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</si>
  <si>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</si>
  <si>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</si>
  <si>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</si>
  <si>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</si>
  <si>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</si>
  <si>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</si>
  <si>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</si>
  <si>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</si>
  <si>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</si>
  <si>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</si>
  <si>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</si>
  <si>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</si>
  <si>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</si>
  <si>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</si>
  <si>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</si>
  <si>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</si>
  <si>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</si>
  <si>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</si>
  <si>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</si>
  <si>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</si>
  <si>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</si>
  <si>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</si>
  <si>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</si>
  <si>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</si>
  <si>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</si>
  <si>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</si>
  <si>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</si>
  <si>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</si>
  <si>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</si>
  <si>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</si>
  <si>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</si>
  <si>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</si>
  <si>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</si>
  <si>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</si>
  <si>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</si>
  <si>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</si>
  <si>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</si>
  <si>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</si>
  <si>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</si>
  <si>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</si>
  <si>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</si>
  <si>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</si>
  <si>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</si>
  <si>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</si>
  <si>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</si>
  <si>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</si>
  <si>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</si>
  <si>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</si>
  <si>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</si>
  <si>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</si>
  <si>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</si>
  <si>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</si>
  <si>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</si>
  <si>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</si>
  <si>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</si>
  <si>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</si>
  <si>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</si>
  <si>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</si>
  <si>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</si>
  <si>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r>
      <t xml:space="preserve"> </t>
    </r>
    <r>
      <rPr>
        <i/>
        <sz val="7"/>
        <rFont val="Arial Mon"/>
        <family val="2"/>
      </rPr>
      <t>Soum</t>
    </r>
  </si>
  <si>
    <r>
      <t xml:space="preserve">     - äýýä  </t>
    </r>
    <r>
      <rPr>
        <i/>
        <sz val="7"/>
        <rFont val="Arial Mon"/>
        <family val="2"/>
      </rPr>
      <t>high</t>
    </r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</si>
  <si>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</si>
  <si>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</si>
  <si>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</si>
  <si>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</si>
  <si>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</si>
  <si>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</si>
  <si>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</si>
  <si>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</si>
  <si>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</si>
  <si>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</si>
  <si>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Òîîíî</t>
  </si>
  <si>
    <t>Circle for</t>
  </si>
  <si>
    <t>n/house</t>
  </si>
  <si>
    <t>1999 II</t>
  </si>
  <si>
    <t>2000 II</t>
  </si>
  <si>
    <t xml:space="preserve"> 3.Unemployed entered into work on the particular month</t>
  </si>
  <si>
    <t>Òàéëàíò ñàðûí ýöýñò áàéãàà àæèëã¿é÷¿¿ä, íàñààð</t>
  </si>
  <si>
    <t xml:space="preserve"> Unemployed people at the end of the particular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</si>
  <si>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</si>
  <si>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</si>
  <si>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</si>
  <si>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</si>
  <si>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</si>
  <si>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</si>
  <si>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</si>
  <si>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</si>
  <si>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</si>
  <si>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</si>
  <si>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</si>
  <si>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</si>
  <si>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</si>
  <si>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</si>
  <si>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</si>
  <si>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</si>
  <si>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</si>
  <si>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</si>
  <si>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</si>
  <si>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</si>
  <si>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</si>
  <si>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</si>
  <si>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</si>
  <si>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</si>
  <si>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</si>
  <si>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</si>
  <si>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</si>
  <si>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</si>
  <si>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</si>
  <si>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</si>
  <si>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</si>
  <si>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</si>
  <si>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</si>
  <si>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</si>
  <si>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</si>
  <si>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</si>
  <si>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</si>
  <si>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</si>
  <si>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</si>
  <si>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</si>
  <si>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</si>
  <si>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</si>
  <si>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</si>
  <si>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</si>
  <si>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</si>
  <si>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</si>
  <si>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</si>
  <si>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</si>
  <si>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</si>
  <si>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</si>
  <si>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</si>
  <si>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</si>
  <si>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</si>
  <si>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</si>
  <si>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</si>
  <si>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</si>
  <si>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</si>
  <si>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</si>
  <si>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</si>
  <si>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</si>
  <si>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</si>
  <si>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</si>
  <si>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</si>
  <si>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</si>
  <si>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</si>
  <si>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</si>
  <si>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</si>
  <si>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</si>
  <si>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</si>
  <si>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</si>
  <si>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</si>
  <si>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</si>
  <si>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 xml:space="preserve">                - other</t>
  </si>
  <si>
    <t>1. ªìíºõ ñàðûí ýöýñò áàéñàí àæèëã¿é÷¿¿ä - á¿ãä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</si>
  <si>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</si>
  <si>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</si>
  <si>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</si>
  <si>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</si>
  <si>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</si>
  <si>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</si>
  <si>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</si>
  <si>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</si>
  <si>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</si>
  <si>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</si>
  <si>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</si>
  <si>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</si>
  <si>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</si>
  <si>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</si>
  <si>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</si>
  <si>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</si>
  <si>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</si>
  <si>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</si>
  <si>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</si>
  <si>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</si>
  <si>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</si>
  <si>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</si>
  <si>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</si>
  <si>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</si>
  <si>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</si>
  <si>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</si>
  <si>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</si>
  <si>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</si>
  <si>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</si>
  <si>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</si>
  <si>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</si>
  <si>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</si>
  <si>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</si>
  <si>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</si>
  <si>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</si>
  <si>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</si>
  <si>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</si>
  <si>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</si>
  <si>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</si>
  <si>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</si>
  <si>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</si>
  <si>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</si>
  <si>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</si>
  <si>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</si>
  <si>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</si>
  <si>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</si>
  <si>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</si>
  <si>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</si>
  <si>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</si>
  <si>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</si>
  <si>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</si>
  <si>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</si>
  <si>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</si>
  <si>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</si>
  <si>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</si>
  <si>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áàéãóóëëàãûí ìýäýýãýýð àâàâ.                õºäºëãººíèéã òîîöîîã¿é áîëíî.</t>
  </si>
  <si>
    <t xml:space="preserve">                                         Õ¯Í ÀÌÛÍ ÒÎÎ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</si>
  <si>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</si>
  <si>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</si>
  <si>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Òàéëáàð : 1. Òºðºëò, íàñ áàðàëòûã ýð¿¿ë ìýíäèéí   * Õ¿í àìûí òîîã òîîöîõîä øèëæèëò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</si>
  <si>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</si>
  <si>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</si>
  <si>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</si>
  <si>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</si>
  <si>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</si>
  <si>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</si>
  <si>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</si>
  <si>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</si>
  <si>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</si>
  <si>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</si>
  <si>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</si>
  <si>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</si>
  <si>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</si>
  <si>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ãóòàë, õóâöàñ</t>
  </si>
  <si>
    <t xml:space="preserve">  Footwear and wearing</t>
  </si>
  <si>
    <t xml:space="preserve">                     -Vegetables, tonnes</t>
  </si>
  <si>
    <t>I-XII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</si>
  <si>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</si>
  <si>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</si>
  <si>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</si>
  <si>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</si>
  <si>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</si>
  <si>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</si>
  <si>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</si>
  <si>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</si>
  <si>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</si>
  <si>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</si>
  <si>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</si>
  <si>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</si>
  <si>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</si>
  <si>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 xml:space="preserve">                                10.2 Sold production of the industry, at current price, mln.tog</t>
  </si>
  <si>
    <t xml:space="preserve">             16.1  Main indicators of health</t>
  </si>
  <si>
    <t xml:space="preserve">          16.2  Òºðºëò, ýõ, õ¿¿õäèéí ýð¿¿ë ìýíä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</si>
  <si>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</si>
  <si>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</si>
  <si>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</si>
  <si>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</si>
  <si>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</si>
  <si>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</si>
  <si>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</si>
  <si>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</si>
  <si>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</si>
  <si>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</si>
  <si>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</si>
  <si>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</si>
  <si>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</si>
  <si>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</si>
  <si>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</si>
  <si>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</si>
  <si>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</si>
  <si>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</si>
  <si>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</si>
  <si>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</si>
  <si>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</si>
  <si>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</si>
  <si>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</si>
  <si>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</si>
  <si>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</si>
  <si>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</si>
  <si>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¯¿íýýñ: ýì</t>
  </si>
  <si>
    <t>Àìàðæñàí ýõèéí òîî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</si>
  <si>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</si>
  <si>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t xml:space="preserve"> ÍÁ  GP</t>
  </si>
  <si>
    <t xml:space="preserve">             - öýðãýýñ õàëàãäñàí</t>
  </si>
  <si>
    <t xml:space="preserve">                  - cooperatives</t>
  </si>
  <si>
    <t xml:space="preserve">                  - áóñàä</t>
  </si>
  <si>
    <t xml:space="preserve">                  - other</t>
  </si>
  <si>
    <t>thous.¥</t>
  </si>
  <si>
    <t xml:space="preserve"> Òºñâèéí çàðëàãà , ñàÿ òºã</t>
  </si>
  <si>
    <t xml:space="preserve">  ÍÁÁ   Number of infant deaths</t>
  </si>
  <si>
    <t>Sums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</si>
  <si>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</si>
  <si>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</si>
  <si>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</si>
  <si>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>1999 IX</t>
  </si>
  <si>
    <t>ºññºí ä¿í</t>
  </si>
  <si>
    <t>monthly</t>
  </si>
  <si>
    <t xml:space="preserve">Ñóì 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</si>
  <si>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</si>
  <si>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</si>
  <si>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</si>
  <si>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</si>
  <si>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</si>
  <si>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</si>
  <si>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</si>
  <si>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</si>
  <si>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</si>
  <si>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</si>
  <si>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</si>
  <si>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</si>
  <si>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</si>
  <si>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</si>
  <si>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</si>
  <si>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</si>
  <si>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</si>
  <si>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</si>
  <si>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7. ÀÆÈËÃ¯É×¯¯Ä</t>
  </si>
  <si>
    <t>7. UNEMPLOYMENT</t>
  </si>
  <si>
    <t>Õààëãà</t>
  </si>
  <si>
    <t xml:space="preserve">                - professional job not available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</si>
  <si>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</si>
  <si>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</si>
  <si>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</si>
  <si>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</si>
  <si>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</si>
  <si>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</si>
  <si>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</si>
  <si>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</si>
  <si>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</si>
  <si>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</si>
  <si>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</si>
  <si>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</si>
  <si>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</si>
  <si>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</si>
  <si>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</si>
  <si>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</si>
  <si>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</si>
  <si>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</si>
  <si>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</si>
  <si>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</si>
  <si>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</si>
  <si>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</si>
  <si>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</si>
  <si>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</si>
  <si>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</si>
  <si>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</si>
  <si>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 xml:space="preserve"> 10.3 Gross industrial products, at constant prices, /thous.tog/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</si>
  <si>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</si>
  <si>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</si>
  <si>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</si>
  <si>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 xml:space="preserve">      1. Õ¿íñíèé á¿òýýãäõ¿¿í</t>
  </si>
  <si>
    <t>1. ªìíºõ ñàðûí ýöýñò áàéñàí àæèëã¿é÷¿¿ä- á¿ãä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</si>
  <si>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</si>
  <si>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</si>
  <si>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</si>
  <si>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</si>
  <si>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</si>
  <si>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</si>
  <si>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</si>
  <si>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</si>
  <si>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</si>
  <si>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</si>
  <si>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</si>
  <si>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</si>
  <si>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</si>
  <si>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</si>
  <si>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>×èõýð</t>
  </si>
  <si>
    <t>Ãóðèë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</si>
  <si>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</si>
  <si>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</si>
  <si>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</si>
  <si>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</si>
  <si>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 xml:space="preserve">     ¯¿íýýñ: îðîí òîîíû öîìõîòãîëîîð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</si>
  <si>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</si>
  <si>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</si>
  <si>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</si>
  <si>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</si>
  <si>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</si>
  <si>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</si>
  <si>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</si>
  <si>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</si>
  <si>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</si>
  <si>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</si>
  <si>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</si>
  <si>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</si>
  <si>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</si>
  <si>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</si>
  <si>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</si>
  <si>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</si>
  <si>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</si>
  <si>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</si>
  <si>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</si>
  <si>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</si>
  <si>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</si>
  <si>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</si>
  <si>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</si>
  <si>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</si>
  <si>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</si>
  <si>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</si>
  <si>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</si>
  <si>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</si>
  <si>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</si>
  <si>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 xml:space="preserve"> Á¿ãä*</t>
  </si>
  <si>
    <t xml:space="preserve"> Total*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</si>
  <si>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</si>
  <si>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</si>
  <si>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</si>
  <si>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 SOUM</t>
  </si>
  <si>
    <t>Of which: women</t>
  </si>
  <si>
    <t>Àæèëã¿é÷¿¿ä - á¿ãä</t>
  </si>
  <si>
    <t xml:space="preserve">   Total</t>
  </si>
  <si>
    <t>women</t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</si>
  <si>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</si>
  <si>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</si>
  <si>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</si>
  <si>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</si>
  <si>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</si>
  <si>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</si>
  <si>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</si>
  <si>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</si>
  <si>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</si>
  <si>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</si>
  <si>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</si>
  <si>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</si>
  <si>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</si>
  <si>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</si>
  <si>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</si>
  <si>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</si>
  <si>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</si>
  <si>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</si>
  <si>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</si>
  <si>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</si>
  <si>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</si>
  <si>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</si>
  <si>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</si>
  <si>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</si>
  <si>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</si>
  <si>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</si>
  <si>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</si>
  <si>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</si>
  <si>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</si>
  <si>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</si>
  <si>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</si>
  <si>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</si>
  <si>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>Õîëáîîíû òàðèôûí îðëîãî, ñàÿ òºãðºã</t>
  </si>
  <si>
    <t>Total revenue of transport, mln tog</t>
  </si>
  <si>
    <t>Total revenue of communication, mln tog</t>
  </si>
  <si>
    <t xml:space="preserve">     - ìýðãýæëèéí àíõàí øàòíû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</si>
  <si>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</si>
  <si>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</si>
  <si>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</si>
  <si>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</si>
  <si>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</si>
  <si>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</si>
  <si>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</si>
  <si>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</si>
  <si>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</si>
  <si>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</si>
  <si>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</si>
  <si>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</si>
  <si>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</si>
  <si>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</si>
  <si>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</si>
  <si>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</si>
  <si>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</si>
  <si>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</si>
  <si>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</si>
  <si>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</si>
  <si>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</si>
  <si>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</si>
  <si>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</si>
  <si>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</si>
  <si>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</si>
  <si>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</si>
  <si>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</si>
  <si>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</si>
  <si>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</si>
  <si>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</si>
  <si>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</si>
  <si>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</si>
  <si>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</si>
  <si>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</si>
  <si>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</si>
  <si>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</si>
  <si>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</si>
  <si>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</si>
  <si>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</si>
  <si>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</si>
  <si>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</si>
  <si>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</si>
  <si>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</si>
  <si>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 xml:space="preserve"> 10.4 Ãîë íýðèéí á¿òýýãäýõ¿¿í ¿éëäâýðëýëò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</si>
  <si>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</si>
  <si>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</si>
  <si>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</si>
  <si>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</si>
  <si>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</si>
  <si>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</si>
  <si>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</si>
  <si>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</si>
  <si>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2003  I-XII</t>
  </si>
  <si>
    <t>2003 I-XII</t>
  </si>
  <si>
    <r>
      <t>ìÿí.ì</t>
    </r>
    <r>
      <rPr>
        <vertAlign val="superscript"/>
        <sz val="7"/>
        <rFont val="Times New Roman Mon"/>
        <family val="1"/>
      </rPr>
      <t>2</t>
    </r>
  </si>
  <si>
    <r>
      <t>thous.m</t>
    </r>
    <r>
      <rPr>
        <vertAlign val="superscript"/>
        <sz val="7"/>
        <rFont val="Times New Roman Mon"/>
        <family val="1"/>
      </rPr>
      <t>2</t>
    </r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</si>
  <si>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</si>
  <si>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</si>
  <si>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</si>
  <si>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</si>
  <si>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</si>
  <si>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</si>
  <si>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</si>
  <si>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</si>
  <si>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</si>
  <si>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</si>
  <si>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</si>
  <si>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</si>
  <si>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</si>
  <si>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</si>
  <si>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</si>
  <si>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 xml:space="preserve">            7.1. Number of unemployed people, by causes</t>
  </si>
  <si>
    <t>persons</t>
  </si>
  <si>
    <t xml:space="preserve"> Ñóì</t>
  </si>
  <si>
    <t>Central budjet expenditure, mln, tog</t>
  </si>
  <si>
    <t>2001 I-XII</t>
  </si>
  <si>
    <t>1999 X</t>
  </si>
  <si>
    <t>Îðîí íóòãèéí òºñâèéí îðëîãî, ñàÿ.òºã</t>
  </si>
  <si>
    <t xml:space="preserve">           16.2  Number of births,maternal and infant deaths</t>
  </si>
  <si>
    <t xml:space="preserve"> Complex ger</t>
  </si>
  <si>
    <t>hilis</t>
  </si>
  <si>
    <t>¨ëîì</t>
  </si>
  <si>
    <t>Íÿ-</t>
  </si>
  <si>
    <t>ðàéí</t>
  </si>
  <si>
    <t>¿æèë</t>
  </si>
  <si>
    <t xml:space="preserve">                                </t>
  </si>
  <si>
    <t xml:space="preserve">¯¿íýýñ : ýìýãòýé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</si>
  <si>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</si>
  <si>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</si>
  <si>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</si>
  <si>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</si>
  <si>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</si>
  <si>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</si>
  <si>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</si>
  <si>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</si>
  <si>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</si>
  <si>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</si>
  <si>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</si>
  <si>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</si>
  <si>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</si>
  <si>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</si>
  <si>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</si>
  <si>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</si>
  <si>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</si>
  <si>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</si>
  <si>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</si>
  <si>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</si>
  <si>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</si>
  <si>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</si>
  <si>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</si>
  <si>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</si>
  <si>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</si>
  <si>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</si>
  <si>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</si>
  <si>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</si>
  <si>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</si>
  <si>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</si>
  <si>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</si>
  <si>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</si>
  <si>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 xml:space="preserve">   Á¿ãä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</si>
  <si>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</si>
  <si>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</si>
  <si>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</si>
  <si>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</si>
  <si>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</si>
  <si>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</si>
  <si>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</si>
  <si>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</si>
  <si>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</si>
  <si>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</si>
  <si>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</si>
  <si>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</si>
  <si>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</si>
  <si>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</si>
  <si>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</si>
  <si>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</si>
  <si>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</si>
  <si>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</si>
  <si>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</si>
  <si>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</si>
  <si>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</si>
  <si>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Áîëîâñðîëûí ò¿âøèíãýýð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</si>
  <si>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</si>
  <si>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</si>
  <si>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</si>
  <si>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</si>
  <si>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</si>
  <si>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</si>
  <si>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</si>
  <si>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</si>
  <si>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</si>
  <si>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</si>
  <si>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</si>
  <si>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</si>
  <si>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</si>
  <si>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>2004  I-XII</t>
  </si>
  <si>
    <t>ªÎÌ¯</t>
  </si>
  <si>
    <t>Áýëòãýñýí õàäëàí  ìÿí.òí</t>
  </si>
  <si>
    <t>2009 I-XII</t>
  </si>
  <si>
    <t>2009 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</si>
  <si>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</si>
  <si>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</si>
  <si>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</si>
  <si>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</si>
  <si>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</si>
  <si>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</si>
  <si>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</si>
  <si>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</si>
  <si>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</si>
  <si>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</si>
  <si>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</si>
  <si>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2009 III</t>
  </si>
  <si>
    <t>2009 IY</t>
  </si>
  <si>
    <t>10000õ¿í àìä íîîãäîõ õàëäâàðò ºâ÷íèé ãàðàëò</t>
  </si>
  <si>
    <t>Number of births / live births/</t>
  </si>
  <si>
    <t>Òºðñºí õ¿¿õäèéí òîî / àìüä òºðºëò/</t>
  </si>
  <si>
    <t>2009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</si>
  <si>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</si>
  <si>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</si>
  <si>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</si>
  <si>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</si>
  <si>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</si>
  <si>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2009 YI</t>
  </si>
  <si>
    <t>Õ¿ðìýí áëîê</t>
  </si>
  <si>
    <t>2009 YII</t>
  </si>
  <si>
    <t>Âààêóóì öîíõ</t>
  </si>
  <si>
    <t>2009 YIII</t>
  </si>
  <si>
    <t>2009 IX</t>
  </si>
  <si>
    <t>2009 X</t>
  </si>
  <si>
    <t>2009 XI</t>
  </si>
  <si>
    <t>2010 XII</t>
  </si>
  <si>
    <t>2011 I</t>
  </si>
  <si>
    <t>2011  I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</si>
  <si>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</si>
  <si>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</si>
  <si>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</si>
  <si>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</si>
  <si>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</si>
  <si>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</si>
  <si>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</si>
  <si>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 xml:space="preserve">             16.3  0-2 õ¿¿õäèéí âàêöèíæóóëàëòûí õàìðàëò</t>
  </si>
  <si>
    <t>2010 I-XII</t>
  </si>
  <si>
    <t>2010-I-XII</t>
  </si>
  <si>
    <t>2012 I</t>
  </si>
  <si>
    <t>Õóâàíöàð á¿òýýãäýõ¿¿í ¿éëäâýðëýë</t>
  </si>
  <si>
    <t>Ýõ ñóðâàëæ: Õºäºëìºð õàëàìæ ¿éë÷èëãýýíèé õýëòñèéí ìýäýýãýýð</t>
  </si>
  <si>
    <t>Óëààí ýñýðãýíý</t>
  </si>
  <si>
    <t>2012  I</t>
  </si>
  <si>
    <t>2012/2009%</t>
  </si>
  <si>
    <t>2012/2011%</t>
  </si>
  <si>
    <t>2012/2010%</t>
  </si>
  <si>
    <t>2012-I</t>
  </si>
  <si>
    <t>2011-I-XII</t>
  </si>
  <si>
    <t>2019  I-XII</t>
  </si>
  <si>
    <t>2020  I-XII</t>
  </si>
  <si>
    <t>2021  I-XII</t>
  </si>
  <si>
    <t>2011 I-XII</t>
  </si>
  <si>
    <t>2012/2011. %</t>
  </si>
  <si>
    <t xml:space="preserve"> 2012.01.07</t>
  </si>
  <si>
    <t>I-II</t>
  </si>
  <si>
    <t>2011  II</t>
  </si>
  <si>
    <t>2012  II</t>
  </si>
  <si>
    <t>2011-II</t>
  </si>
  <si>
    <t>2012-II</t>
  </si>
  <si>
    <t>2011 II</t>
  </si>
  <si>
    <t>2012 II</t>
  </si>
  <si>
    <t>II February</t>
  </si>
  <si>
    <t>2011.II</t>
  </si>
  <si>
    <t>2012.II</t>
  </si>
  <si>
    <t>2011. II</t>
  </si>
  <si>
    <t xml:space="preserve">                       2012 îíû ýõíèé 2  ñàðûí áàéäëààð           </t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</si>
  <si>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</si>
  <si>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t>9.4  Òîì ìàëûí ç¿é áóñûí õîðîãäîë</t>
  </si>
  <si>
    <t>9.4 Natural losses of adult animals</t>
  </si>
  <si>
    <t>ºñºëò, áóóðàëò</t>
  </si>
  <si>
    <t>Îíû ýõíèé</t>
  </si>
  <si>
    <t xml:space="preserve">2012.02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</si>
  <si>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</si>
  <si>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</si>
  <si>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 xml:space="preserve">2012.01 ñàð        Á¯ÃÄ / TOTAL /   </t>
  </si>
  <si>
    <t>ìàëä ýçëýõ</t>
  </si>
  <si>
    <t xml:space="preserve">   ¿ ¿  í  ý  ý ñ: of which</t>
  </si>
  <si>
    <t>õóâü</t>
  </si>
  <si>
    <t>òýìýý</t>
  </si>
  <si>
    <t>àäóó</t>
  </si>
  <si>
    <t xml:space="preserve"> ¿õýð</t>
  </si>
  <si>
    <t xml:space="preserve"> õîíü</t>
  </si>
  <si>
    <t>ÿìàà</t>
  </si>
  <si>
    <t xml:space="preserve">percentage of </t>
  </si>
  <si>
    <t>Camel</t>
  </si>
  <si>
    <t>Horse</t>
  </si>
  <si>
    <t>Cattle</t>
  </si>
  <si>
    <t>Sheep</t>
  </si>
  <si>
    <t>Goat</t>
  </si>
  <si>
    <t>2011.I</t>
  </si>
  <si>
    <t>losses to total</t>
  </si>
  <si>
    <t>livestock at the</t>
  </si>
  <si>
    <t>beginning of</t>
  </si>
  <si>
    <t xml:space="preserve"> the year</t>
  </si>
  <si>
    <t>0 0</t>
  </si>
  <si>
    <t xml:space="preserve"> 0 0</t>
  </si>
  <si>
    <t>PPPY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</si>
  <si>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</si>
  <si>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</si>
  <si>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</si>
  <si>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</si>
  <si>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</si>
  <si>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</si>
  <si>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</si>
  <si>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</si>
  <si>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</si>
  <si>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</si>
  <si>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</si>
  <si>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</si>
  <si>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</si>
  <si>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</si>
  <si>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</si>
  <si>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ñóì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</si>
  <si>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</si>
  <si>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</si>
  <si>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</si>
  <si>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</si>
  <si>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</si>
  <si>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</si>
  <si>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</si>
  <si>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</si>
  <si>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</si>
  <si>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</si>
  <si>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</si>
  <si>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</si>
  <si>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</si>
  <si>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</si>
  <si>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9.3 Òºëëºëò, òºë áîéæèëò</t>
  </si>
  <si>
    <t xml:space="preserve">      9.3 Òºëëºëò, òºë áîéæèëò/¿ðãýëæëýë/</t>
  </si>
  <si>
    <t xml:space="preserve"> 9.3 Rearing young animals</t>
  </si>
  <si>
    <t xml:space="preserve">       9.3   Rearing young animals/continuation/</t>
  </si>
  <si>
    <t>Èõýð òºë</t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</si>
  <si>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</si>
  <si>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</si>
  <si>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</si>
  <si>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</si>
  <si>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</si>
  <si>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</si>
  <si>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</si>
  <si>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</si>
  <si>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</si>
  <si>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>¿¿íýýñ:</t>
    </r>
    <r>
      <rPr>
        <i/>
        <sz val="8"/>
        <rFont val="Arial Mon"/>
        <family val="2"/>
      </rPr>
      <t xml:space="preserve"> of which</t>
    </r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</si>
  <si>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</si>
  <si>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</si>
  <si>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</si>
  <si>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</si>
  <si>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</si>
  <si>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</si>
  <si>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</si>
  <si>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</si>
  <si>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</si>
  <si>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</si>
  <si>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</si>
  <si>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</si>
  <si>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</si>
  <si>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</si>
  <si>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</si>
  <si>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</si>
  <si>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</si>
  <si>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</si>
  <si>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</si>
  <si>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</si>
  <si>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</si>
  <si>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</si>
  <si>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</si>
  <si>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</si>
  <si>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</si>
  <si>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</si>
  <si>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</si>
  <si>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</si>
  <si>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</si>
  <si>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</si>
  <si>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</si>
  <si>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</si>
  <si>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6.2 Ãîë íýðèéí áàðààíû ¿íý</t>
  </si>
  <si>
    <t>6.2 Price of selected goods</t>
  </si>
  <si>
    <t>Áàðààíû íýð</t>
  </si>
  <si>
    <t>Commodities and services,measuring unit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</si>
  <si>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</si>
  <si>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</si>
  <si>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</si>
  <si>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</si>
  <si>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</si>
  <si>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</si>
  <si>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</si>
  <si>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</si>
  <si>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</si>
  <si>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</si>
  <si>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øèð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</si>
  <si>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</si>
  <si>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</si>
  <si>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</si>
  <si>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</si>
  <si>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</si>
  <si>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</si>
  <si>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</si>
  <si>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</si>
  <si>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</si>
  <si>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</si>
  <si>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</si>
  <si>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</si>
  <si>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</si>
  <si>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</si>
  <si>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</si>
  <si>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</si>
  <si>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</si>
  <si>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</si>
  <si>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</si>
  <si>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</si>
  <si>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</si>
  <si>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</si>
  <si>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</si>
  <si>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</si>
  <si>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</si>
  <si>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</si>
  <si>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</si>
  <si>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</si>
  <si>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</si>
  <si>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</si>
  <si>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</si>
  <si>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</si>
  <si>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</si>
  <si>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</si>
  <si>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</si>
  <si>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</si>
  <si>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Òºìñ /õÿòàä /</t>
  </si>
  <si>
    <t>Potato, kg /china/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</si>
  <si>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</si>
  <si>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</si>
  <si>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</si>
  <si>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</si>
  <si>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</si>
  <si>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</si>
  <si>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</si>
  <si>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</si>
  <si>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</si>
  <si>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</si>
  <si>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</si>
  <si>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</si>
  <si>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</si>
  <si>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</si>
  <si>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</si>
  <si>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</si>
  <si>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</si>
  <si>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</si>
  <si>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</si>
  <si>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</si>
  <si>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</si>
  <si>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</si>
  <si>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</si>
  <si>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</si>
  <si>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</si>
  <si>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</si>
  <si>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</si>
  <si>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</si>
  <si>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</si>
  <si>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</si>
  <si>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</si>
  <si>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</si>
  <si>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</si>
  <si>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</si>
  <si>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</si>
  <si>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</si>
  <si>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</si>
  <si>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</si>
  <si>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</si>
  <si>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</si>
  <si>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</si>
  <si>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</si>
  <si>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</si>
  <si>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</si>
  <si>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</si>
  <si>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</si>
  <si>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</si>
  <si>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</si>
  <si>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</si>
  <si>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</si>
  <si>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</si>
  <si>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</si>
  <si>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</si>
  <si>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</si>
  <si>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</si>
  <si>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</si>
  <si>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</si>
  <si>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</si>
  <si>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</si>
  <si>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</si>
  <si>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</si>
  <si>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</si>
  <si>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</si>
  <si>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</si>
  <si>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</si>
  <si>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</si>
  <si>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</si>
  <si>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</si>
  <si>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</si>
  <si>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</si>
  <si>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</si>
  <si>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</si>
  <si>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</si>
  <si>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</si>
  <si>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</si>
  <si>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</si>
  <si>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</si>
  <si>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</si>
  <si>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</si>
  <si>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</si>
  <si>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</si>
  <si>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Periods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</si>
  <si>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</si>
  <si>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</si>
  <si>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</si>
  <si>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</si>
  <si>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</si>
  <si>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</si>
  <si>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</si>
  <si>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</si>
  <si>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</si>
  <si>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</si>
  <si>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</si>
  <si>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</si>
  <si>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</si>
  <si>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</si>
  <si>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</si>
  <si>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</si>
  <si>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</si>
  <si>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</si>
  <si>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</si>
  <si>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</si>
  <si>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</si>
  <si>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</si>
  <si>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</si>
  <si>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>II</t>
  </si>
  <si>
    <t>2010 îíû ìºí</t>
  </si>
  <si>
    <t>ªíãºðñºí îíû ìºí</t>
  </si>
  <si>
    <t>February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</si>
  <si>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</si>
  <si>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</si>
  <si>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</si>
  <si>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</si>
  <si>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</si>
  <si>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</si>
  <si>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</si>
  <si>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</si>
  <si>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</si>
  <si>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</si>
  <si>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</si>
  <si>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</si>
  <si>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</si>
  <si>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</si>
  <si>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</si>
  <si>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</si>
  <si>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</si>
  <si>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</si>
  <si>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</si>
  <si>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</si>
  <si>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</si>
  <si>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</si>
  <si>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</si>
  <si>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</si>
  <si>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</si>
  <si>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</si>
  <si>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</si>
  <si>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</si>
  <si>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</si>
  <si>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</si>
  <si>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</si>
  <si>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</si>
  <si>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</si>
  <si>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</si>
  <si>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</si>
  <si>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</si>
  <si>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</si>
  <si>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</si>
  <si>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</si>
  <si>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</si>
  <si>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</si>
  <si>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</si>
  <si>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</si>
  <si>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</si>
  <si>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</si>
  <si>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</si>
  <si>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</si>
  <si>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</si>
  <si>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</si>
  <si>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</si>
  <si>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</si>
  <si>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</si>
  <si>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</si>
  <si>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</si>
  <si>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</si>
  <si>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</si>
  <si>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</si>
  <si>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</si>
  <si>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</si>
  <si>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</si>
  <si>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</si>
  <si>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</si>
  <si>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</si>
  <si>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</si>
  <si>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</si>
  <si>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</si>
  <si>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</si>
  <si>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</si>
  <si>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</si>
  <si>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</si>
  <si>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</si>
  <si>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</si>
  <si>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</si>
  <si>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</si>
  <si>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</si>
  <si>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</si>
  <si>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</si>
  <si>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</si>
  <si>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</si>
  <si>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</si>
  <si>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</si>
  <si>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</si>
  <si>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</si>
  <si>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</si>
  <si>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</si>
  <si>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</si>
  <si>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</si>
  <si>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</si>
  <si>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</si>
  <si>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</si>
  <si>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</si>
  <si>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</si>
  <si>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Other</t>
  </si>
  <si>
    <t>ÕÁ-òýé õ¿¿õäèéã àñàð÷ áóé èðãýíèé ÍÌÒ</t>
  </si>
  <si>
    <t>Õ¿íèé õºãæèë ñàí</t>
  </si>
  <si>
    <t>â. Òóñëàìæ</t>
  </si>
  <si>
    <t>C. Assistance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</si>
  <si>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</si>
  <si>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</si>
  <si>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</si>
  <si>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</si>
  <si>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</si>
  <si>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</si>
  <si>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</si>
  <si>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</si>
  <si>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</si>
  <si>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</si>
  <si>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</si>
  <si>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</si>
  <si>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</si>
  <si>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</si>
  <si>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</si>
  <si>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</si>
  <si>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</si>
  <si>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</si>
  <si>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</si>
  <si>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</si>
  <si>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</si>
  <si>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</si>
  <si>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5. ÍÈÉÃÌÈÉÍ   ÄÀÀÒÃÀËÛÍ   ÑÀÍÃÓÓÄÛÍ   ÎÐËÎÃÎ ,  ÇÀÐËÀÃA</t>
  </si>
  <si>
    <t xml:space="preserve">                         </t>
  </si>
  <si>
    <t>Áàòëàâ. Àðõàíãàé àéìãèéí</t>
  </si>
  <si>
    <t xml:space="preserve">     </t>
  </si>
  <si>
    <t>Äîòîîä ìýäýýëýë: Ìàÿãò ÍÄ-3</t>
  </si>
  <si>
    <t xml:space="preserve">            5. REVENUE AND EXPENDITURE OF  SOCIAL INSURANCE FUNDS</t>
  </si>
  <si>
    <t>Ñòàòèñòèêèéí õýëòýñ</t>
  </si>
  <si>
    <t>2001 îí ¹ 01</t>
  </si>
  <si>
    <t>1. ÍÄÕýëòýñ ñàð á¿ðèéí 1-íä</t>
  </si>
  <si>
    <t xml:space="preserve">           5.1 Íèéãìèéí äààòãàëûí ñàíãóóäûí îðëîãî, ñàíõ¿¿æèëò</t>
  </si>
  <si>
    <t xml:space="preserve">    Ñòàòèñòèêèéí õýëòýñò </t>
  </si>
  <si>
    <t xml:space="preserve">           5.1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</si>
  <si>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</si>
  <si>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ìýäýýëíý.</t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</si>
  <si>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</si>
  <si>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</si>
  <si>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òýòãýâýð á¿ðýí </t>
  </si>
  <si>
    <t xml:space="preserve">   -  2 -</t>
  </si>
  <si>
    <t xml:space="preserve">   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</si>
  <si>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</si>
  <si>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</si>
  <si>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</si>
  <si>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</si>
  <si>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</si>
  <si>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</si>
  <si>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>îëãîñîí ñàð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</si>
  <si>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</si>
  <si>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</si>
  <si>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</si>
  <si>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</si>
  <si>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</si>
  <si>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Month  that is </t>
  </si>
  <si>
    <t xml:space="preserve">  ÍÈÉÃÌÈÉÍ   ÄÀÀÒÃÀËÛÍ   ÑÀÍÃÓÓÄÛÍ   ÎÐËÎÃÎ ,  ÇÀÐËÀÃA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</si>
  <si>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</si>
  <si>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</si>
  <si>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</si>
  <si>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</si>
  <si>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</si>
  <si>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>paid full pension</t>
  </si>
  <si>
    <t xml:space="preserve">                             ÕÀÌÐÀËÒÛÍ Õ¯ÐÝÝ</t>
  </si>
  <si>
    <t>2-ð ñàð</t>
  </si>
  <si>
    <t>( ºññºí ä¿íãýýð, ìÿí.òºã )</t>
  </si>
  <si>
    <t>Í.Ä-ûí ñàíãóóäûí îðëîãî</t>
  </si>
  <si>
    <t xml:space="preserve"> Àéìãààñ   ºãñºí ñàíõ¿¿æèëò  </t>
  </si>
  <si>
    <t xml:space="preserve">Ñóìûí </t>
  </si>
  <si>
    <t>Ý.Ì-èéí äààòãàëûí ñàí</t>
  </si>
  <si>
    <t xml:space="preserve">òýòãýâýð á¿ðýí îëãîñîí </t>
  </si>
  <si>
    <t xml:space="preserve">ñàð </t>
  </si>
  <si>
    <t>Ò</t>
  </si>
  <si>
    <t>Ã</t>
  </si>
  <si>
    <t xml:space="preserve"> Çºð¿¿</t>
  </si>
  <si>
    <t xml:space="preserve">Óëñààñ àâàõ ñàíõ¿¿æèëò </t>
  </si>
  <si>
    <t>Ý.Ì-èéí äààòãàëûí ñàíãààñ</t>
  </si>
  <si>
    <t xml:space="preserve">Ý.Ì-èéí äààòãàëûí ñàí </t>
  </si>
  <si>
    <t>( +,- )</t>
  </si>
  <si>
    <t>Ìýäýý ãàðãàñàí . . . . . . . . . . . . . . . . . . . . . . . . . . . . . . . . . . . . .</t>
  </si>
  <si>
    <t>Í/ýìíýëýã</t>
  </si>
  <si>
    <t>Hospital</t>
  </si>
  <si>
    <t>ªðõèéí ýìíýëýã¿¿ä</t>
  </si>
  <si>
    <t>Õ/ýìíýëã¿¿ä</t>
  </si>
  <si>
    <t>Private hospitals</t>
  </si>
  <si>
    <t xml:space="preserve">            /íýð, àëáàí òóøààë, òàìãà òýìäýã/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</si>
  <si>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</si>
  <si>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8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</si>
  <si>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</si>
  <si>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</si>
  <si>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</si>
  <si>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</si>
  <si>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</si>
  <si>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</si>
  <si>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</si>
  <si>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Íèéãìèéí äààòãàëûí õýëòýñ</t>
  </si>
  <si>
    <t>Social Insurance Department</t>
  </si>
  <si>
    <t>Ä¯Í</t>
  </si>
  <si>
    <t>TOTAL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</si>
  <si>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</si>
  <si>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</si>
  <si>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</si>
  <si>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</si>
  <si>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</si>
  <si>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2011 XII</t>
  </si>
  <si>
    <t>2005 XII</t>
  </si>
  <si>
    <t>2012.I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</si>
  <si>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</si>
  <si>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</si>
  <si>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</si>
  <si>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</si>
  <si>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</si>
  <si>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</si>
  <si>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</si>
  <si>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</si>
  <si>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</si>
  <si>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</si>
  <si>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</si>
  <si>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</si>
  <si>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</si>
  <si>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</si>
  <si>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</si>
  <si>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</si>
  <si>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</si>
  <si>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</si>
  <si>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</si>
  <si>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</si>
  <si>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</si>
  <si>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</si>
  <si>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</si>
  <si>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</si>
  <si>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</si>
  <si>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</si>
  <si>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</si>
  <si>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Intoxicating beverege</t>
  </si>
  <si>
    <t>02.2 ÒÀÌÕÈ</t>
  </si>
  <si>
    <t>02.2 Smoke</t>
  </si>
  <si>
    <t>03.    ÕÓÂÖÀÑ, ÁªÑ ÁÀÐÀÀ, ÃÓÒÀË</t>
  </si>
  <si>
    <t>03. Clothes, material and shoes</t>
  </si>
  <si>
    <t>03.1   ÕÓÂÖÀÑ, ÁªÑ ÁÀÐÀÀ</t>
  </si>
  <si>
    <t>03.1 Clothes and material</t>
  </si>
  <si>
    <t>03.1.1  ÕªÂªÍ, ÁªÑ ÁÀÐÀÀ</t>
  </si>
  <si>
    <t>03.1.1 Cotton and material</t>
  </si>
  <si>
    <t>03.1.2  ÁYÕ ÒªÐËÈÉÍ ÕÓÂÖÀÑ</t>
  </si>
  <si>
    <t>03.1.2 All kind of clothes</t>
  </si>
  <si>
    <t>ÝÐÝÃÒÝÉ ÁÝËÝÍ ÕÓÂÖÀÑ</t>
  </si>
  <si>
    <t>Man's prepared clothes</t>
  </si>
  <si>
    <t>ÝÌÝÃÒÝÉ ÁÝËÝÍ ÕÓÂÖÀÑ</t>
  </si>
  <si>
    <t>Woman's prepared clothes</t>
  </si>
  <si>
    <t>ÕYYÕÄÈÉÍ ÁÝËÝÍ ÕÓÂÖÀÑ</t>
  </si>
  <si>
    <t>Childrens prepared clothes</t>
  </si>
  <si>
    <t>03.1.3  ÆÈÆÈÃ ÝÄËÝË, ÕÝÐÝÃÑÝË</t>
  </si>
  <si>
    <t>03.1.3 Little things and means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</si>
  <si>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</si>
  <si>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</si>
  <si>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</si>
  <si>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</si>
  <si>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ÒÅÕÍÈÊÈÉÍ ÁÎËÎÍ ÇÀÑÂÀÐÛÍ YÉË×ÈËÃÝÝ</t>
  </si>
  <si>
    <t>04.1 Householding tehnik and correction service</t>
  </si>
  <si>
    <t>04.2  ÓÑÀÍ ÕÀÍÃÀÌÆ ÁÎËÎÍ ÎÐÎÍ ÑÓÓÖÍÛ ÁÓÑÀÄ YÉË×ÈËÃÝÝ</t>
  </si>
  <si>
    <t>04.2 Householding supply of water and other service</t>
  </si>
  <si>
    <t>04.3  ÖÀÕÈËÃÀÀÍ, ÕÈÉÍ ÁÎËÎÍ ÁÓÑÀÄ ÒYËØ</t>
  </si>
  <si>
    <t>04. Electricity,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</si>
  <si>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</si>
  <si>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</si>
  <si>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</si>
  <si>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</si>
  <si>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</si>
  <si>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</si>
  <si>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</si>
  <si>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</si>
  <si>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</si>
  <si>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</si>
  <si>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</si>
  <si>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</si>
  <si>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</si>
  <si>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</si>
  <si>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</si>
  <si>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</si>
  <si>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</si>
  <si>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</si>
  <si>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</si>
  <si>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</si>
  <si>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</si>
  <si>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</si>
  <si>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</si>
  <si>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</si>
  <si>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</si>
  <si>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</si>
  <si>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</si>
  <si>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</si>
  <si>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</si>
  <si>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</si>
  <si>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</si>
  <si>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</si>
  <si>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</si>
  <si>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</si>
  <si>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</si>
  <si>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</si>
  <si>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</si>
  <si>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</si>
  <si>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</si>
  <si>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</si>
  <si>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</si>
  <si>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</si>
  <si>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</si>
  <si>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</si>
  <si>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</si>
  <si>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</si>
  <si>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</si>
  <si>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</si>
  <si>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</si>
  <si>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</si>
  <si>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</si>
  <si>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</si>
  <si>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</si>
  <si>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</si>
  <si>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</si>
  <si>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</si>
  <si>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</si>
  <si>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</si>
  <si>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</si>
  <si>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</si>
  <si>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</si>
  <si>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</si>
  <si>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</si>
  <si>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</si>
  <si>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</si>
  <si>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</si>
  <si>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</si>
  <si>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</si>
  <si>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</si>
  <si>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</si>
  <si>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</si>
  <si>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</si>
  <si>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</si>
  <si>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</si>
  <si>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</si>
  <si>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</si>
  <si>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</si>
  <si>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</si>
  <si>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</si>
  <si>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</si>
  <si>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</si>
  <si>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</si>
  <si>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</si>
  <si>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</si>
  <si>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</si>
  <si>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</si>
  <si>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</si>
  <si>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</si>
  <si>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</si>
  <si>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</si>
  <si>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</si>
  <si>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</si>
  <si>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</si>
  <si>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</si>
  <si>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</si>
  <si>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</si>
  <si>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</si>
  <si>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</si>
  <si>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</si>
  <si>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</si>
  <si>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</si>
  <si>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</si>
  <si>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</si>
  <si>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</si>
  <si>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</si>
  <si>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</si>
  <si>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</si>
  <si>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</si>
  <si>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</si>
  <si>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</si>
  <si>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</si>
  <si>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</si>
  <si>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</si>
  <si>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</si>
  <si>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</si>
  <si>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</si>
  <si>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</si>
  <si>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</si>
  <si>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</si>
  <si>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</si>
  <si>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</si>
  <si>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</si>
  <si>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</si>
  <si>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</si>
  <si>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</si>
  <si>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</si>
  <si>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</si>
  <si>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</si>
  <si>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</si>
  <si>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</si>
  <si>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</si>
  <si>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</si>
  <si>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</si>
  <si>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</si>
  <si>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</si>
  <si>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</si>
  <si>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</si>
  <si>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</si>
  <si>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</si>
  <si>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</si>
  <si>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</si>
  <si>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</si>
  <si>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</si>
  <si>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</si>
  <si>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</si>
  <si>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</si>
  <si>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</si>
  <si>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</si>
  <si>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</si>
  <si>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</si>
  <si>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</si>
  <si>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</si>
  <si>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</si>
  <si>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</si>
  <si>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2012 îíû 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</si>
  <si>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</si>
  <si>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</si>
  <si>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</si>
  <si>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</si>
  <si>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</si>
  <si>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</si>
  <si>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</si>
  <si>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</si>
  <si>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</si>
  <si>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</si>
  <si>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</si>
  <si>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</si>
  <si>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</si>
  <si>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</si>
  <si>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</si>
  <si>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</si>
  <si>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</si>
  <si>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</si>
  <si>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</si>
  <si>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</si>
  <si>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</si>
  <si>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</si>
  <si>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</si>
  <si>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</si>
  <si>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</si>
  <si>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</si>
  <si>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</si>
  <si>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</si>
  <si>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</si>
  <si>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</si>
  <si>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</si>
  <si>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</si>
  <si>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</si>
  <si>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</si>
  <si>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</si>
  <si>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</si>
  <si>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</si>
  <si>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</si>
  <si>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</si>
  <si>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</si>
  <si>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</si>
  <si>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</si>
  <si>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</si>
  <si>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</si>
  <si>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</si>
  <si>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</si>
  <si>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</si>
  <si>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</si>
  <si>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</si>
  <si>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</si>
  <si>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</si>
  <si>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</si>
  <si>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</si>
  <si>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</si>
  <si>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</si>
  <si>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</si>
  <si>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</si>
  <si>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</si>
  <si>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</si>
  <si>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</si>
  <si>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</si>
  <si>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</si>
  <si>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</si>
  <si>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</si>
  <si>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</si>
  <si>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</si>
  <si>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</si>
  <si>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</si>
  <si>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</si>
  <si>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</si>
  <si>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</si>
  <si>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</si>
  <si>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</si>
  <si>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</si>
  <si>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</si>
  <si>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</si>
  <si>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</si>
  <si>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</si>
  <si>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</si>
  <si>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</si>
  <si>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</si>
  <si>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</si>
  <si>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</si>
  <si>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</si>
  <si>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</si>
  <si>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</si>
  <si>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</si>
  <si>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</si>
  <si>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</si>
  <si>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</si>
  <si>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</si>
  <si>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</si>
  <si>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</si>
  <si>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Òýýâýð ,õîëáîî</t>
  </si>
  <si>
    <t>Íèéòèéí åðºíõèé ¿éë÷èëãýý</t>
  </si>
  <si>
    <t>Íèéãèéí õàíãàìæ, íèéãìèéí õàëàìæ</t>
  </si>
  <si>
    <t>Íèãìèéí õýâ æóðàì, àþóëã¿é àæèëëàãàà</t>
  </si>
  <si>
    <t>Áîëîâñðîë</t>
  </si>
  <si>
    <t>Ýð¿¿ë ìýíä</t>
  </si>
  <si>
    <t>Ýäèéí çàñãèéí áóñàä ¿éë àæèëëàãàà</t>
  </si>
  <si>
    <t>ªãëºã ñóìààð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</si>
  <si>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</si>
  <si>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</si>
  <si>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</si>
  <si>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</si>
  <si>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</si>
  <si>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</si>
  <si>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</si>
  <si>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</si>
  <si>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</si>
  <si>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</si>
  <si>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</si>
  <si>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</si>
  <si>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</si>
  <si>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</si>
  <si>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Эрдэнэбулган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</si>
  <si>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</si>
  <si>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</si>
  <si>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</si>
  <si>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</si>
  <si>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</si>
  <si>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</si>
  <si>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</si>
  <si>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</si>
  <si>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</si>
  <si>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</si>
  <si>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</si>
  <si>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</si>
  <si>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</si>
  <si>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</si>
  <si>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</si>
  <si>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</si>
  <si>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</si>
  <si>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</si>
  <si>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</si>
  <si>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</si>
  <si>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</si>
  <si>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</si>
  <si>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</si>
  <si>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</si>
  <si>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</si>
  <si>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</si>
  <si>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</si>
  <si>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</si>
  <si>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</si>
  <si>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</si>
  <si>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</si>
  <si>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</si>
  <si>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</si>
  <si>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</si>
  <si>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</si>
  <si>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</si>
  <si>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</si>
  <si>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</si>
  <si>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</si>
  <si>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</si>
  <si>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</si>
  <si>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</si>
  <si>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</si>
  <si>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</si>
  <si>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</si>
  <si>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</si>
  <si>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</si>
  <si>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</si>
  <si>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</si>
  <si>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</si>
  <si>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</si>
  <si>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</si>
  <si>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</si>
  <si>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</si>
  <si>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</si>
  <si>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2012 îíû IIñàðûí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</si>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</sst>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#,##0.0"/>
    <numFmt numFmtId="198" formatCode="_ * #,##0.00_ ;_ * \-#,##0.00_ ;_ * &quot;-&quot;??_ ;_ @_ "/>
    <numFmt numFmtId="199" formatCode="_ * #,##0.0_ ;_ * \-#,##0.0_ ;_ * &quot;-&quot;??_ ;_ @_ "/>
  </numFmts>
  <fonts count="128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7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b/>
      <sz val="10"/>
      <name val="Arial"/>
      <family val="2"/>
    </font>
    <font>
      <i/>
      <sz val="10"/>
      <name val="Arial Mon"/>
      <family val="2"/>
    </font>
    <font>
      <sz val="9"/>
      <color indexed="12"/>
      <name val="Arial Mon"/>
      <family val="2"/>
    </font>
    <font>
      <sz val="7"/>
      <color indexed="12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7"/>
      <color indexed="8"/>
      <name val="Arial Mon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b/>
      <sz val="9"/>
      <color indexed="10"/>
      <name val="Arial Mon"/>
      <family val="2"/>
    </font>
    <font>
      <b/>
      <sz val="10"/>
      <color indexed="10"/>
      <name val="Arial Mon"/>
      <family val="2"/>
    </font>
    <font>
      <b/>
      <sz val="7"/>
      <color indexed="10"/>
      <name val="Arial Mon"/>
      <family val="2"/>
    </font>
    <font>
      <b/>
      <sz val="9"/>
      <color indexed="17"/>
      <name val="Arial Mon"/>
      <family val="2"/>
    </font>
    <font>
      <b/>
      <sz val="10"/>
      <color indexed="17"/>
      <name val="Arial Mon"/>
      <family val="2"/>
    </font>
    <font>
      <b/>
      <sz val="7"/>
      <color indexed="17"/>
      <name val="Arial Mon"/>
      <family val="2"/>
    </font>
    <font>
      <i/>
      <sz val="7"/>
      <color indexed="12"/>
      <name val="Arial Mon"/>
      <family val="2"/>
    </font>
    <font>
      <b/>
      <i/>
      <sz val="9"/>
      <color indexed="17"/>
      <name val="Arial Mon"/>
      <family val="2"/>
    </font>
    <font>
      <sz val="6.5"/>
      <name val="Arial Mon"/>
      <family val="2"/>
    </font>
    <font>
      <sz val="7"/>
      <color indexed="10"/>
      <name val="Arial Mon"/>
      <family val="2"/>
    </font>
    <font>
      <i/>
      <sz val="9"/>
      <color indexed="12"/>
      <name val="Arial Mon"/>
      <family val="2"/>
    </font>
    <font>
      <sz val="7"/>
      <name val="Arial"/>
      <family val="2"/>
    </font>
    <font>
      <b/>
      <sz val="8"/>
      <color indexed="17"/>
      <name val="Arial Mon"/>
      <family val="2"/>
    </font>
    <font>
      <sz val="9"/>
      <color indexed="8"/>
      <name val="Arial Mon"/>
      <family val="2"/>
    </font>
    <font>
      <sz val="9"/>
      <name val="Arial"/>
      <family val="2"/>
    </font>
    <font>
      <sz val="9"/>
      <color indexed="10"/>
      <name val="Arial Mon"/>
      <family val="2"/>
    </font>
    <font>
      <sz val="9"/>
      <color indexed="17"/>
      <name val="Arial Mon"/>
      <family val="2"/>
    </font>
    <font>
      <i/>
      <sz val="7"/>
      <color indexed="17"/>
      <name val="Arial Mon"/>
      <family val="2"/>
    </font>
    <font>
      <sz val="8"/>
      <color indexed="12"/>
      <name val="Arial Mon"/>
      <family val="2"/>
    </font>
    <font>
      <sz val="7"/>
      <color indexed="17"/>
      <name val="Arial Mon"/>
      <family val="2"/>
    </font>
    <font>
      <sz val="12"/>
      <name val="Arial Mon"/>
      <family val="2"/>
    </font>
    <font>
      <sz val="8"/>
      <name val="Arial"/>
      <family val="2"/>
    </font>
    <font>
      <b/>
      <sz val="8"/>
      <name val="Dutch Mon"/>
      <family val="0"/>
    </font>
    <font>
      <i/>
      <sz val="8"/>
      <name val="Arial"/>
      <family val="2"/>
    </font>
    <font>
      <sz val="7.5"/>
      <name val="Arial Mon"/>
      <family val="2"/>
    </font>
    <font>
      <b/>
      <sz val="6"/>
      <name val="Arial Mon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6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3" fillId="27" borderId="8" applyNumberFormat="0" applyAlignment="0" applyProtection="0"/>
    <xf numFmtId="9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3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176" fontId="13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6" fontId="28" fillId="0" borderId="0" xfId="0" applyNumberFormat="1" applyFont="1" applyAlignment="1">
      <alignment/>
    </xf>
    <xf numFmtId="0" fontId="32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29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9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9" fillId="0" borderId="15" xfId="0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176" fontId="2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/>
    </xf>
    <xf numFmtId="176" fontId="22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3" fillId="0" borderId="17" xfId="0" applyFont="1" applyBorder="1" applyAlignment="1">
      <alignment/>
    </xf>
    <xf numFmtId="0" fontId="36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16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88" applyNumberFormat="1" applyFont="1" applyFill="1" applyBorder="1" applyAlignment="1">
      <alignment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91" fontId="7" fillId="0" borderId="0" xfId="44" applyNumberFormat="1" applyFont="1" applyAlignment="1">
      <alignment/>
    </xf>
    <xf numFmtId="0" fontId="11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0" fontId="127" fillId="0" borderId="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127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6" fillId="0" borderId="17" xfId="97" applyFont="1" applyBorder="1" applyAlignment="1">
      <alignment horizontal="right"/>
      <protection/>
    </xf>
    <xf numFmtId="0" fontId="11" fillId="0" borderId="17" xfId="97" applyFont="1" applyBorder="1" applyAlignment="1">
      <alignment horizontal="right"/>
      <protection/>
    </xf>
    <xf numFmtId="176" fontId="6" fillId="0" borderId="22" xfId="0" applyNumberFormat="1" applyFont="1" applyBorder="1" applyAlignment="1">
      <alignment/>
    </xf>
    <xf numFmtId="0" fontId="6" fillId="0" borderId="0" xfId="95" applyFont="1">
      <alignment/>
      <protection/>
    </xf>
    <xf numFmtId="0" fontId="6" fillId="0" borderId="0" xfId="95" applyFont="1" applyBorder="1">
      <alignment/>
      <protection/>
    </xf>
    <xf numFmtId="0" fontId="23" fillId="0" borderId="0" xfId="95" applyFont="1" applyBorder="1">
      <alignment/>
      <protection/>
    </xf>
    <xf numFmtId="0" fontId="30" fillId="0" borderId="0" xfId="95" applyFont="1" applyBorder="1">
      <alignment/>
      <protection/>
    </xf>
    <xf numFmtId="14" fontId="6" fillId="0" borderId="0" xfId="95" applyNumberFormat="1" applyFont="1" applyBorder="1">
      <alignment/>
      <protection/>
    </xf>
    <xf numFmtId="14" fontId="6" fillId="0" borderId="0" xfId="95" applyNumberFormat="1" applyFont="1">
      <alignment/>
      <protection/>
    </xf>
    <xf numFmtId="0" fontId="6" fillId="0" borderId="12" xfId="95" applyFont="1" applyBorder="1">
      <alignment/>
      <protection/>
    </xf>
    <xf numFmtId="0" fontId="6" fillId="0" borderId="10" xfId="95" applyFont="1" applyBorder="1">
      <alignment/>
      <protection/>
    </xf>
    <xf numFmtId="0" fontId="10" fillId="0" borderId="10" xfId="95" applyFont="1" applyBorder="1">
      <alignment/>
      <protection/>
    </xf>
    <xf numFmtId="0" fontId="10" fillId="0" borderId="12" xfId="95" applyFont="1" applyBorder="1">
      <alignment/>
      <protection/>
    </xf>
    <xf numFmtId="0" fontId="10" fillId="0" borderId="20" xfId="95" applyFont="1" applyBorder="1">
      <alignment/>
      <protection/>
    </xf>
    <xf numFmtId="0" fontId="10" fillId="0" borderId="22" xfId="95" applyFont="1" applyBorder="1">
      <alignment/>
      <protection/>
    </xf>
    <xf numFmtId="0" fontId="10" fillId="0" borderId="11" xfId="95" applyFont="1" applyBorder="1">
      <alignment/>
      <protection/>
    </xf>
    <xf numFmtId="0" fontId="10" fillId="0" borderId="0" xfId="95" applyFont="1" applyBorder="1">
      <alignment/>
      <protection/>
    </xf>
    <xf numFmtId="0" fontId="6" fillId="0" borderId="13" xfId="95" applyFont="1" applyBorder="1">
      <alignment/>
      <protection/>
    </xf>
    <xf numFmtId="0" fontId="38" fillId="0" borderId="13" xfId="95" applyFont="1" applyBorder="1">
      <alignment/>
      <protection/>
    </xf>
    <xf numFmtId="0" fontId="38" fillId="0" borderId="0" xfId="95" applyFont="1" applyBorder="1">
      <alignment/>
      <protection/>
    </xf>
    <xf numFmtId="0" fontId="10" fillId="0" borderId="18" xfId="95" applyFont="1" applyBorder="1">
      <alignment/>
      <protection/>
    </xf>
    <xf numFmtId="0" fontId="10" fillId="0" borderId="14" xfId="95" applyFont="1" applyBorder="1">
      <alignment/>
      <protection/>
    </xf>
    <xf numFmtId="0" fontId="10" fillId="0" borderId="13" xfId="95" applyFont="1" applyBorder="1" applyAlignment="1">
      <alignment horizontal="center"/>
      <protection/>
    </xf>
    <xf numFmtId="0" fontId="38" fillId="0" borderId="0" xfId="95" applyFont="1" applyBorder="1" applyAlignment="1">
      <alignment horizontal="center"/>
      <protection/>
    </xf>
    <xf numFmtId="0" fontId="10" fillId="0" borderId="0" xfId="95" applyFont="1" applyBorder="1" applyAlignment="1">
      <alignment horizontal="center"/>
      <protection/>
    </xf>
    <xf numFmtId="0" fontId="10" fillId="0" borderId="21" xfId="95" applyFont="1" applyBorder="1">
      <alignment/>
      <protection/>
    </xf>
    <xf numFmtId="0" fontId="38" fillId="0" borderId="24" xfId="95" applyFont="1" applyBorder="1">
      <alignment/>
      <protection/>
    </xf>
    <xf numFmtId="0" fontId="38" fillId="0" borderId="18" xfId="95" applyFont="1" applyBorder="1">
      <alignment/>
      <protection/>
    </xf>
    <xf numFmtId="0" fontId="10" fillId="0" borderId="13" xfId="95" applyFont="1" applyBorder="1">
      <alignment/>
      <protection/>
    </xf>
    <xf numFmtId="0" fontId="38" fillId="0" borderId="14" xfId="95" applyFont="1" applyBorder="1">
      <alignment/>
      <protection/>
    </xf>
    <xf numFmtId="0" fontId="10" fillId="0" borderId="17" xfId="95" applyFont="1" applyBorder="1">
      <alignment/>
      <protection/>
    </xf>
    <xf numFmtId="0" fontId="10" fillId="0" borderId="15" xfId="95" applyFont="1" applyBorder="1">
      <alignment/>
      <protection/>
    </xf>
    <xf numFmtId="0" fontId="10" fillId="0" borderId="16" xfId="95" applyFont="1" applyBorder="1">
      <alignment/>
      <protection/>
    </xf>
    <xf numFmtId="0" fontId="38" fillId="0" borderId="16" xfId="95" applyFont="1" applyBorder="1">
      <alignment/>
      <protection/>
    </xf>
    <xf numFmtId="0" fontId="38" fillId="0" borderId="17" xfId="95" applyFont="1" applyBorder="1">
      <alignment/>
      <protection/>
    </xf>
    <xf numFmtId="176" fontId="3" fillId="0" borderId="0" xfId="95" applyNumberFormat="1" applyFont="1" applyBorder="1" applyAlignment="1">
      <alignment horizontal="right"/>
      <protection/>
    </xf>
    <xf numFmtId="176" fontId="10" fillId="0" borderId="0" xfId="95" applyNumberFormat="1" applyFont="1">
      <alignment/>
      <protection/>
    </xf>
    <xf numFmtId="0" fontId="10" fillId="0" borderId="0" xfId="95" applyFont="1">
      <alignment/>
      <protection/>
    </xf>
    <xf numFmtId="0" fontId="10" fillId="0" borderId="0" xfId="95" applyFont="1" applyBorder="1" applyAlignment="1">
      <alignment horizontal="right"/>
      <protection/>
    </xf>
    <xf numFmtId="1" fontId="10" fillId="0" borderId="0" xfId="95" applyNumberFormat="1" applyFont="1" applyBorder="1">
      <alignment/>
      <protection/>
    </xf>
    <xf numFmtId="0" fontId="3" fillId="0" borderId="0" xfId="95" applyFont="1" applyBorder="1" applyAlignment="1">
      <alignment horizontal="right"/>
      <protection/>
    </xf>
    <xf numFmtId="0" fontId="10" fillId="0" borderId="0" xfId="95" applyFont="1" applyBorder="1" quotePrefix="1">
      <alignment/>
      <protection/>
    </xf>
    <xf numFmtId="176" fontId="3" fillId="0" borderId="17" xfId="95" applyNumberFormat="1" applyFont="1" applyBorder="1" applyAlignment="1">
      <alignment horizontal="right"/>
      <protection/>
    </xf>
    <xf numFmtId="0" fontId="3" fillId="0" borderId="17" xfId="95" applyFont="1" applyBorder="1" applyAlignment="1">
      <alignment horizontal="right"/>
      <protection/>
    </xf>
    <xf numFmtId="0" fontId="30" fillId="0" borderId="17" xfId="0" applyFont="1" applyBorder="1" applyAlignment="1">
      <alignment horizontal="right"/>
    </xf>
    <xf numFmtId="0" fontId="31" fillId="0" borderId="22" xfId="0" applyFont="1" applyBorder="1" applyAlignment="1">
      <alignment horizontal="center"/>
    </xf>
    <xf numFmtId="176" fontId="37" fillId="0" borderId="22" xfId="95" applyNumberFormat="1" applyFont="1" applyBorder="1" applyAlignment="1">
      <alignment horizontal="right"/>
      <protection/>
    </xf>
    <xf numFmtId="176" fontId="37" fillId="0" borderId="0" xfId="95" applyNumberFormat="1" applyFont="1" applyBorder="1" applyAlignment="1">
      <alignment horizontal="right"/>
      <protection/>
    </xf>
    <xf numFmtId="0" fontId="37" fillId="0" borderId="0" xfId="95" applyFont="1" applyBorder="1" applyAlignment="1">
      <alignment horizontal="right"/>
      <protection/>
    </xf>
    <xf numFmtId="0" fontId="10" fillId="0" borderId="0" xfId="95" applyFont="1" applyAlignment="1">
      <alignment horizontal="center"/>
      <protection/>
    </xf>
    <xf numFmtId="0" fontId="10" fillId="0" borderId="17" xfId="97" applyFont="1" applyBorder="1">
      <alignment/>
      <protection/>
    </xf>
    <xf numFmtId="0" fontId="46" fillId="0" borderId="17" xfId="97" applyFont="1" applyBorder="1">
      <alignment/>
      <protection/>
    </xf>
    <xf numFmtId="176" fontId="10" fillId="0" borderId="22" xfId="95" applyNumberFormat="1" applyFont="1" applyBorder="1" applyAlignment="1">
      <alignment horizontal="right"/>
      <protection/>
    </xf>
    <xf numFmtId="0" fontId="6" fillId="0" borderId="24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33" fillId="0" borderId="17" xfId="0" applyFont="1" applyBorder="1" applyAlignment="1">
      <alignment horizontal="right"/>
    </xf>
    <xf numFmtId="176" fontId="8" fillId="0" borderId="22" xfId="0" applyNumberFormat="1" applyFont="1" applyBorder="1" applyAlignment="1">
      <alignment/>
    </xf>
    <xf numFmtId="0" fontId="6" fillId="0" borderId="17" xfId="97" applyFont="1" applyBorder="1">
      <alignment/>
      <protection/>
    </xf>
    <xf numFmtId="0" fontId="11" fillId="0" borderId="17" xfId="97" applyFont="1" applyBorder="1">
      <alignment/>
      <protection/>
    </xf>
    <xf numFmtId="0" fontId="6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183" fontId="7" fillId="0" borderId="23" xfId="74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183" fontId="7" fillId="0" borderId="0" xfId="7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inden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50" fillId="0" borderId="0" xfId="0" applyFont="1" applyAlignment="1">
      <alignment/>
    </xf>
    <xf numFmtId="176" fontId="26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47" fillId="0" borderId="0" xfId="0" applyFont="1" applyBorder="1" applyAlignment="1">
      <alignment horizontal="left" indent="5"/>
    </xf>
    <xf numFmtId="0" fontId="52" fillId="0" borderId="0" xfId="0" applyFont="1" applyBorder="1" applyAlignment="1">
      <alignment horizontal="left" indent="5"/>
    </xf>
    <xf numFmtId="0" fontId="5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176" fontId="28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0" fontId="23" fillId="0" borderId="18" xfId="0" applyFont="1" applyBorder="1" applyAlignment="1">
      <alignment/>
    </xf>
    <xf numFmtId="1" fontId="28" fillId="0" borderId="14" xfId="0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76" fontId="28" fillId="0" borderId="16" xfId="0" applyNumberFormat="1" applyFont="1" applyBorder="1" applyAlignment="1">
      <alignment/>
    </xf>
    <xf numFmtId="176" fontId="5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176" fontId="19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76" fontId="7" fillId="0" borderId="0" xfId="0" applyNumberFormat="1" applyFont="1" applyFill="1" applyBorder="1" applyAlignment="1">
      <alignment/>
    </xf>
    <xf numFmtId="176" fontId="58" fillId="0" borderId="0" xfId="100" applyNumberFormat="1" applyFont="1" applyFill="1" applyBorder="1" applyAlignment="1">
      <alignment horizontal="center"/>
    </xf>
    <xf numFmtId="176" fontId="7" fillId="0" borderId="12" xfId="100" applyNumberFormat="1" applyFont="1" applyFill="1" applyBorder="1" applyAlignment="1">
      <alignment horizontal="center"/>
    </xf>
    <xf numFmtId="176" fontId="7" fillId="0" borderId="0" xfId="10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7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2" xfId="10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100" applyNumberFormat="1" applyFont="1" applyFill="1" applyBorder="1" applyAlignment="1">
      <alignment horizontal="left"/>
    </xf>
    <xf numFmtId="176" fontId="7" fillId="0" borderId="1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58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76" fontId="58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76" fontId="58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30" fillId="0" borderId="0" xfId="96" applyFont="1" applyBorder="1" applyAlignment="1">
      <alignment horizontal="center" shrinkToFit="1"/>
      <protection/>
    </xf>
    <xf numFmtId="0" fontId="28" fillId="0" borderId="0" xfId="96" applyFont="1" applyBorder="1" applyAlignment="1">
      <alignment horizontal="left"/>
      <protection/>
    </xf>
    <xf numFmtId="0" fontId="22" fillId="0" borderId="0" xfId="96" applyFont="1" applyBorder="1" applyAlignment="1">
      <alignment horizontal="left"/>
      <protection/>
    </xf>
    <xf numFmtId="176" fontId="7" fillId="0" borderId="0" xfId="0" applyNumberFormat="1" applyFont="1" applyBorder="1" applyAlignment="1">
      <alignment horizontal="right"/>
    </xf>
    <xf numFmtId="0" fontId="59" fillId="0" borderId="0" xfId="96" applyFont="1" applyBorder="1" applyAlignment="1">
      <alignment horizontal="center" vertical="center"/>
      <protection/>
    </xf>
    <xf numFmtId="0" fontId="60" fillId="0" borderId="0" xfId="96" applyFont="1" applyBorder="1" applyAlignment="1">
      <alignment horizontal="center"/>
      <protection/>
    </xf>
    <xf numFmtId="1" fontId="7" fillId="0" borderId="0" xfId="0" applyNumberFormat="1" applyFont="1" applyBorder="1" applyAlignment="1">
      <alignment horizontal="right" wrapText="1"/>
    </xf>
    <xf numFmtId="188" fontId="7" fillId="0" borderId="0" xfId="0" applyNumberFormat="1" applyFont="1" applyAlignment="1">
      <alignment/>
    </xf>
    <xf numFmtId="183" fontId="7" fillId="0" borderId="11" xfId="74" applyNumberFormat="1" applyFont="1" applyBorder="1" applyAlignment="1">
      <alignment horizontal="center"/>
    </xf>
    <xf numFmtId="183" fontId="7" fillId="0" borderId="10" xfId="74" applyNumberFormat="1" applyFont="1" applyBorder="1" applyAlignment="1">
      <alignment horizontal="center"/>
    </xf>
    <xf numFmtId="183" fontId="7" fillId="0" borderId="16" xfId="74" applyNumberFormat="1" applyFont="1" applyBorder="1" applyAlignment="1">
      <alignment horizontal="center"/>
    </xf>
    <xf numFmtId="183" fontId="7" fillId="0" borderId="17" xfId="74" applyNumberFormat="1" applyFont="1" applyBorder="1" applyAlignment="1">
      <alignment horizontal="center"/>
    </xf>
    <xf numFmtId="183" fontId="7" fillId="0" borderId="15" xfId="74" applyNumberFormat="1" applyFont="1" applyBorder="1" applyAlignment="1">
      <alignment horizontal="center"/>
    </xf>
    <xf numFmtId="186" fontId="62" fillId="0" borderId="0" xfId="0" applyNumberFormat="1" applyFont="1" applyAlignment="1">
      <alignment/>
    </xf>
    <xf numFmtId="186" fontId="63" fillId="0" borderId="0" xfId="92" applyNumberFormat="1" applyFont="1" applyBorder="1" applyAlignment="1">
      <alignment/>
      <protection/>
    </xf>
    <xf numFmtId="176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186" fontId="66" fillId="0" borderId="0" xfId="92" applyNumberFormat="1" applyFont="1" applyBorder="1" applyAlignment="1">
      <alignment/>
      <protection/>
    </xf>
    <xf numFmtId="176" fontId="67" fillId="0" borderId="0" xfId="0" applyNumberFormat="1" applyFont="1" applyAlignment="1">
      <alignment/>
    </xf>
    <xf numFmtId="0" fontId="68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186" fontId="7" fillId="0" borderId="0" xfId="92" applyNumberFormat="1" applyFont="1" applyBorder="1" applyAlignment="1">
      <alignment/>
      <protection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39" fillId="0" borderId="0" xfId="0" applyFont="1" applyBorder="1" applyAlignment="1">
      <alignment horizontal="left"/>
    </xf>
    <xf numFmtId="183" fontId="70" fillId="0" borderId="0" xfId="74" applyNumberFormat="1" applyFont="1" applyBorder="1" applyAlignment="1">
      <alignment/>
    </xf>
    <xf numFmtId="176" fontId="40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 vertical="top" wrapText="1" shrinkToFit="1"/>
    </xf>
    <xf numFmtId="0" fontId="40" fillId="0" borderId="0" xfId="0" applyFont="1" applyBorder="1" applyAlignment="1">
      <alignment horizontal="left" wrapText="1" shrinkToFit="1"/>
    </xf>
    <xf numFmtId="0" fontId="40" fillId="0" borderId="0" xfId="0" applyFont="1" applyBorder="1" applyAlignment="1">
      <alignment horizontal="left" vertical="top" shrinkToFit="1"/>
    </xf>
    <xf numFmtId="0" fontId="28" fillId="0" borderId="0" xfId="0" applyFont="1" applyBorder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left" indent="2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left" wrapText="1" indent="2"/>
    </xf>
    <xf numFmtId="0" fontId="6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5" fillId="0" borderId="0" xfId="0" applyFont="1" applyAlignment="1">
      <alignment horizontal="left"/>
    </xf>
    <xf numFmtId="0" fontId="40" fillId="0" borderId="0" xfId="7" applyFont="1" applyAlignment="1">
      <alignment wrapText="1"/>
    </xf>
    <xf numFmtId="0" fontId="67" fillId="0" borderId="0" xfId="0" applyFont="1" applyAlignment="1">
      <alignment horizontal="left" vertical="top" shrinkToFit="1"/>
    </xf>
    <xf numFmtId="0" fontId="73" fillId="0" borderId="0" xfId="5" applyFont="1" applyAlignment="1">
      <alignment/>
    </xf>
    <xf numFmtId="0" fontId="67" fillId="0" borderId="0" xfId="5" applyFont="1" applyAlignment="1">
      <alignment/>
    </xf>
    <xf numFmtId="0" fontId="67" fillId="0" borderId="0" xfId="5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wrapText="1"/>
    </xf>
    <xf numFmtId="0" fontId="67" fillId="0" borderId="17" xfId="0" applyFont="1" applyBorder="1" applyAlignment="1">
      <alignment horizontal="left" wrapText="1"/>
    </xf>
    <xf numFmtId="0" fontId="67" fillId="0" borderId="17" xfId="0" applyFont="1" applyBorder="1" applyAlignment="1">
      <alignment horizontal="left" vertical="top" wrapText="1"/>
    </xf>
    <xf numFmtId="176" fontId="7" fillId="0" borderId="17" xfId="0" applyNumberFormat="1" applyFont="1" applyBorder="1" applyAlignment="1">
      <alignment/>
    </xf>
    <xf numFmtId="0" fontId="65" fillId="0" borderId="0" xfId="0" applyFont="1" applyBorder="1" applyAlignment="1">
      <alignment horizontal="left" vertical="top" wrapText="1"/>
    </xf>
    <xf numFmtId="182" fontId="30" fillId="33" borderId="0" xfId="91" applyFont="1" applyFill="1" applyBorder="1" applyAlignment="1">
      <alignment horizontal="center" vertical="center"/>
      <protection/>
    </xf>
    <xf numFmtId="182" fontId="30" fillId="33" borderId="0" xfId="91" applyFont="1" applyFill="1" applyBorder="1" applyAlignment="1">
      <alignment horizontal="center"/>
      <protection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vertical="top" wrapText="1"/>
    </xf>
    <xf numFmtId="0" fontId="65" fillId="0" borderId="17" xfId="0" applyFont="1" applyBorder="1" applyAlignment="1">
      <alignment/>
    </xf>
    <xf numFmtId="0" fontId="68" fillId="0" borderId="17" xfId="0" applyFont="1" applyBorder="1" applyAlignment="1">
      <alignment horizontal="left" wrapText="1"/>
    </xf>
    <xf numFmtId="0" fontId="26" fillId="0" borderId="0" xfId="0" applyFont="1" applyAlignment="1">
      <alignment vertical="top"/>
    </xf>
    <xf numFmtId="188" fontId="22" fillId="0" borderId="0" xfId="0" applyNumberFormat="1" applyFont="1" applyAlignment="1">
      <alignment/>
    </xf>
    <xf numFmtId="188" fontId="67" fillId="0" borderId="0" xfId="0" applyNumberFormat="1" applyFont="1" applyAlignment="1">
      <alignment/>
    </xf>
    <xf numFmtId="0" fontId="40" fillId="0" borderId="0" xfId="0" applyFont="1" applyAlignment="1">
      <alignment/>
    </xf>
    <xf numFmtId="188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0" fontId="75" fillId="0" borderId="0" xfId="0" applyFont="1" applyFill="1" applyBorder="1" applyAlignment="1">
      <alignment/>
    </xf>
    <xf numFmtId="183" fontId="7" fillId="0" borderId="0" xfId="74" applyNumberFormat="1" applyFont="1" applyAlignment="1">
      <alignment/>
    </xf>
    <xf numFmtId="0" fontId="75" fillId="0" borderId="0" xfId="0" applyFont="1" applyBorder="1" applyAlignment="1">
      <alignment/>
    </xf>
    <xf numFmtId="178" fontId="40" fillId="0" borderId="0" xfId="0" applyNumberFormat="1" applyFont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40" fillId="0" borderId="0" xfId="0" applyFont="1" applyBorder="1" applyAlignment="1">
      <alignment/>
    </xf>
    <xf numFmtId="183" fontId="7" fillId="0" borderId="0" xfId="74" applyNumberFormat="1" applyFont="1" applyBorder="1" applyAlignment="1">
      <alignment/>
    </xf>
    <xf numFmtId="0" fontId="77" fillId="0" borderId="0" xfId="0" applyFont="1" applyAlignment="1">
      <alignment/>
    </xf>
    <xf numFmtId="0" fontId="72" fillId="0" borderId="0" xfId="0" applyFont="1" applyAlignment="1">
      <alignment horizontal="left"/>
    </xf>
    <xf numFmtId="0" fontId="26" fillId="0" borderId="0" xfId="0" applyFont="1" applyBorder="1" applyAlignment="1">
      <alignment wrapText="1"/>
    </xf>
    <xf numFmtId="183" fontId="7" fillId="0" borderId="0" xfId="74" applyNumberFormat="1" applyFont="1" applyAlignment="1">
      <alignment wrapText="1"/>
    </xf>
    <xf numFmtId="3" fontId="7" fillId="0" borderId="0" xfId="0" applyNumberFormat="1" applyFont="1" applyAlignment="1">
      <alignment/>
    </xf>
    <xf numFmtId="0" fontId="70" fillId="0" borderId="0" xfId="0" applyFont="1" applyAlignment="1">
      <alignment wrapText="1"/>
    </xf>
    <xf numFmtId="0" fontId="26" fillId="0" borderId="17" xfId="0" applyFont="1" applyBorder="1" applyAlignment="1">
      <alignment wrapText="1"/>
    </xf>
    <xf numFmtId="183" fontId="7" fillId="0" borderId="17" xfId="74" applyNumberFormat="1" applyFont="1" applyBorder="1" applyAlignment="1">
      <alignment/>
    </xf>
    <xf numFmtId="188" fontId="7" fillId="0" borderId="17" xfId="0" applyNumberFormat="1" applyFont="1" applyBorder="1" applyAlignment="1">
      <alignment/>
    </xf>
    <xf numFmtId="182" fontId="28" fillId="33" borderId="0" xfId="91" applyFont="1" applyFill="1" applyBorder="1">
      <alignment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left" wrapText="1"/>
    </xf>
    <xf numFmtId="3" fontId="40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/>
    </xf>
    <xf numFmtId="182" fontId="30" fillId="33" borderId="0" xfId="91" applyFont="1" applyFill="1" applyBorder="1">
      <alignment/>
      <protection/>
    </xf>
    <xf numFmtId="188" fontId="7" fillId="0" borderId="0" xfId="0" applyNumberFormat="1" applyFont="1" applyBorder="1" applyAlignment="1">
      <alignment/>
    </xf>
    <xf numFmtId="183" fontId="7" fillId="0" borderId="0" xfId="74" applyNumberFormat="1" applyFont="1" applyBorder="1" applyAlignment="1">
      <alignment horizontal="center"/>
    </xf>
    <xf numFmtId="0" fontId="7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65" fillId="0" borderId="0" xfId="0" applyFont="1" applyAlignment="1">
      <alignment horizontal="left" indent="1"/>
    </xf>
    <xf numFmtId="0" fontId="79" fillId="0" borderId="0" xfId="0" applyFont="1" applyAlignment="1">
      <alignment wrapText="1"/>
    </xf>
    <xf numFmtId="0" fontId="72" fillId="0" borderId="0" xfId="0" applyFont="1" applyAlignment="1">
      <alignment wrapText="1"/>
    </xf>
    <xf numFmtId="183" fontId="7" fillId="0" borderId="0" xfId="74" applyNumberFormat="1" applyFont="1" applyBorder="1" applyAlignment="1">
      <alignment wrapText="1"/>
    </xf>
    <xf numFmtId="3" fontId="67" fillId="0" borderId="0" xfId="0" applyNumberFormat="1" applyFont="1" applyAlignment="1">
      <alignment/>
    </xf>
    <xf numFmtId="183" fontId="7" fillId="0" borderId="17" xfId="74" applyNumberFormat="1" applyFont="1" applyBorder="1" applyAlignment="1">
      <alignment wrapText="1"/>
    </xf>
    <xf numFmtId="0" fontId="72" fillId="0" borderId="0" xfId="0" applyFont="1" applyBorder="1" applyAlignment="1">
      <alignment/>
    </xf>
    <xf numFmtId="0" fontId="26" fillId="0" borderId="0" xfId="0" applyFont="1" applyFill="1" applyAlignment="1">
      <alignment wrapText="1"/>
    </xf>
    <xf numFmtId="3" fontId="2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39" fillId="0" borderId="0" xfId="7" applyFont="1" applyAlignment="1">
      <alignment/>
    </xf>
    <xf numFmtId="0" fontId="39" fillId="0" borderId="0" xfId="7" applyFont="1" applyAlignment="1">
      <alignment vertical="top"/>
    </xf>
    <xf numFmtId="0" fontId="39" fillId="0" borderId="0" xfId="7" applyFont="1" applyAlignment="1">
      <alignment wrapText="1"/>
    </xf>
    <xf numFmtId="0" fontId="40" fillId="0" borderId="0" xfId="7" applyFont="1" applyAlignment="1">
      <alignment/>
    </xf>
    <xf numFmtId="188" fontId="40" fillId="0" borderId="0" xfId="7" applyNumberFormat="1" applyFont="1" applyAlignment="1">
      <alignment/>
    </xf>
    <xf numFmtId="0" fontId="26" fillId="0" borderId="17" xfId="0" applyFont="1" applyBorder="1" applyAlignment="1">
      <alignment vertical="top"/>
    </xf>
    <xf numFmtId="0" fontId="7" fillId="0" borderId="17" xfId="0" applyFont="1" applyBorder="1" applyAlignment="1">
      <alignment wrapText="1"/>
    </xf>
    <xf numFmtId="0" fontId="73" fillId="0" borderId="0" xfId="7" applyFont="1" applyAlignment="1">
      <alignment/>
    </xf>
    <xf numFmtId="0" fontId="65" fillId="0" borderId="0" xfId="5" applyFont="1" applyAlignment="1">
      <alignment/>
    </xf>
    <xf numFmtId="0" fontId="65" fillId="0" borderId="0" xfId="5" applyFont="1" applyAlignment="1">
      <alignment vertical="top"/>
    </xf>
    <xf numFmtId="0" fontId="65" fillId="0" borderId="0" xfId="5" applyFont="1" applyAlignment="1">
      <alignment wrapText="1"/>
    </xf>
    <xf numFmtId="188" fontId="67" fillId="0" borderId="0" xfId="5" applyNumberFormat="1" applyFont="1" applyAlignment="1">
      <alignment/>
    </xf>
    <xf numFmtId="3" fontId="40" fillId="0" borderId="0" xfId="7" applyNumberFormat="1" applyFont="1" applyAlignment="1">
      <alignment/>
    </xf>
    <xf numFmtId="3" fontId="67" fillId="0" borderId="0" xfId="5" applyNumberFormat="1" applyFont="1" applyAlignment="1">
      <alignment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2" fillId="0" borderId="0" xfId="0" applyFont="1" applyAlignment="1">
      <alignment horizontal="center" wrapText="1"/>
    </xf>
    <xf numFmtId="188" fontId="40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188" fontId="22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 horizontal="left" vertical="top" shrinkToFit="1"/>
    </xf>
    <xf numFmtId="0" fontId="81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26" fillId="0" borderId="0" xfId="0" applyFont="1" applyFill="1" applyAlignment="1">
      <alignment horizontal="right"/>
    </xf>
    <xf numFmtId="0" fontId="40" fillId="0" borderId="0" xfId="0" applyFont="1" applyAlignment="1">
      <alignment horizontal="left" shrinkToFit="1"/>
    </xf>
    <xf numFmtId="0" fontId="40" fillId="0" borderId="0" xfId="0" applyFont="1" applyAlignment="1">
      <alignment horizontal="left" wrapText="1"/>
    </xf>
    <xf numFmtId="18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98" fontId="10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97" applyFont="1" applyFill="1" applyBorder="1">
      <alignment/>
      <protection/>
    </xf>
    <xf numFmtId="0" fontId="10" fillId="0" borderId="20" xfId="0" applyFont="1" applyFill="1" applyBorder="1" applyAlignment="1">
      <alignment/>
    </xf>
    <xf numFmtId="198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82" fillId="0" borderId="11" xfId="0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8" fontId="10" fillId="0" borderId="17" xfId="4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6" fontId="30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99" fontId="10" fillId="0" borderId="0" xfId="42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30" fillId="0" borderId="13" xfId="0" applyNumberFormat="1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97" applyNumberFormat="1" applyFont="1" applyFill="1" applyBorder="1">
      <alignment/>
      <protection/>
    </xf>
    <xf numFmtId="176" fontId="10" fillId="0" borderId="13" xfId="97" applyNumberFormat="1" applyFont="1" applyFill="1" applyBorder="1">
      <alignment/>
      <protection/>
    </xf>
    <xf numFmtId="176" fontId="10" fillId="0" borderId="18" xfId="97" applyNumberFormat="1" applyFont="1" applyFill="1" applyBorder="1">
      <alignment/>
      <protection/>
    </xf>
    <xf numFmtId="176" fontId="10" fillId="0" borderId="17" xfId="97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97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199" fontId="10" fillId="0" borderId="15" xfId="42" applyNumberFormat="1" applyFont="1" applyFill="1" applyBorder="1" applyAlignment="1">
      <alignment/>
    </xf>
    <xf numFmtId="0" fontId="6" fillId="0" borderId="0" xfId="97" applyFont="1" applyFill="1">
      <alignment/>
      <protection/>
    </xf>
    <xf numFmtId="0" fontId="10" fillId="0" borderId="0" xfId="97" applyFont="1" applyFill="1">
      <alignment/>
      <protection/>
    </xf>
    <xf numFmtId="0" fontId="10" fillId="0" borderId="0" xfId="97" applyFont="1" applyFill="1" applyBorder="1">
      <alignment/>
      <protection/>
    </xf>
    <xf numFmtId="0" fontId="10" fillId="0" borderId="0" xfId="9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97" applyFont="1" applyFill="1" applyBorder="1" applyAlignment="1">
      <alignment horizontal="left"/>
      <protection/>
    </xf>
    <xf numFmtId="14" fontId="10" fillId="0" borderId="0" xfId="97" applyNumberFormat="1" applyFont="1" applyFill="1" applyBorder="1">
      <alignment/>
      <protection/>
    </xf>
    <xf numFmtId="0" fontId="10" fillId="0" borderId="17" xfId="97" applyFont="1" applyFill="1" applyBorder="1">
      <alignment/>
      <protection/>
    </xf>
    <xf numFmtId="14" fontId="10" fillId="0" borderId="17" xfId="97" applyNumberFormat="1" applyFont="1" applyFill="1" applyBorder="1">
      <alignment/>
      <protection/>
    </xf>
    <xf numFmtId="0" fontId="10" fillId="0" borderId="17" xfId="97" applyFont="1" applyFill="1" applyBorder="1" applyAlignment="1">
      <alignment horizontal="left"/>
      <protection/>
    </xf>
    <xf numFmtId="0" fontId="6" fillId="0" borderId="12" xfId="97" applyFont="1" applyFill="1" applyBorder="1">
      <alignment/>
      <protection/>
    </xf>
    <xf numFmtId="0" fontId="6" fillId="0" borderId="20" xfId="97" applyFont="1" applyFill="1" applyBorder="1">
      <alignment/>
      <protection/>
    </xf>
    <xf numFmtId="0" fontId="10" fillId="0" borderId="12" xfId="97" applyFont="1" applyFill="1" applyBorder="1">
      <alignment/>
      <protection/>
    </xf>
    <xf numFmtId="0" fontId="10" fillId="0" borderId="20" xfId="97" applyFont="1" applyFill="1" applyBorder="1">
      <alignment/>
      <protection/>
    </xf>
    <xf numFmtId="0" fontId="10" fillId="0" borderId="22" xfId="97" applyFont="1" applyFill="1" applyBorder="1" applyAlignment="1">
      <alignment horizontal="center" vertical="center" wrapText="1"/>
      <protection/>
    </xf>
    <xf numFmtId="0" fontId="10" fillId="0" borderId="0" xfId="97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97" applyFont="1" applyFill="1" applyBorder="1" applyAlignment="1">
      <alignment horizontal="center" vertical="center"/>
      <protection/>
    </xf>
    <xf numFmtId="0" fontId="11" fillId="0" borderId="18" xfId="97" applyFont="1" applyFill="1" applyBorder="1" applyAlignment="1">
      <alignment horizontal="center" vertical="center"/>
      <protection/>
    </xf>
    <xf numFmtId="0" fontId="6" fillId="0" borderId="22" xfId="97" applyFont="1" applyFill="1" applyBorder="1" applyAlignment="1">
      <alignment horizontal="center" vertical="center" wrapText="1"/>
      <protection/>
    </xf>
    <xf numFmtId="0" fontId="10" fillId="0" borderId="0" xfId="97" applyFont="1" applyFill="1" applyBorder="1" applyAlignment="1">
      <alignment horizontal="center" vertical="center"/>
      <protection/>
    </xf>
    <xf numFmtId="0" fontId="38" fillId="0" borderId="18" xfId="9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97" applyFont="1" applyFill="1" applyBorder="1" applyAlignment="1">
      <alignment horizontal="center"/>
      <protection/>
    </xf>
    <xf numFmtId="0" fontId="6" fillId="0" borderId="11" xfId="97" applyFont="1" applyFill="1" applyBorder="1" applyAlignment="1">
      <alignment horizontal="center"/>
      <protection/>
    </xf>
    <xf numFmtId="0" fontId="6" fillId="0" borderId="12" xfId="97" applyFont="1" applyFill="1" applyBorder="1" applyAlignment="1">
      <alignment horizontal="center"/>
      <protection/>
    </xf>
    <xf numFmtId="0" fontId="10" fillId="0" borderId="20" xfId="97" applyFont="1" applyFill="1" applyBorder="1" applyAlignment="1">
      <alignment horizontal="center"/>
      <protection/>
    </xf>
    <xf numFmtId="0" fontId="10" fillId="0" borderId="12" xfId="97" applyFont="1" applyFill="1" applyBorder="1" applyAlignment="1">
      <alignment horizontal="center"/>
      <protection/>
    </xf>
    <xf numFmtId="0" fontId="10" fillId="0" borderId="0" xfId="97" applyFont="1" applyFill="1" applyBorder="1" applyAlignment="1">
      <alignment horizontal="center"/>
      <protection/>
    </xf>
    <xf numFmtId="0" fontId="10" fillId="0" borderId="18" xfId="97" applyFont="1" applyFill="1" applyBorder="1" applyAlignment="1">
      <alignment horizontal="center"/>
      <protection/>
    </xf>
    <xf numFmtId="0" fontId="10" fillId="0" borderId="11" xfId="97" applyFont="1" applyFill="1" applyBorder="1" applyAlignment="1">
      <alignment horizontal="center"/>
      <protection/>
    </xf>
    <xf numFmtId="0" fontId="6" fillId="0" borderId="12" xfId="97" applyFont="1" applyFill="1" applyBorder="1" applyAlignment="1">
      <alignment horizontal="left"/>
      <protection/>
    </xf>
    <xf numFmtId="0" fontId="6" fillId="0" borderId="17" xfId="97" applyFont="1" applyFill="1" applyBorder="1">
      <alignment/>
      <protection/>
    </xf>
    <xf numFmtId="0" fontId="6" fillId="0" borderId="19" xfId="97" applyFont="1" applyFill="1" applyBorder="1">
      <alignment/>
      <protection/>
    </xf>
    <xf numFmtId="0" fontId="11" fillId="0" borderId="16" xfId="97" applyFont="1" applyFill="1" applyBorder="1" applyAlignment="1">
      <alignment horizontal="center"/>
      <protection/>
    </xf>
    <xf numFmtId="0" fontId="11" fillId="0" borderId="17" xfId="97" applyFont="1" applyFill="1" applyBorder="1" applyAlignment="1">
      <alignment horizontal="center"/>
      <protection/>
    </xf>
    <xf numFmtId="0" fontId="11" fillId="0" borderId="15" xfId="97" applyFont="1" applyFill="1" applyBorder="1" applyAlignment="1">
      <alignment horizontal="center"/>
      <protection/>
    </xf>
    <xf numFmtId="0" fontId="11" fillId="0" borderId="19" xfId="97" applyFont="1" applyFill="1" applyBorder="1" applyAlignment="1">
      <alignment horizontal="center"/>
      <protection/>
    </xf>
    <xf numFmtId="0" fontId="11" fillId="0" borderId="17" xfId="97" applyFont="1" applyFill="1" applyBorder="1" applyAlignment="1">
      <alignment horizontal="left"/>
      <protection/>
    </xf>
    <xf numFmtId="0" fontId="38" fillId="0" borderId="17" xfId="97" applyFont="1" applyFill="1" applyBorder="1" applyAlignment="1">
      <alignment horizontal="center"/>
      <protection/>
    </xf>
    <xf numFmtId="0" fontId="11" fillId="0" borderId="0" xfId="97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97" applyNumberFormat="1" applyFont="1" applyFill="1" applyBorder="1" applyAlignment="1">
      <alignment horizontal="right"/>
      <protection/>
    </xf>
    <xf numFmtId="176" fontId="6" fillId="0" borderId="0" xfId="97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97" applyNumberFormat="1" applyFont="1" applyFill="1" applyBorder="1">
      <alignment/>
      <protection/>
    </xf>
    <xf numFmtId="0" fontId="6" fillId="0" borderId="0" xfId="0" applyFont="1" applyFill="1" applyAlignment="1">
      <alignment horizontal="left"/>
    </xf>
    <xf numFmtId="176" fontId="6" fillId="0" borderId="0" xfId="97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97" applyFont="1" applyFill="1" applyBorder="1">
      <alignment/>
      <protection/>
    </xf>
    <xf numFmtId="176" fontId="7" fillId="0" borderId="0" xfId="97" applyNumberFormat="1" applyFont="1" applyFill="1" applyBorder="1">
      <alignment/>
      <protection/>
    </xf>
    <xf numFmtId="176" fontId="7" fillId="0" borderId="0" xfId="97" applyNumberFormat="1" applyFont="1" applyFill="1" applyBorder="1" applyAlignment="1">
      <alignment horizontal="right"/>
      <protection/>
    </xf>
    <xf numFmtId="176" fontId="9" fillId="0" borderId="0" xfId="97" applyNumberFormat="1" applyFont="1" applyFill="1" applyBorder="1">
      <alignment/>
      <protection/>
    </xf>
    <xf numFmtId="199" fontId="6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76" fontId="8" fillId="0" borderId="0" xfId="97" applyNumberFormat="1" applyFont="1" applyFill="1" applyBorder="1" applyAlignment="1">
      <alignment horizontal="right"/>
      <protection/>
    </xf>
    <xf numFmtId="176" fontId="22" fillId="0" borderId="17" xfId="97" applyNumberFormat="1" applyFont="1" applyFill="1" applyBorder="1">
      <alignment/>
      <protection/>
    </xf>
    <xf numFmtId="176" fontId="8" fillId="0" borderId="17" xfId="97" applyNumberFormat="1" applyFont="1" applyFill="1" applyBorder="1">
      <alignment/>
      <protection/>
    </xf>
    <xf numFmtId="176" fontId="8" fillId="0" borderId="17" xfId="97" applyNumberFormat="1" applyFont="1" applyFill="1" applyBorder="1" applyAlignment="1">
      <alignment horizontal="right"/>
      <protection/>
    </xf>
    <xf numFmtId="176" fontId="8" fillId="0" borderId="0" xfId="97" applyNumberFormat="1" applyFont="1" applyFill="1" applyBorder="1">
      <alignment/>
      <protection/>
    </xf>
    <xf numFmtId="176" fontId="9" fillId="0" borderId="17" xfId="97" applyNumberFormat="1" applyFont="1" applyFill="1" applyBorder="1" applyAlignment="1">
      <alignment/>
      <protection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76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17" xfId="97" applyFont="1" applyFill="1" applyBorder="1">
      <alignment/>
      <protection/>
    </xf>
    <xf numFmtId="176" fontId="6" fillId="0" borderId="22" xfId="97" applyNumberFormat="1" applyFont="1" applyFill="1" applyBorder="1" applyAlignment="1">
      <alignment horizontal="right"/>
      <protection/>
    </xf>
    <xf numFmtId="176" fontId="7" fillId="0" borderId="17" xfId="97" applyNumberFormat="1" applyFont="1" applyFill="1" applyBorder="1" applyAlignment="1">
      <alignment horizontal="right"/>
      <protection/>
    </xf>
    <xf numFmtId="176" fontId="6" fillId="0" borderId="17" xfId="97" applyNumberFormat="1" applyFont="1" applyFill="1" applyBorder="1" applyAlignment="1">
      <alignment horizontal="right"/>
      <protection/>
    </xf>
    <xf numFmtId="176" fontId="6" fillId="0" borderId="17" xfId="97" applyNumberFormat="1" applyFont="1" applyFill="1" applyBorder="1">
      <alignment/>
      <protection/>
    </xf>
    <xf numFmtId="176" fontId="7" fillId="0" borderId="17" xfId="97" applyNumberFormat="1" applyFont="1" applyFill="1" applyBorder="1">
      <alignment/>
      <protection/>
    </xf>
    <xf numFmtId="176" fontId="9" fillId="0" borderId="17" xfId="97" applyNumberFormat="1" applyFont="1" applyFill="1" applyBorder="1">
      <alignment/>
      <protection/>
    </xf>
    <xf numFmtId="176" fontId="6" fillId="0" borderId="22" xfId="97" applyNumberFormat="1" applyFont="1" applyFill="1" applyBorder="1">
      <alignment/>
      <protection/>
    </xf>
    <xf numFmtId="176" fontId="9" fillId="0" borderId="22" xfId="0" applyNumberFormat="1" applyFont="1" applyFill="1" applyBorder="1" applyAlignment="1">
      <alignment horizontal="left"/>
    </xf>
    <xf numFmtId="176" fontId="8" fillId="0" borderId="22" xfId="97" applyNumberFormat="1" applyFont="1" applyFill="1" applyBorder="1" applyAlignment="1">
      <alignment horizontal="right"/>
      <protection/>
    </xf>
    <xf numFmtId="0" fontId="6" fillId="0" borderId="0" xfId="97" applyFont="1" applyFill="1" applyBorder="1" applyAlignment="1">
      <alignment horizontal="left"/>
      <protection/>
    </xf>
    <xf numFmtId="0" fontId="10" fillId="0" borderId="0" xfId="97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176" fontId="9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0" fillId="34" borderId="23" xfId="0" applyFill="1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83" fillId="0" borderId="0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83" fillId="0" borderId="14" xfId="0" applyNumberFormat="1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23" xfId="0" applyFont="1" applyBorder="1" applyAlignment="1">
      <alignment/>
    </xf>
    <xf numFmtId="176" fontId="83" fillId="0" borderId="18" xfId="0" applyNumberFormat="1" applyFont="1" applyBorder="1" applyAlignment="1">
      <alignment/>
    </xf>
    <xf numFmtId="0" fontId="83" fillId="0" borderId="16" xfId="0" applyFont="1" applyBorder="1" applyAlignment="1">
      <alignment/>
    </xf>
    <xf numFmtId="176" fontId="83" fillId="0" borderId="0" xfId="0" applyNumberFormat="1" applyFont="1" applyAlignment="1">
      <alignment/>
    </xf>
    <xf numFmtId="0" fontId="83" fillId="0" borderId="13" xfId="0" applyFont="1" applyBorder="1" applyAlignment="1">
      <alignment/>
    </xf>
    <xf numFmtId="176" fontId="6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176" fontId="83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83" fillId="0" borderId="21" xfId="0" applyNumberFormat="1" applyFont="1" applyBorder="1" applyAlignment="1">
      <alignment/>
    </xf>
    <xf numFmtId="176" fontId="83" fillId="0" borderId="23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83" fillId="0" borderId="13" xfId="0" applyNumberFormat="1" applyFont="1" applyBorder="1" applyAlignment="1">
      <alignment/>
    </xf>
    <xf numFmtId="176" fontId="83" fillId="0" borderId="0" xfId="0" applyNumberFormat="1" applyFont="1" applyBorder="1" applyAlignment="1">
      <alignment/>
    </xf>
    <xf numFmtId="176" fontId="83" fillId="34" borderId="14" xfId="0" applyNumberFormat="1" applyFont="1" applyFill="1" applyBorder="1" applyAlignment="1">
      <alignment/>
    </xf>
    <xf numFmtId="0" fontId="6" fillId="0" borderId="0" xfId="97" applyFont="1">
      <alignment/>
      <protection/>
    </xf>
    <xf numFmtId="176" fontId="6" fillId="0" borderId="0" xfId="97" applyNumberFormat="1" applyFont="1">
      <alignment/>
      <protection/>
    </xf>
    <xf numFmtId="176" fontId="0" fillId="0" borderId="0" xfId="0" applyNumberFormat="1" applyAlignment="1">
      <alignment/>
    </xf>
    <xf numFmtId="14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38" fillId="34" borderId="0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34" borderId="23" xfId="0" applyFont="1" applyFill="1" applyBorder="1" applyAlignment="1">
      <alignment/>
    </xf>
    <xf numFmtId="176" fontId="30" fillId="0" borderId="2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3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97" applyFont="1">
      <alignment/>
      <protection/>
    </xf>
    <xf numFmtId="0" fontId="6" fillId="0" borderId="0" xfId="93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93" applyFont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8" xfId="93" applyFont="1" applyBorder="1" applyAlignment="1">
      <alignment horizontal="center"/>
      <protection/>
    </xf>
    <xf numFmtId="0" fontId="6" fillId="0" borderId="14" xfId="93" applyFont="1" applyBorder="1" applyAlignment="1">
      <alignment horizontal="center"/>
      <protection/>
    </xf>
    <xf numFmtId="0" fontId="6" fillId="0" borderId="14" xfId="93" applyFont="1" applyBorder="1" applyAlignment="1">
      <alignment/>
      <protection/>
    </xf>
    <xf numFmtId="0" fontId="11" fillId="0" borderId="14" xfId="93" applyFont="1" applyBorder="1" applyAlignment="1">
      <alignment horizontal="center"/>
      <protection/>
    </xf>
    <xf numFmtId="0" fontId="11" fillId="0" borderId="18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/>
      <protection/>
    </xf>
    <xf numFmtId="0" fontId="11" fillId="0" borderId="13" xfId="93" applyFont="1" applyBorder="1" applyAlignment="1">
      <alignment horizontal="center"/>
      <protection/>
    </xf>
    <xf numFmtId="0" fontId="11" fillId="0" borderId="14" xfId="93" applyFont="1" applyBorder="1">
      <alignment/>
      <protection/>
    </xf>
    <xf numFmtId="0" fontId="11" fillId="0" borderId="13" xfId="93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93" applyFont="1" applyBorder="1">
      <alignment/>
      <protection/>
    </xf>
    <xf numFmtId="0" fontId="6" fillId="0" borderId="0" xfId="93" applyFont="1" applyBorder="1">
      <alignment/>
      <protection/>
    </xf>
    <xf numFmtId="0" fontId="11" fillId="0" borderId="16" xfId="93" applyFont="1" applyBorder="1">
      <alignment/>
      <protection/>
    </xf>
    <xf numFmtId="0" fontId="7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1" fillId="0" borderId="0" xfId="93" applyFont="1" applyBorder="1">
      <alignment/>
      <protection/>
    </xf>
    <xf numFmtId="0" fontId="19" fillId="0" borderId="0" xfId="0" applyFont="1" applyBorder="1" applyAlignment="1">
      <alignment horizontal="left" vertical="center" wrapText="1"/>
    </xf>
    <xf numFmtId="176" fontId="8" fillId="0" borderId="0" xfId="93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left"/>
    </xf>
    <xf numFmtId="0" fontId="6" fillId="0" borderId="23" xfId="93" applyFont="1" applyBorder="1">
      <alignment/>
      <protection/>
    </xf>
    <xf numFmtId="0" fontId="6" fillId="0" borderId="21" xfId="93" applyFont="1" applyBorder="1">
      <alignment/>
      <protection/>
    </xf>
    <xf numFmtId="0" fontId="3" fillId="0" borderId="0" xfId="93" applyFont="1" applyBorder="1">
      <alignment/>
      <protection/>
    </xf>
    <xf numFmtId="0" fontId="83" fillId="0" borderId="0" xfId="93" applyFont="1" applyBorder="1">
      <alignment/>
      <protection/>
    </xf>
    <xf numFmtId="176" fontId="6" fillId="0" borderId="0" xfId="93" applyNumberFormat="1" applyFont="1">
      <alignment/>
      <protection/>
    </xf>
    <xf numFmtId="0" fontId="7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horizontal="left"/>
    </xf>
    <xf numFmtId="0" fontId="19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0" xfId="93" applyFont="1" applyBorder="1" applyAlignment="1">
      <alignment vertical="center" wrapText="1"/>
      <protection/>
    </xf>
    <xf numFmtId="176" fontId="6" fillId="0" borderId="0" xfId="93" applyNumberFormat="1" applyFont="1" applyBorder="1">
      <alignment/>
      <protection/>
    </xf>
    <xf numFmtId="0" fontId="7" fillId="0" borderId="0" xfId="93" applyFont="1" applyBorder="1">
      <alignment/>
      <protection/>
    </xf>
    <xf numFmtId="0" fontId="8" fillId="0" borderId="0" xfId="93" applyFont="1" applyBorder="1" applyAlignment="1">
      <alignment/>
      <protection/>
    </xf>
    <xf numFmtId="0" fontId="7" fillId="0" borderId="17" xfId="93" applyFont="1" applyBorder="1" applyAlignment="1">
      <alignment vertical="center" wrapText="1"/>
      <protection/>
    </xf>
    <xf numFmtId="176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93" applyFont="1" applyAlignment="1">
      <alignment vertical="center" wrapText="1"/>
      <protection/>
    </xf>
    <xf numFmtId="0" fontId="7" fillId="0" borderId="0" xfId="93" applyFont="1">
      <alignment/>
      <protection/>
    </xf>
    <xf numFmtId="0" fontId="8" fillId="0" borderId="0" xfId="93" applyFont="1">
      <alignment/>
      <protection/>
    </xf>
    <xf numFmtId="0" fontId="6" fillId="0" borderId="0" xfId="93" applyFont="1" applyAlignment="1">
      <alignment vertical="center" wrapText="1"/>
      <protection/>
    </xf>
    <xf numFmtId="0" fontId="7" fillId="0" borderId="0" xfId="94" applyFont="1">
      <alignment/>
      <protection/>
    </xf>
    <xf numFmtId="0" fontId="6" fillId="0" borderId="0" xfId="94" applyFont="1">
      <alignment/>
      <protection/>
    </xf>
    <xf numFmtId="0" fontId="30" fillId="0" borderId="0" xfId="94" applyFont="1">
      <alignment/>
      <protection/>
    </xf>
    <xf numFmtId="0" fontId="8" fillId="0" borderId="0" xfId="94" applyFont="1">
      <alignment/>
      <protection/>
    </xf>
    <xf numFmtId="0" fontId="7" fillId="0" borderId="0" xfId="94" applyFont="1" applyBorder="1" applyAlignment="1">
      <alignment shrinkToFit="1"/>
      <protection/>
    </xf>
    <xf numFmtId="0" fontId="31" fillId="0" borderId="0" xfId="94" applyFont="1">
      <alignment/>
      <protection/>
    </xf>
    <xf numFmtId="0" fontId="23" fillId="0" borderId="0" xfId="94" applyFont="1">
      <alignment/>
      <protection/>
    </xf>
    <xf numFmtId="0" fontId="10" fillId="0" borderId="12" xfId="94" applyFont="1" applyBorder="1">
      <alignment/>
      <protection/>
    </xf>
    <xf numFmtId="0" fontId="10" fillId="0" borderId="0" xfId="94" applyFont="1" applyBorder="1" applyAlignment="1">
      <alignment shrinkToFit="1"/>
      <protection/>
    </xf>
    <xf numFmtId="0" fontId="10" fillId="0" borderId="0" xfId="94" applyFont="1" applyBorder="1">
      <alignment/>
      <protection/>
    </xf>
    <xf numFmtId="0" fontId="11" fillId="0" borderId="0" xfId="94" applyFont="1" applyBorder="1" applyAlignment="1">
      <alignment horizontal="left"/>
      <protection/>
    </xf>
    <xf numFmtId="0" fontId="11" fillId="0" borderId="14" xfId="94" applyFont="1" applyBorder="1" applyAlignment="1">
      <alignment horizontal="center"/>
      <protection/>
    </xf>
    <xf numFmtId="0" fontId="6" fillId="0" borderId="14" xfId="94" applyFont="1" applyBorder="1" applyAlignment="1">
      <alignment horizontal="center"/>
      <protection/>
    </xf>
    <xf numFmtId="0" fontId="11" fillId="0" borderId="14" xfId="94" applyFont="1" applyBorder="1">
      <alignment/>
      <protection/>
    </xf>
    <xf numFmtId="0" fontId="85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17" xfId="94" applyFont="1" applyBorder="1">
      <alignment/>
      <protection/>
    </xf>
    <xf numFmtId="0" fontId="6" fillId="0" borderId="17" xfId="94" applyFont="1" applyBorder="1">
      <alignment/>
      <protection/>
    </xf>
    <xf numFmtId="0" fontId="6" fillId="0" borderId="16" xfId="94" applyFont="1" applyBorder="1">
      <alignment/>
      <protection/>
    </xf>
    <xf numFmtId="0" fontId="86" fillId="0" borderId="0" xfId="94" applyFont="1" applyAlignment="1">
      <alignment horizontal="left"/>
      <protection/>
    </xf>
    <xf numFmtId="0" fontId="11" fillId="0" borderId="0" xfId="94" applyFont="1">
      <alignment/>
      <protection/>
    </xf>
    <xf numFmtId="1" fontId="6" fillId="0" borderId="0" xfId="94" applyNumberFormat="1" applyFont="1">
      <alignment/>
      <protection/>
    </xf>
    <xf numFmtId="176" fontId="6" fillId="0" borderId="0" xfId="94" applyNumberFormat="1" applyFont="1">
      <alignment/>
      <protection/>
    </xf>
    <xf numFmtId="0" fontId="6" fillId="0" borderId="0" xfId="94" applyFont="1" applyBorder="1">
      <alignment/>
      <protection/>
    </xf>
    <xf numFmtId="176" fontId="6" fillId="0" borderId="0" xfId="94" applyNumberFormat="1" applyFont="1" applyBorder="1">
      <alignment/>
      <protection/>
    </xf>
    <xf numFmtId="0" fontId="10" fillId="0" borderId="0" xfId="94" applyFont="1" applyAlignment="1">
      <alignment shrinkToFit="1"/>
      <protection/>
    </xf>
    <xf numFmtId="0" fontId="6" fillId="0" borderId="0" xfId="94" applyFont="1" applyAlignment="1">
      <alignment wrapText="1"/>
      <protection/>
    </xf>
    <xf numFmtId="1" fontId="6" fillId="0" borderId="0" xfId="94" applyNumberFormat="1" applyFont="1" applyBorder="1">
      <alignment/>
      <protection/>
    </xf>
    <xf numFmtId="0" fontId="6" fillId="0" borderId="0" xfId="94" applyFont="1" applyBorder="1" applyAlignment="1">
      <alignment horizontal="left" vertical="center"/>
      <protection/>
    </xf>
    <xf numFmtId="0" fontId="11" fillId="0" borderId="0" xfId="94" applyFont="1" applyBorder="1">
      <alignment/>
      <protection/>
    </xf>
    <xf numFmtId="0" fontId="8" fillId="0" borderId="17" xfId="94" applyFont="1" applyBorder="1">
      <alignment/>
      <protection/>
    </xf>
    <xf numFmtId="1" fontId="8" fillId="0" borderId="17" xfId="94" applyNumberFormat="1" applyFont="1" applyBorder="1">
      <alignment/>
      <protection/>
    </xf>
    <xf numFmtId="176" fontId="8" fillId="0" borderId="17" xfId="94" applyNumberFormat="1" applyFont="1" applyBorder="1">
      <alignment/>
      <protection/>
    </xf>
    <xf numFmtId="0" fontId="22" fillId="0" borderId="0" xfId="94" applyFont="1" applyBorder="1">
      <alignment/>
      <protection/>
    </xf>
    <xf numFmtId="1" fontId="22" fillId="0" borderId="0" xfId="94" applyNumberFormat="1" applyFont="1" applyBorder="1">
      <alignment/>
      <protection/>
    </xf>
    <xf numFmtId="176" fontId="22" fillId="0" borderId="0" xfId="94" applyNumberFormat="1" applyFont="1" applyBorder="1">
      <alignment/>
      <protection/>
    </xf>
    <xf numFmtId="176" fontId="8" fillId="0" borderId="0" xfId="94" applyNumberFormat="1" applyFont="1" applyBorder="1">
      <alignment/>
      <protection/>
    </xf>
    <xf numFmtId="0" fontId="8" fillId="0" borderId="0" xfId="94" applyFont="1" applyBorder="1">
      <alignment/>
      <protection/>
    </xf>
    <xf numFmtId="0" fontId="6" fillId="0" borderId="0" xfId="94" applyFont="1" applyBorder="1" applyAlignment="1">
      <alignment shrinkToFit="1"/>
      <protection/>
    </xf>
    <xf numFmtId="0" fontId="10" fillId="0" borderId="0" xfId="94" applyFont="1">
      <alignment/>
      <protection/>
    </xf>
    <xf numFmtId="0" fontId="9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88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8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8" fillId="0" borderId="0" xfId="0" applyFont="1" applyFill="1" applyBorder="1" applyAlignment="1">
      <alignment/>
    </xf>
    <xf numFmtId="1" fontId="88" fillId="0" borderId="0" xfId="0" applyNumberFormat="1" applyFont="1" applyFill="1" applyAlignment="1">
      <alignment/>
    </xf>
    <xf numFmtId="0" fontId="88" fillId="0" borderId="17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" fontId="2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38" fillId="0" borderId="15" xfId="95" applyFont="1" applyBorder="1" applyAlignment="1">
      <alignment horizontal="center"/>
      <protection/>
    </xf>
    <xf numFmtId="0" fontId="38" fillId="0" borderId="19" xfId="95" applyFont="1" applyBorder="1" applyAlignment="1">
      <alignment horizontal="center"/>
      <protection/>
    </xf>
    <xf numFmtId="0" fontId="38" fillId="0" borderId="15" xfId="95" applyFont="1" applyBorder="1" applyAlignment="1">
      <alignment horizontal="center" vertical="center" wrapText="1"/>
      <protection/>
    </xf>
    <xf numFmtId="0" fontId="10" fillId="0" borderId="10" xfId="95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176" fontId="11" fillId="0" borderId="24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97" fontId="7" fillId="0" borderId="12" xfId="0" applyNumberFormat="1" applyFont="1" applyFill="1" applyBorder="1" applyAlignment="1">
      <alignment horizontal="center"/>
    </xf>
    <xf numFmtId="197" fontId="7" fillId="0" borderId="17" xfId="0" applyNumberFormat="1" applyFont="1" applyFill="1" applyBorder="1" applyAlignment="1">
      <alignment horizontal="center"/>
    </xf>
    <xf numFmtId="0" fontId="30" fillId="0" borderId="0" xfId="96" applyFont="1" applyBorder="1" applyAlignment="1">
      <alignment horizontal="center" shrinkToFit="1"/>
      <protection/>
    </xf>
    <xf numFmtId="182" fontId="39" fillId="0" borderId="12" xfId="91" applyFont="1" applyBorder="1" applyAlignment="1" applyProtection="1">
      <alignment horizontal="center" vertical="center"/>
      <protection locked="0"/>
    </xf>
    <xf numFmtId="182" fontId="39" fillId="0" borderId="20" xfId="91" applyFont="1" applyBorder="1" applyAlignment="1" applyProtection="1">
      <alignment horizontal="center" vertical="center"/>
      <protection locked="0"/>
    </xf>
    <xf numFmtId="182" fontId="39" fillId="0" borderId="17" xfId="91" applyFont="1" applyBorder="1" applyAlignment="1" applyProtection="1">
      <alignment horizontal="center" vertical="center"/>
      <protection locked="0"/>
    </xf>
    <xf numFmtId="182" fontId="39" fillId="0" borderId="19" xfId="91" applyFont="1" applyBorder="1" applyAlignment="1" applyProtection="1">
      <alignment horizontal="center" vertical="center"/>
      <protection locked="0"/>
    </xf>
    <xf numFmtId="183" fontId="6" fillId="0" borderId="11" xfId="74" applyNumberFormat="1" applyFont="1" applyBorder="1" applyAlignment="1">
      <alignment horizontal="center" vertical="center" shrinkToFit="1"/>
    </xf>
    <xf numFmtId="183" fontId="6" fillId="0" borderId="16" xfId="74" applyNumberFormat="1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wrapText="1" shrinkToFit="1"/>
    </xf>
    <xf numFmtId="0" fontId="67" fillId="0" borderId="0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center" vertical="top" wrapText="1"/>
    </xf>
    <xf numFmtId="0" fontId="74" fillId="0" borderId="0" xfId="0" applyFont="1" applyAlignment="1">
      <alignment horizontal="left" vertical="top" wrapText="1"/>
    </xf>
    <xf numFmtId="183" fontId="6" fillId="0" borderId="11" xfId="74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182" fontId="40" fillId="0" borderId="0" xfId="91" applyFont="1" applyBorder="1" applyAlignment="1" applyProtection="1">
      <alignment horizontal="center" vertical="center"/>
      <protection locked="0"/>
    </xf>
    <xf numFmtId="183" fontId="6" fillId="0" borderId="0" xfId="74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80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0" fontId="40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7" fillId="0" borderId="0" xfId="0" applyFont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80" fillId="0" borderId="0" xfId="0" applyFont="1" applyAlignment="1">
      <alignment horizontal="center" shrinkToFit="1"/>
    </xf>
    <xf numFmtId="0" fontId="30" fillId="0" borderId="2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97" applyFont="1" applyFill="1" applyBorder="1" applyAlignment="1">
      <alignment horizontal="center" vertical="center" wrapText="1"/>
      <protection/>
    </xf>
    <xf numFmtId="0" fontId="10" fillId="0" borderId="21" xfId="97" applyFont="1" applyFill="1" applyBorder="1" applyAlignment="1">
      <alignment horizontal="center" vertical="center" wrapText="1"/>
      <protection/>
    </xf>
    <xf numFmtId="0" fontId="10" fillId="0" borderId="24" xfId="97" applyFont="1" applyFill="1" applyBorder="1" applyAlignment="1">
      <alignment horizontal="center" vertical="center" wrapText="1"/>
      <protection/>
    </xf>
    <xf numFmtId="0" fontId="6" fillId="0" borderId="0" xfId="97" applyFont="1" applyFill="1" applyBorder="1" applyAlignment="1">
      <alignment horizontal="center"/>
      <protection/>
    </xf>
    <xf numFmtId="0" fontId="6" fillId="0" borderId="18" xfId="97" applyFont="1" applyFill="1" applyBorder="1" applyAlignment="1">
      <alignment horizontal="center"/>
      <protection/>
    </xf>
    <xf numFmtId="0" fontId="6" fillId="0" borderId="23" xfId="97" applyFont="1" applyFill="1" applyBorder="1" applyAlignment="1">
      <alignment horizontal="center" vertical="center" wrapText="1"/>
      <protection/>
    </xf>
    <xf numFmtId="0" fontId="6" fillId="0" borderId="21" xfId="97" applyFont="1" applyFill="1" applyBorder="1" applyAlignment="1">
      <alignment horizontal="center" vertical="center" wrapText="1"/>
      <protection/>
    </xf>
    <xf numFmtId="0" fontId="6" fillId="0" borderId="24" xfId="97" applyFont="1" applyFill="1" applyBorder="1" applyAlignment="1">
      <alignment horizontal="center" vertical="center" wrapText="1"/>
      <protection/>
    </xf>
    <xf numFmtId="0" fontId="6" fillId="0" borderId="15" xfId="97" applyFont="1" applyFill="1" applyBorder="1" applyAlignment="1">
      <alignment horizontal="center" vertical="center" wrapText="1"/>
      <protection/>
    </xf>
    <xf numFmtId="0" fontId="6" fillId="0" borderId="19" xfId="9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6" fillId="0" borderId="22" xfId="97" applyFont="1" applyFill="1" applyBorder="1" applyAlignment="1">
      <alignment horizontal="center" vertical="center" wrapText="1"/>
      <protection/>
    </xf>
    <xf numFmtId="0" fontId="10" fillId="0" borderId="22" xfId="97" applyFont="1" applyFill="1" applyBorder="1" applyAlignment="1">
      <alignment horizontal="center" vertical="center" wrapText="1"/>
      <protection/>
    </xf>
    <xf numFmtId="0" fontId="10" fillId="0" borderId="10" xfId="97" applyFont="1" applyFill="1" applyBorder="1" applyAlignment="1">
      <alignment horizontal="center" vertical="center" wrapText="1"/>
      <protection/>
    </xf>
    <xf numFmtId="0" fontId="10" fillId="0" borderId="20" xfId="97" applyFont="1" applyFill="1" applyBorder="1" applyAlignment="1">
      <alignment horizontal="center" vertical="center" wrapText="1"/>
      <protection/>
    </xf>
    <xf numFmtId="0" fontId="10" fillId="0" borderId="15" xfId="97" applyFont="1" applyFill="1" applyBorder="1" applyAlignment="1">
      <alignment horizontal="center" vertical="center" wrapText="1"/>
      <protection/>
    </xf>
    <xf numFmtId="0" fontId="10" fillId="0" borderId="19" xfId="9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97" applyFont="1" applyFill="1" applyBorder="1" applyAlignment="1">
      <alignment horizontal="center" vertical="center" wrapText="1"/>
      <protection/>
    </xf>
    <xf numFmtId="0" fontId="10" fillId="0" borderId="12" xfId="97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97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97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1" xfId="97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0" xfId="97" applyFont="1" applyFill="1" applyBorder="1" applyAlignment="1">
      <alignment horizontal="center" vertical="center" wrapText="1"/>
      <protection/>
    </xf>
    <xf numFmtId="0" fontId="6" fillId="0" borderId="20" xfId="97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1" xfId="97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7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6" fillId="0" borderId="0" xfId="94" applyNumberFormat="1" applyFont="1" applyBorder="1" applyAlignment="1">
      <alignment horizontal="right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6" fillId="0" borderId="14" xfId="94" applyFont="1" applyBorder="1" applyAlignment="1">
      <alignment horizontal="center" vertical="center" wrapText="1"/>
      <protection/>
    </xf>
    <xf numFmtId="0" fontId="6" fillId="0" borderId="0" xfId="94" applyFont="1" applyAlignment="1">
      <alignment horizontal="right"/>
      <protection/>
    </xf>
    <xf numFmtId="1" fontId="6" fillId="0" borderId="0" xfId="94" applyNumberFormat="1" applyFont="1" applyAlignment="1">
      <alignment horizontal="right"/>
      <protection/>
    </xf>
    <xf numFmtId="176" fontId="6" fillId="0" borderId="0" xfId="94" applyNumberFormat="1" applyFont="1" applyAlignment="1">
      <alignment horizontal="right"/>
      <protection/>
    </xf>
    <xf numFmtId="0" fontId="8" fillId="0" borderId="20" xfId="94" applyFont="1" applyBorder="1" applyAlignment="1">
      <alignment horizontal="center" vertical="center" shrinkToFit="1"/>
      <protection/>
    </xf>
    <xf numFmtId="0" fontId="8" fillId="0" borderId="18" xfId="94" applyFont="1" applyBorder="1" applyAlignment="1">
      <alignment horizontal="center" vertical="center" shrinkToFit="1"/>
      <protection/>
    </xf>
    <xf numFmtId="0" fontId="8" fillId="0" borderId="19" xfId="94" applyFont="1" applyBorder="1" applyAlignment="1">
      <alignment horizontal="center" vertical="center" shrinkToFit="1"/>
      <protection/>
    </xf>
    <xf numFmtId="0" fontId="23" fillId="0" borderId="11" xfId="94" applyFont="1" applyBorder="1" applyAlignment="1">
      <alignment horizontal="center" vertical="center" wrapText="1" shrinkToFit="1"/>
      <protection/>
    </xf>
    <xf numFmtId="0" fontId="23" fillId="0" borderId="14" xfId="94" applyFont="1" applyBorder="1" applyAlignment="1">
      <alignment horizontal="center" vertical="center" wrapText="1" shrinkToFit="1"/>
      <protection/>
    </xf>
    <xf numFmtId="0" fontId="23" fillId="0" borderId="16" xfId="94" applyFont="1" applyBorder="1" applyAlignment="1">
      <alignment horizontal="center" vertical="center" wrapText="1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</cellXfs>
  <cellStyles count="93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4" xfId="68"/>
    <cellStyle name="Comma 5" xfId="69"/>
    <cellStyle name="Comma 6" xfId="70"/>
    <cellStyle name="Comma 7" xfId="71"/>
    <cellStyle name="Comma 8" xfId="72"/>
    <cellStyle name="Comma 9" xfId="73"/>
    <cellStyle name="Comma_AR-CPI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5" xfId="88"/>
    <cellStyle name="Normal 5 2" xfId="89"/>
    <cellStyle name="Normal 5 3" xfId="90"/>
    <cellStyle name="Normal_AR-00-01" xfId="91"/>
    <cellStyle name="Normal_AR-CPI" xfId="92"/>
    <cellStyle name="Normal_BANK" xfId="93"/>
    <cellStyle name="Normal_HYANALT" xfId="94"/>
    <cellStyle name="Normal_OM-1" xfId="95"/>
    <cellStyle name="Normal_PrCR" xfId="96"/>
    <cellStyle name="Normal_ZYKA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34450" y="504825"/>
          <a:ext cx="655320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2012\M2012.03.05\mONTHL-ot-201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  <sheetName val="Sheet3"/>
    </sheetNames>
    <sheetDataSet>
      <sheetData sheetId="12">
        <row r="9">
          <cell r="K9">
            <v>7.359</v>
          </cell>
        </row>
        <row r="13">
          <cell r="K13">
            <v>3.3600000000000003</v>
          </cell>
        </row>
        <row r="16">
          <cell r="AC16">
            <v>0</v>
          </cell>
        </row>
        <row r="20">
          <cell r="K20">
            <v>2</v>
          </cell>
        </row>
        <row r="21">
          <cell r="AC21">
            <v>10.4</v>
          </cell>
        </row>
        <row r="22">
          <cell r="AC22">
            <v>57</v>
          </cell>
        </row>
        <row r="23">
          <cell r="AC23">
            <v>37</v>
          </cell>
        </row>
        <row r="24">
          <cell r="AC24">
            <v>0</v>
          </cell>
        </row>
        <row r="25">
          <cell r="AC25">
            <v>578</v>
          </cell>
        </row>
        <row r="27">
          <cell r="AC27">
            <v>0</v>
          </cell>
        </row>
        <row r="28">
          <cell r="AC28">
            <v>0</v>
          </cell>
        </row>
        <row r="29">
          <cell r="AC29">
            <v>4537.133333333333</v>
          </cell>
        </row>
        <row r="31">
          <cell r="K31">
            <v>0</v>
          </cell>
        </row>
        <row r="39">
          <cell r="K39">
            <v>88.8</v>
          </cell>
        </row>
        <row r="45">
          <cell r="K45">
            <v>0</v>
          </cell>
        </row>
        <row r="48">
          <cell r="K48">
            <v>111.1</v>
          </cell>
        </row>
      </sheetData>
      <sheetData sheetId="13">
        <row r="35">
          <cell r="F35">
            <v>3712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8" sqref="A18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32" t="s">
        <v>439</v>
      </c>
      <c r="D1" s="215"/>
      <c r="E1" s="215"/>
      <c r="F1" s="215"/>
      <c r="G1" s="215"/>
      <c r="H1" s="215"/>
      <c r="I1" s="215"/>
      <c r="J1"/>
      <c r="K1"/>
      <c r="L1"/>
      <c r="M1"/>
      <c r="N1"/>
      <c r="O1"/>
    </row>
    <row r="2" spans="1:15" ht="12.75">
      <c r="A2"/>
      <c r="B2"/>
      <c r="C2" s="199" t="s">
        <v>37</v>
      </c>
      <c r="D2" s="215"/>
      <c r="E2" s="215"/>
      <c r="F2" s="215"/>
      <c r="G2" s="215"/>
      <c r="H2" s="215"/>
      <c r="I2" s="215"/>
      <c r="J2"/>
      <c r="K2"/>
      <c r="L2"/>
      <c r="M2"/>
      <c r="N2"/>
      <c r="O2"/>
    </row>
    <row r="3" ht="7.5" customHeight="1"/>
    <row r="4" spans="1:15" ht="12.75">
      <c r="A4" s="52"/>
      <c r="B4" s="351"/>
      <c r="C4" s="263"/>
      <c r="D4" s="263">
        <v>2003</v>
      </c>
      <c r="E4" s="263">
        <v>2004</v>
      </c>
      <c r="F4" s="377">
        <v>2005</v>
      </c>
      <c r="G4" s="376">
        <v>2006</v>
      </c>
      <c r="H4" s="375">
        <v>2007</v>
      </c>
      <c r="I4" s="375">
        <v>2008</v>
      </c>
      <c r="J4" s="375">
        <v>2009</v>
      </c>
      <c r="K4" s="375">
        <v>2010</v>
      </c>
      <c r="L4" s="375">
        <v>2011</v>
      </c>
      <c r="M4" s="375" t="s">
        <v>892</v>
      </c>
      <c r="N4"/>
      <c r="O4"/>
    </row>
    <row r="5" spans="1:15" ht="18" customHeight="1">
      <c r="A5"/>
      <c r="B5" s="49" t="s">
        <v>265</v>
      </c>
      <c r="C5" s="107" t="s">
        <v>624</v>
      </c>
      <c r="D5" s="49">
        <v>94.6</v>
      </c>
      <c r="E5" s="89">
        <v>91.8</v>
      </c>
      <c r="F5" s="89">
        <v>91.1</v>
      </c>
      <c r="G5" s="89">
        <v>90.5</v>
      </c>
      <c r="H5" s="89">
        <v>88.7</v>
      </c>
      <c r="I5" s="89">
        <v>89.3</v>
      </c>
      <c r="J5" s="89">
        <v>89.3</v>
      </c>
      <c r="K5" s="89">
        <v>91</v>
      </c>
      <c r="L5" s="89">
        <v>91.4</v>
      </c>
      <c r="M5" s="89">
        <v>91.6</v>
      </c>
      <c r="N5"/>
      <c r="O5"/>
    </row>
    <row r="6" spans="1:15" ht="18.75" customHeight="1">
      <c r="A6"/>
      <c r="B6" s="49" t="s">
        <v>623</v>
      </c>
      <c r="C6" s="51" t="s">
        <v>625</v>
      </c>
      <c r="D6" s="49">
        <v>1.7</v>
      </c>
      <c r="E6" s="49">
        <v>1.5</v>
      </c>
      <c r="F6" s="89">
        <v>1.6</v>
      </c>
      <c r="G6" s="89">
        <v>1.6</v>
      </c>
      <c r="H6" s="89">
        <v>1.5</v>
      </c>
      <c r="I6" s="89">
        <v>1.8</v>
      </c>
      <c r="J6" s="89">
        <v>1.8</v>
      </c>
      <c r="K6" s="89">
        <v>2.173</v>
      </c>
      <c r="L6" s="89">
        <v>1.993</v>
      </c>
      <c r="M6" s="89">
        <f>'AX-3'!F59/1000</f>
        <v>2.009</v>
      </c>
      <c r="N6"/>
      <c r="O6"/>
    </row>
    <row r="7" spans="1:15" ht="14.25" customHeight="1">
      <c r="A7"/>
      <c r="B7" s="49" t="s">
        <v>744</v>
      </c>
      <c r="C7" s="51" t="s">
        <v>162</v>
      </c>
      <c r="D7" s="49">
        <v>531.9</v>
      </c>
      <c r="E7" s="49">
        <v>541.9</v>
      </c>
      <c r="F7" s="49">
        <v>700.3</v>
      </c>
      <c r="G7" s="89">
        <v>791.4</v>
      </c>
      <c r="H7" s="89">
        <v>1372.5</v>
      </c>
      <c r="I7" s="89">
        <v>2808.1</v>
      </c>
      <c r="J7" s="89">
        <v>2901.2</v>
      </c>
      <c r="K7" s="89">
        <v>2972.4</v>
      </c>
      <c r="L7" s="89">
        <v>3953.9</v>
      </c>
      <c r="M7" s="89">
        <v>157.6</v>
      </c>
      <c r="N7" s="89"/>
      <c r="O7" s="89"/>
    </row>
    <row r="8" spans="1:15" ht="21.75" customHeight="1">
      <c r="A8"/>
      <c r="B8" s="49" t="s">
        <v>228</v>
      </c>
      <c r="C8" s="51" t="s">
        <v>200</v>
      </c>
      <c r="D8">
        <v>388.5</v>
      </c>
      <c r="E8" s="89">
        <v>388.9</v>
      </c>
      <c r="F8" s="89">
        <v>462.4</v>
      </c>
      <c r="G8" s="89">
        <v>649.5</v>
      </c>
      <c r="H8" s="89">
        <v>882.5</v>
      </c>
      <c r="I8" s="89">
        <v>1653.8</v>
      </c>
      <c r="J8" s="89">
        <v>419.5</v>
      </c>
      <c r="K8" s="89">
        <v>477.8</v>
      </c>
      <c r="L8" s="89">
        <v>563</v>
      </c>
      <c r="M8" s="89">
        <v>42.9</v>
      </c>
      <c r="O8"/>
    </row>
    <row r="9" spans="1:15" ht="18" customHeight="1">
      <c r="A9"/>
      <c r="B9" s="49" t="s">
        <v>507</v>
      </c>
      <c r="C9" s="51" t="s">
        <v>90</v>
      </c>
      <c r="D9" s="49">
        <v>5863.6</v>
      </c>
      <c r="E9" s="89">
        <v>7162.9</v>
      </c>
      <c r="F9" s="49">
        <v>7775</v>
      </c>
      <c r="G9" s="89">
        <v>9775.8</v>
      </c>
      <c r="H9" s="89">
        <v>14676.8</v>
      </c>
      <c r="I9" s="89">
        <v>22683.8</v>
      </c>
      <c r="J9" s="89">
        <v>23149.4</v>
      </c>
      <c r="K9" s="89">
        <v>28114.5</v>
      </c>
      <c r="L9" s="89">
        <v>34429.2</v>
      </c>
      <c r="M9" s="89">
        <f>M11+M10</f>
        <v>2715.9</v>
      </c>
      <c r="O9"/>
    </row>
    <row r="10" spans="1:15" ht="12.75" customHeight="1">
      <c r="A10"/>
      <c r="B10" s="49" t="s">
        <v>356</v>
      </c>
      <c r="C10" s="51" t="s">
        <v>741</v>
      </c>
      <c r="D10">
        <v>4830</v>
      </c>
      <c r="E10" s="89">
        <v>5947.2</v>
      </c>
      <c r="F10" s="49">
        <v>6432.1</v>
      </c>
      <c r="G10" s="89">
        <v>8081.5</v>
      </c>
      <c r="H10" s="89">
        <v>11471</v>
      </c>
      <c r="I10" s="89">
        <v>18056.6</v>
      </c>
      <c r="J10" s="89">
        <v>19349.4</v>
      </c>
      <c r="K10" s="89">
        <v>22914.7</v>
      </c>
      <c r="L10" s="89">
        <v>27828.8</v>
      </c>
      <c r="M10" s="89">
        <v>2405.9</v>
      </c>
      <c r="O10"/>
    </row>
    <row r="11" spans="1:15" ht="12.75" customHeight="1">
      <c r="A11"/>
      <c r="B11" s="49" t="s">
        <v>357</v>
      </c>
      <c r="C11" s="51" t="s">
        <v>90</v>
      </c>
      <c r="D11">
        <v>1033.6</v>
      </c>
      <c r="E11" s="89">
        <v>1215.7</v>
      </c>
      <c r="F11" s="49">
        <v>1342.9</v>
      </c>
      <c r="G11" s="89">
        <v>1694.3</v>
      </c>
      <c r="H11" s="89">
        <v>3205.8</v>
      </c>
      <c r="I11" s="89">
        <v>4627.2</v>
      </c>
      <c r="J11" s="89">
        <v>3800</v>
      </c>
      <c r="K11" s="89">
        <v>5199.8</v>
      </c>
      <c r="L11" s="89">
        <v>6600.4</v>
      </c>
      <c r="M11" s="89">
        <v>310</v>
      </c>
      <c r="O11"/>
    </row>
    <row r="12" spans="1:15" ht="14.25" customHeight="1" hidden="1">
      <c r="A12"/>
      <c r="B12" s="49" t="s">
        <v>347</v>
      </c>
      <c r="C12" s="51" t="s">
        <v>359</v>
      </c>
      <c r="D12" s="89">
        <v>1837.4</v>
      </c>
      <c r="E12" s="89">
        <v>1948.1999999999998</v>
      </c>
      <c r="F12" s="89">
        <v>2195</v>
      </c>
      <c r="G12" s="89">
        <v>2530.508</v>
      </c>
      <c r="H12" s="89">
        <v>2912.5</v>
      </c>
      <c r="I12" s="89">
        <v>3379.2</v>
      </c>
      <c r="J12" s="89">
        <v>3619.1</v>
      </c>
      <c r="K12" s="89">
        <v>2679.2</v>
      </c>
      <c r="L12" s="89">
        <v>2984.3</v>
      </c>
      <c r="M12" s="89">
        <f>M13+M14+M15+M16+M17</f>
        <v>2984.3</v>
      </c>
      <c r="N12"/>
      <c r="O12"/>
    </row>
    <row r="13" spans="1:15" ht="12.75" customHeight="1" hidden="1">
      <c r="A13"/>
      <c r="B13" s="49" t="s">
        <v>348</v>
      </c>
      <c r="C13" s="51" t="s">
        <v>360</v>
      </c>
      <c r="D13" s="49">
        <v>0.7</v>
      </c>
      <c r="E13" s="89">
        <v>0.7</v>
      </c>
      <c r="F13" s="49">
        <v>0.7</v>
      </c>
      <c r="G13" s="49">
        <v>0.8</v>
      </c>
      <c r="H13" s="49">
        <v>0.8</v>
      </c>
      <c r="I13" s="49">
        <v>0.8</v>
      </c>
      <c r="J13" s="49">
        <v>0.8</v>
      </c>
      <c r="K13" s="49">
        <v>0.9</v>
      </c>
      <c r="L13" s="49">
        <v>0.9</v>
      </c>
      <c r="M13" s="49">
        <v>0.9</v>
      </c>
      <c r="N13"/>
      <c r="O13"/>
    </row>
    <row r="14" spans="1:15" ht="12.75" customHeight="1" hidden="1">
      <c r="A14"/>
      <c r="B14" s="49" t="s">
        <v>349</v>
      </c>
      <c r="C14" s="51" t="s">
        <v>361</v>
      </c>
      <c r="D14" s="49">
        <v>192.6</v>
      </c>
      <c r="E14" s="89">
        <v>191.2</v>
      </c>
      <c r="F14" s="49">
        <v>194.4</v>
      </c>
      <c r="G14" s="49">
        <v>205.198</v>
      </c>
      <c r="H14" s="89">
        <v>219.7</v>
      </c>
      <c r="I14" s="89">
        <v>236.2</v>
      </c>
      <c r="J14" s="89">
        <v>251.2</v>
      </c>
      <c r="K14" s="89">
        <v>196.1</v>
      </c>
      <c r="L14" s="89">
        <v>218.7</v>
      </c>
      <c r="M14" s="89">
        <v>218.7</v>
      </c>
      <c r="N14"/>
      <c r="O14"/>
    </row>
    <row r="15" spans="1:15" ht="12.75" customHeight="1" hidden="1">
      <c r="A15"/>
      <c r="B15" s="49" t="s">
        <v>350</v>
      </c>
      <c r="C15" s="51" t="s">
        <v>362</v>
      </c>
      <c r="D15" s="49">
        <v>230.8</v>
      </c>
      <c r="E15" s="89">
        <v>231.7</v>
      </c>
      <c r="F15" s="49">
        <v>253.2</v>
      </c>
      <c r="G15" s="49">
        <v>281.346</v>
      </c>
      <c r="H15" s="89">
        <v>316.3</v>
      </c>
      <c r="I15" s="89">
        <v>352.8</v>
      </c>
      <c r="J15" s="89">
        <v>385.9</v>
      </c>
      <c r="K15" s="89">
        <v>301.9</v>
      </c>
      <c r="L15" s="89">
        <v>335.9</v>
      </c>
      <c r="M15" s="89">
        <v>335.9</v>
      </c>
      <c r="N15"/>
      <c r="O15"/>
    </row>
    <row r="16" spans="1:15" ht="12.75" customHeight="1" hidden="1">
      <c r="A16"/>
      <c r="B16" s="49" t="s">
        <v>351</v>
      </c>
      <c r="C16" s="51" t="s">
        <v>657</v>
      </c>
      <c r="D16" s="49">
        <v>806.6</v>
      </c>
      <c r="E16" s="89">
        <v>861</v>
      </c>
      <c r="F16" s="49">
        <v>991.6</v>
      </c>
      <c r="G16" s="49">
        <v>1162.417</v>
      </c>
      <c r="H16" s="89">
        <v>1358.1</v>
      </c>
      <c r="I16" s="89">
        <v>1614.4</v>
      </c>
      <c r="J16" s="89">
        <v>1786.1</v>
      </c>
      <c r="K16" s="89">
        <v>1327.5</v>
      </c>
      <c r="L16" s="89">
        <v>1464.6</v>
      </c>
      <c r="M16" s="89">
        <v>1464.6</v>
      </c>
      <c r="N16"/>
      <c r="O16"/>
    </row>
    <row r="17" spans="2:13" ht="12.75" customHeight="1" hidden="1">
      <c r="B17" s="49" t="s">
        <v>358</v>
      </c>
      <c r="C17" s="51" t="s">
        <v>658</v>
      </c>
      <c r="D17" s="49">
        <v>606.7</v>
      </c>
      <c r="E17" s="89">
        <v>663.6</v>
      </c>
      <c r="F17" s="49">
        <v>755.1</v>
      </c>
      <c r="G17" s="49">
        <v>880.747</v>
      </c>
      <c r="H17" s="89">
        <v>1017.6</v>
      </c>
      <c r="I17" s="89">
        <v>1175</v>
      </c>
      <c r="J17" s="89">
        <v>1195.1</v>
      </c>
      <c r="K17" s="89">
        <v>852.8</v>
      </c>
      <c r="L17" s="89">
        <v>964.2</v>
      </c>
      <c r="M17" s="89">
        <v>964.2</v>
      </c>
    </row>
    <row r="18" spans="2:13" ht="16.5" customHeight="1">
      <c r="B18" s="49" t="s">
        <v>146</v>
      </c>
      <c r="C18" s="51" t="s">
        <v>147</v>
      </c>
      <c r="D18" s="49">
        <v>116.2</v>
      </c>
      <c r="E18" s="89">
        <v>26.7</v>
      </c>
      <c r="F18" s="89">
        <v>19.1</v>
      </c>
      <c r="G18" s="89">
        <v>21.4</v>
      </c>
      <c r="H18" s="89">
        <v>17.3</v>
      </c>
      <c r="I18" s="89">
        <v>41.6</v>
      </c>
      <c r="J18" s="89">
        <v>56.7</v>
      </c>
      <c r="K18" s="89">
        <v>1084.2</v>
      </c>
      <c r="L18" s="89">
        <v>88.3</v>
      </c>
      <c r="M18" s="89">
        <v>4.7</v>
      </c>
    </row>
    <row r="19" spans="2:13" ht="10.5" customHeight="1" hidden="1">
      <c r="B19" s="49" t="s">
        <v>53</v>
      </c>
      <c r="C19" s="51" t="s">
        <v>12</v>
      </c>
      <c r="D19" s="49">
        <v>495</v>
      </c>
      <c r="E19" s="89">
        <v>602.7</v>
      </c>
      <c r="F19" s="89">
        <v>673.4</v>
      </c>
      <c r="G19" s="89">
        <v>773.2</v>
      </c>
      <c r="H19" s="89">
        <v>907</v>
      </c>
      <c r="I19" s="89">
        <v>1007.9</v>
      </c>
      <c r="J19" s="89">
        <v>1142.1</v>
      </c>
      <c r="K19" s="89">
        <v>583.6</v>
      </c>
      <c r="L19" s="89">
        <v>934.8</v>
      </c>
      <c r="M19" s="89">
        <v>934.8</v>
      </c>
    </row>
    <row r="20" spans="2:13" ht="10.5" hidden="1">
      <c r="B20" s="49" t="s">
        <v>659</v>
      </c>
      <c r="C20" s="51" t="s">
        <v>172</v>
      </c>
      <c r="D20" s="49">
        <v>4130</v>
      </c>
      <c r="E20" s="89">
        <v>1870</v>
      </c>
      <c r="F20" s="89">
        <v>1340</v>
      </c>
      <c r="G20" s="89">
        <v>520</v>
      </c>
      <c r="H20" s="89">
        <v>728</v>
      </c>
      <c r="I20" s="89">
        <v>1280</v>
      </c>
      <c r="J20" s="89">
        <v>4000</v>
      </c>
      <c r="K20" s="89">
        <v>3515</v>
      </c>
      <c r="L20" s="89">
        <v>3050</v>
      </c>
      <c r="M20" s="89">
        <v>3050</v>
      </c>
    </row>
    <row r="21" spans="2:13" ht="10.5" hidden="1">
      <c r="B21" s="49" t="s">
        <v>660</v>
      </c>
      <c r="C21" s="51" t="s">
        <v>173</v>
      </c>
      <c r="D21" s="89">
        <v>310</v>
      </c>
      <c r="E21" s="89">
        <v>161.2</v>
      </c>
      <c r="F21" s="89">
        <v>210</v>
      </c>
      <c r="G21" s="89">
        <v>536.9</v>
      </c>
      <c r="H21" s="89">
        <v>434.4</v>
      </c>
      <c r="I21" s="89">
        <v>613.4</v>
      </c>
      <c r="J21" s="89">
        <v>600.5</v>
      </c>
      <c r="K21" s="89">
        <v>363.4</v>
      </c>
      <c r="L21" s="89">
        <v>438.2</v>
      </c>
      <c r="M21" s="89">
        <v>438.2</v>
      </c>
    </row>
    <row r="22" spans="2:13" ht="10.5" hidden="1">
      <c r="B22" s="49" t="s">
        <v>168</v>
      </c>
      <c r="C22" s="51" t="s">
        <v>174</v>
      </c>
      <c r="D22" s="89">
        <v>121.5</v>
      </c>
      <c r="E22" s="89">
        <v>39.1</v>
      </c>
      <c r="F22" s="89">
        <v>68.8</v>
      </c>
      <c r="G22" s="89">
        <v>72.4</v>
      </c>
      <c r="H22" s="89">
        <v>187.8</v>
      </c>
      <c r="I22" s="89">
        <v>152</v>
      </c>
      <c r="J22" s="89">
        <v>170</v>
      </c>
      <c r="K22" s="89">
        <v>128.8</v>
      </c>
      <c r="L22" s="89">
        <v>138.8</v>
      </c>
      <c r="M22" s="89">
        <v>138.8</v>
      </c>
    </row>
    <row r="23" spans="2:13" ht="10.5" hidden="1">
      <c r="B23" s="49" t="s">
        <v>169</v>
      </c>
      <c r="C23" s="51" t="s">
        <v>175</v>
      </c>
      <c r="D23" s="89">
        <v>2780</v>
      </c>
      <c r="E23" s="89">
        <v>1101</v>
      </c>
      <c r="F23" s="89">
        <v>720</v>
      </c>
      <c r="G23" s="89">
        <v>648</v>
      </c>
      <c r="H23" s="89">
        <v>190</v>
      </c>
      <c r="I23" s="89">
        <v>1833</v>
      </c>
      <c r="J23" s="89">
        <v>2395</v>
      </c>
      <c r="K23" s="89">
        <v>2753</v>
      </c>
      <c r="L23" s="89">
        <v>3619</v>
      </c>
      <c r="M23" s="89">
        <v>3619</v>
      </c>
    </row>
    <row r="24" spans="2:13" ht="10.5" hidden="1">
      <c r="B24" s="49" t="s">
        <v>170</v>
      </c>
      <c r="C24" s="51" t="s">
        <v>176</v>
      </c>
      <c r="D24" s="89">
        <v>2635</v>
      </c>
      <c r="E24" s="89">
        <v>1315.3</v>
      </c>
      <c r="F24" s="89">
        <v>965.1</v>
      </c>
      <c r="G24" s="89">
        <v>3348.4</v>
      </c>
      <c r="H24" s="89">
        <v>2926.5</v>
      </c>
      <c r="I24" s="89">
        <v>4520</v>
      </c>
      <c r="J24" s="89">
        <v>3283.9</v>
      </c>
      <c r="K24" s="89">
        <v>4015.1</v>
      </c>
      <c r="L24" s="89">
        <v>4020.2</v>
      </c>
      <c r="M24" s="89">
        <v>4020.2</v>
      </c>
    </row>
    <row r="25" spans="2:13" ht="10.5" hidden="1">
      <c r="B25" s="49" t="s">
        <v>171</v>
      </c>
      <c r="C25" s="51" t="s">
        <v>454</v>
      </c>
      <c r="D25" s="89">
        <v>847</v>
      </c>
      <c r="E25" s="89">
        <v>394.2</v>
      </c>
      <c r="F25" s="89">
        <v>379.6</v>
      </c>
      <c r="G25" s="89">
        <v>478.9</v>
      </c>
      <c r="H25" s="89">
        <v>1255.4</v>
      </c>
      <c r="I25" s="89">
        <v>1120</v>
      </c>
      <c r="J25" s="89">
        <v>1103.8</v>
      </c>
      <c r="K25" s="89">
        <v>1247.5</v>
      </c>
      <c r="L25" s="89">
        <v>1245.5</v>
      </c>
      <c r="M25" s="89">
        <v>1245.5</v>
      </c>
    </row>
    <row r="26" spans="2:13" ht="10.5" hidden="1">
      <c r="B26" s="49" t="s">
        <v>824</v>
      </c>
      <c r="C26" s="51"/>
      <c r="D26" s="89">
        <v>64.8</v>
      </c>
      <c r="E26" s="89">
        <v>65.4</v>
      </c>
      <c r="F26" s="89">
        <v>70</v>
      </c>
      <c r="G26" s="89">
        <v>69.9</v>
      </c>
      <c r="H26" s="89">
        <v>55</v>
      </c>
      <c r="I26" s="89">
        <v>80.9</v>
      </c>
      <c r="J26" s="89">
        <v>53.5</v>
      </c>
      <c r="K26" s="89">
        <v>84.7</v>
      </c>
      <c r="L26" s="89">
        <v>85.1</v>
      </c>
      <c r="M26" s="89">
        <v>85.1</v>
      </c>
    </row>
    <row r="27" spans="2:13" ht="21">
      <c r="B27" s="352" t="s">
        <v>134</v>
      </c>
      <c r="C27" s="353" t="s">
        <v>135</v>
      </c>
      <c r="D27" s="49">
        <v>767.8</v>
      </c>
      <c r="E27" s="49">
        <v>744.6</v>
      </c>
      <c r="F27" s="89">
        <v>790.2</v>
      </c>
      <c r="G27" s="89">
        <v>948.2</v>
      </c>
      <c r="H27" s="89">
        <v>1717.1</v>
      </c>
      <c r="I27" s="89">
        <v>3319.4</v>
      </c>
      <c r="J27" s="89">
        <v>4027.0000000000005</v>
      </c>
      <c r="K27" s="89">
        <v>4255.1</v>
      </c>
      <c r="L27" s="89">
        <v>4610.6</v>
      </c>
      <c r="M27" s="89">
        <v>350.3</v>
      </c>
    </row>
    <row r="28" spans="2:13" ht="21">
      <c r="B28" s="354" t="s">
        <v>136</v>
      </c>
      <c r="C28" s="353" t="s">
        <v>150</v>
      </c>
      <c r="D28" s="49">
        <v>455.6</v>
      </c>
      <c r="E28" s="89">
        <v>328.4</v>
      </c>
      <c r="F28" s="89">
        <v>259.3</v>
      </c>
      <c r="G28" s="89">
        <v>337.2</v>
      </c>
      <c r="H28" s="89">
        <v>1557.1</v>
      </c>
      <c r="I28" s="89">
        <v>2019.4</v>
      </c>
      <c r="J28" s="89">
        <v>2400.666580511111</v>
      </c>
      <c r="K28" s="89">
        <v>2476.3</v>
      </c>
      <c r="L28" s="89">
        <v>1675.7</v>
      </c>
      <c r="M28" s="89">
        <v>28.9</v>
      </c>
    </row>
    <row r="29" spans="2:13" ht="21" hidden="1">
      <c r="B29" s="354" t="s">
        <v>118</v>
      </c>
      <c r="C29" s="353" t="s">
        <v>119</v>
      </c>
      <c r="D29" s="89">
        <v>1212.2</v>
      </c>
      <c r="E29" s="89">
        <v>743.8</v>
      </c>
      <c r="F29" s="89">
        <v>1459.5</v>
      </c>
      <c r="G29" s="89">
        <v>1013.1</v>
      </c>
      <c r="H29" s="89">
        <v>13330.3</v>
      </c>
      <c r="I29" s="89">
        <v>5134.4</v>
      </c>
      <c r="J29" s="89">
        <v>3620.7</v>
      </c>
      <c r="K29" s="89">
        <v>4691.4</v>
      </c>
      <c r="L29" s="89">
        <v>10058.7</v>
      </c>
      <c r="M29" s="89">
        <v>10058.7</v>
      </c>
    </row>
    <row r="30" spans="2:13" ht="10.5" hidden="1">
      <c r="B30" s="49" t="s">
        <v>295</v>
      </c>
      <c r="C30" s="51" t="s">
        <v>664</v>
      </c>
      <c r="D30" s="89">
        <v>225.8</v>
      </c>
      <c r="E30" s="49">
        <v>153.4</v>
      </c>
      <c r="F30" s="89">
        <v>176.4</v>
      </c>
      <c r="G30" s="49">
        <v>132.5</v>
      </c>
      <c r="H30" s="49">
        <v>182.9</v>
      </c>
      <c r="I30" s="49">
        <v>361.1</v>
      </c>
      <c r="J30" s="89">
        <v>248</v>
      </c>
      <c r="K30" s="89">
        <v>247.8</v>
      </c>
      <c r="L30" s="89">
        <v>388.6</v>
      </c>
      <c r="M30" s="89">
        <v>388.6</v>
      </c>
    </row>
    <row r="31" spans="2:13" ht="10.5" hidden="1">
      <c r="B31" s="49" t="s">
        <v>663</v>
      </c>
      <c r="C31" s="51" t="s">
        <v>665</v>
      </c>
      <c r="D31" s="49">
        <v>348.3</v>
      </c>
      <c r="E31" s="49">
        <v>441.2</v>
      </c>
      <c r="F31" s="89">
        <v>522.9</v>
      </c>
      <c r="G31" s="89">
        <v>499.3</v>
      </c>
      <c r="H31" s="89">
        <v>504.9</v>
      </c>
      <c r="I31" s="89">
        <v>323.6</v>
      </c>
      <c r="J31" s="89">
        <v>219.9</v>
      </c>
      <c r="K31" s="89">
        <v>216.8</v>
      </c>
      <c r="L31" s="89">
        <v>236.1</v>
      </c>
      <c r="M31" s="89">
        <v>236.1</v>
      </c>
    </row>
    <row r="32" spans="2:13" ht="24" customHeight="1">
      <c r="B32" s="355" t="s">
        <v>379</v>
      </c>
      <c r="C32" s="356" t="s">
        <v>380</v>
      </c>
      <c r="D32" s="89">
        <v>1168</v>
      </c>
      <c r="E32" s="89">
        <v>1209</v>
      </c>
      <c r="F32" s="49">
        <v>1221</v>
      </c>
      <c r="G32" s="49">
        <v>1165</v>
      </c>
      <c r="H32" s="89">
        <v>1170</v>
      </c>
      <c r="I32" s="89">
        <v>1267</v>
      </c>
      <c r="J32" s="89">
        <v>1440.2</v>
      </c>
      <c r="K32" s="89">
        <v>1257.12</v>
      </c>
      <c r="L32" s="89">
        <v>1396.4</v>
      </c>
      <c r="M32" s="89">
        <v>1333.4</v>
      </c>
    </row>
    <row r="33" spans="2:13" ht="13.5" customHeight="1">
      <c r="B33" s="355" t="s">
        <v>842</v>
      </c>
      <c r="C33" s="356" t="s">
        <v>841</v>
      </c>
      <c r="D33" s="328">
        <v>1648</v>
      </c>
      <c r="E33" s="328">
        <v>1546</v>
      </c>
      <c r="F33" s="328">
        <v>1454</v>
      </c>
      <c r="G33" s="328">
        <v>1556</v>
      </c>
      <c r="H33" s="328">
        <v>1742</v>
      </c>
      <c r="I33" s="328">
        <v>1989</v>
      </c>
      <c r="J33" s="328">
        <v>2049</v>
      </c>
      <c r="K33" s="360">
        <v>1950</v>
      </c>
      <c r="L33" s="121">
        <v>2013</v>
      </c>
      <c r="M33" s="121">
        <v>189</v>
      </c>
    </row>
    <row r="34" spans="2:14" ht="13.5" customHeight="1">
      <c r="B34" s="128" t="s">
        <v>381</v>
      </c>
      <c r="C34" s="51" t="s">
        <v>382</v>
      </c>
      <c r="D34" s="121">
        <v>487</v>
      </c>
      <c r="E34" s="121">
        <v>484</v>
      </c>
      <c r="F34" s="121">
        <v>623</v>
      </c>
      <c r="G34" s="121">
        <v>618</v>
      </c>
      <c r="H34" s="121">
        <v>939</v>
      </c>
      <c r="I34" s="121">
        <v>825</v>
      </c>
      <c r="J34" s="121">
        <v>564</v>
      </c>
      <c r="K34" s="121">
        <v>627</v>
      </c>
      <c r="L34" s="121">
        <v>1076</v>
      </c>
      <c r="M34" s="121">
        <v>88</v>
      </c>
      <c r="N34"/>
    </row>
    <row r="35" spans="2:14" ht="13.5" customHeight="1">
      <c r="B35" s="50" t="s">
        <v>383</v>
      </c>
      <c r="C35" s="287" t="s">
        <v>384</v>
      </c>
      <c r="D35" s="50">
        <v>345</v>
      </c>
      <c r="E35" s="50">
        <v>344</v>
      </c>
      <c r="F35" s="50">
        <v>384</v>
      </c>
      <c r="G35" s="50">
        <v>398</v>
      </c>
      <c r="H35" s="50">
        <v>486</v>
      </c>
      <c r="I35" s="50">
        <v>526</v>
      </c>
      <c r="J35" s="50">
        <v>431</v>
      </c>
      <c r="K35" s="50">
        <v>458</v>
      </c>
      <c r="L35" s="50">
        <v>385</v>
      </c>
      <c r="M35" s="50">
        <v>49</v>
      </c>
      <c r="N35"/>
    </row>
    <row r="36" spans="2:14" ht="8.2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/>
      <c r="M36"/>
      <c r="N36"/>
    </row>
    <row r="37" spans="2:14" ht="12.75">
      <c r="B37" s="215" t="s">
        <v>120</v>
      </c>
      <c r="C37" s="215"/>
      <c r="D37" s="215"/>
      <c r="E37" s="128"/>
      <c r="F37" s="128"/>
      <c r="G37" s="128"/>
      <c r="H37" s="128"/>
      <c r="I37" s="128"/>
      <c r="J37" s="128"/>
      <c r="K37" s="128"/>
      <c r="L37"/>
      <c r="M37"/>
      <c r="N37"/>
    </row>
    <row r="38" spans="2:14" ht="12.75">
      <c r="B38" s="215" t="s">
        <v>82</v>
      </c>
      <c r="C38" s="215"/>
      <c r="D38" s="215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15"/>
      <c r="C39" s="215"/>
      <c r="D39" s="215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15" t="s">
        <v>121</v>
      </c>
      <c r="C40" s="215"/>
      <c r="D40" s="215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15" t="s">
        <v>122</v>
      </c>
      <c r="C41" s="215"/>
      <c r="D41" s="215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15"/>
      <c r="C42" s="215"/>
      <c r="D42" s="215"/>
    </row>
    <row r="43" spans="2:14" ht="12" customHeight="1">
      <c r="B43"/>
      <c r="C43" s="378" t="s">
        <v>885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15"/>
      <c r="F45" s="215"/>
      <c r="G45" s="215"/>
      <c r="H45" s="215"/>
      <c r="I45" s="215"/>
      <c r="J45" s="215"/>
      <c r="K45" s="215"/>
      <c r="L45"/>
      <c r="M45"/>
      <c r="N45"/>
    </row>
    <row r="46" spans="2:14" ht="12" customHeight="1">
      <c r="B46"/>
      <c r="C46"/>
      <c r="D46"/>
      <c r="E46" s="215"/>
      <c r="F46" s="215"/>
      <c r="G46" s="215"/>
      <c r="H46" s="215"/>
      <c r="I46" s="215"/>
      <c r="J46" s="215"/>
      <c r="K46" s="215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15"/>
      <c r="F54" s="215"/>
      <c r="G54" s="215"/>
      <c r="H54" s="215"/>
      <c r="I54" s="215"/>
      <c r="J54" s="215"/>
      <c r="K54" s="215"/>
    </row>
    <row r="55" spans="2:11" ht="12.75">
      <c r="B55"/>
      <c r="C55"/>
      <c r="D55"/>
      <c r="E55" s="215"/>
      <c r="F55" s="215"/>
      <c r="G55" s="215"/>
      <c r="H55" s="215"/>
      <c r="I55" s="215"/>
      <c r="J55" s="215"/>
      <c r="K55" s="215"/>
    </row>
    <row r="56" spans="2:11" ht="12.75">
      <c r="B56"/>
      <c r="C56"/>
      <c r="D56"/>
      <c r="E56" s="215"/>
      <c r="F56" s="215"/>
      <c r="G56" s="215"/>
      <c r="H56" s="215"/>
      <c r="I56" s="215"/>
      <c r="J56" s="215"/>
      <c r="K56" s="215"/>
    </row>
    <row r="58" spans="4:7" ht="10.5">
      <c r="D58" s="215"/>
      <c r="E58" s="215"/>
      <c r="F58" s="215"/>
      <c r="G58" s="215"/>
    </row>
    <row r="59" spans="2:11" ht="12.75">
      <c r="B59"/>
      <c r="C59"/>
      <c r="D59" s="215"/>
      <c r="E59" s="215"/>
      <c r="F59" s="215"/>
      <c r="G59" s="215"/>
      <c r="H59"/>
      <c r="I59"/>
      <c r="J59"/>
      <c r="K59"/>
    </row>
    <row r="61" spans="2:11" ht="10.5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 ht="10.5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ht="10.5">
      <c r="H63" s="88"/>
    </row>
    <row r="64" spans="2:11" ht="12.75">
      <c r="B64"/>
      <c r="C64"/>
      <c r="D64"/>
      <c r="E64"/>
      <c r="F64"/>
      <c r="G64"/>
      <c r="H64" s="88"/>
      <c r="I64"/>
      <c r="J64"/>
      <c r="K64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635</v>
      </c>
      <c r="S1" s="22"/>
      <c r="T1" s="22"/>
      <c r="U1" s="22"/>
      <c r="V1" s="22" t="s">
        <v>167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138" t="s">
        <v>633</v>
      </c>
      <c r="E2" s="1138"/>
      <c r="M2" s="1" t="s">
        <v>580</v>
      </c>
      <c r="S2" s="22"/>
      <c r="T2" s="22"/>
      <c r="U2" s="22"/>
      <c r="V2" s="22" t="s">
        <v>177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138" t="s">
        <v>634</v>
      </c>
      <c r="E3" s="1138"/>
      <c r="K3" s="1" t="s">
        <v>544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579</v>
      </c>
      <c r="K4" s="2"/>
      <c r="L4" s="3" t="s">
        <v>499</v>
      </c>
      <c r="M4" s="7" t="s">
        <v>600</v>
      </c>
      <c r="N4" s="2" t="s">
        <v>601</v>
      </c>
      <c r="O4" s="2" t="s">
        <v>602</v>
      </c>
      <c r="P4" s="3" t="s">
        <v>576</v>
      </c>
      <c r="S4" s="34"/>
      <c r="T4" s="40" t="s">
        <v>577</v>
      </c>
      <c r="U4" s="41"/>
      <c r="V4" s="42"/>
      <c r="W4" s="42"/>
      <c r="X4" s="42" t="s">
        <v>319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178</v>
      </c>
      <c r="K5" s="8" t="s">
        <v>490</v>
      </c>
      <c r="L5" s="9" t="s">
        <v>491</v>
      </c>
      <c r="M5" s="12" t="s">
        <v>492</v>
      </c>
      <c r="N5" s="6" t="s">
        <v>762</v>
      </c>
      <c r="O5" s="6" t="s">
        <v>763</v>
      </c>
      <c r="P5" s="9" t="s">
        <v>764</v>
      </c>
      <c r="S5" s="43" t="s">
        <v>490</v>
      </c>
      <c r="T5" s="36" t="s">
        <v>765</v>
      </c>
      <c r="U5" s="43" t="s">
        <v>766</v>
      </c>
      <c r="V5" s="36" t="s">
        <v>767</v>
      </c>
      <c r="W5" s="36" t="s">
        <v>577</v>
      </c>
      <c r="X5" s="36" t="s">
        <v>768</v>
      </c>
      <c r="Y5" s="36" t="s">
        <v>769</v>
      </c>
      <c r="Z5" s="36" t="s">
        <v>59</v>
      </c>
      <c r="AA5" s="36" t="s">
        <v>60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481</v>
      </c>
      <c r="AN5" s="34" t="s">
        <v>774</v>
      </c>
      <c r="AO5" s="34" t="s">
        <v>158</v>
      </c>
      <c r="AP5" s="48"/>
    </row>
    <row r="6" spans="2:42" ht="12.75">
      <c r="B6" s="1" t="s">
        <v>645</v>
      </c>
      <c r="K6" s="6" t="s">
        <v>266</v>
      </c>
      <c r="L6" s="9" t="s">
        <v>267</v>
      </c>
      <c r="M6" s="12" t="s">
        <v>486</v>
      </c>
      <c r="N6" s="6" t="s">
        <v>461</v>
      </c>
      <c r="O6" s="6" t="s">
        <v>462</v>
      </c>
      <c r="P6" s="9" t="s">
        <v>463</v>
      </c>
      <c r="S6" s="36" t="s">
        <v>266</v>
      </c>
      <c r="T6" s="36" t="s">
        <v>791</v>
      </c>
      <c r="U6" s="43" t="s">
        <v>792</v>
      </c>
      <c r="V6" s="36" t="s">
        <v>793</v>
      </c>
      <c r="W6" s="36" t="s">
        <v>794</v>
      </c>
      <c r="X6" s="36" t="s">
        <v>795</v>
      </c>
      <c r="Y6" s="36" t="s">
        <v>796</v>
      </c>
      <c r="Z6" s="36" t="s">
        <v>797</v>
      </c>
      <c r="AA6" s="36" t="s">
        <v>798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482</v>
      </c>
      <c r="AN6" s="36" t="s">
        <v>775</v>
      </c>
      <c r="AO6" s="36" t="s">
        <v>159</v>
      </c>
      <c r="AP6" s="48"/>
    </row>
    <row r="7" spans="2:42" ht="12.75">
      <c r="B7" s="2"/>
      <c r="C7" s="3" t="s">
        <v>179</v>
      </c>
      <c r="D7" s="4" t="s">
        <v>225</v>
      </c>
      <c r="E7" s="3" t="s">
        <v>226</v>
      </c>
      <c r="F7" s="5" t="s">
        <v>688</v>
      </c>
      <c r="G7" s="3" t="s">
        <v>689</v>
      </c>
      <c r="H7" s="6"/>
      <c r="K7" s="13"/>
      <c r="L7" s="14"/>
      <c r="M7" s="17"/>
      <c r="N7" s="13"/>
      <c r="O7" s="13"/>
      <c r="P7" s="14" t="s">
        <v>290</v>
      </c>
      <c r="S7" s="36"/>
      <c r="T7" s="36" t="s">
        <v>291</v>
      </c>
      <c r="U7" s="43" t="s">
        <v>292</v>
      </c>
      <c r="V7" s="36" t="s">
        <v>293</v>
      </c>
      <c r="W7" s="36" t="s">
        <v>100</v>
      </c>
      <c r="X7" s="36" t="s">
        <v>101</v>
      </c>
      <c r="Y7" s="36" t="s">
        <v>102</v>
      </c>
      <c r="Z7" s="36" t="s">
        <v>103</v>
      </c>
      <c r="AA7" s="36" t="s">
        <v>104</v>
      </c>
      <c r="AB7" s="36" t="s">
        <v>105</v>
      </c>
      <c r="AC7" s="36" t="s">
        <v>594</v>
      </c>
      <c r="AD7" s="36" t="s">
        <v>668</v>
      </c>
      <c r="AE7" s="36" t="s">
        <v>595</v>
      </c>
      <c r="AF7" s="36" t="s">
        <v>596</v>
      </c>
      <c r="AG7" s="36" t="s">
        <v>597</v>
      </c>
      <c r="AH7" s="36" t="s">
        <v>598</v>
      </c>
      <c r="AI7" s="35" t="s">
        <v>599</v>
      </c>
      <c r="AJ7" s="35" t="s">
        <v>24</v>
      </c>
      <c r="AK7" s="35" t="s">
        <v>748</v>
      </c>
      <c r="AL7" s="35" t="s">
        <v>749</v>
      </c>
      <c r="AM7" s="35" t="s">
        <v>483</v>
      </c>
      <c r="AN7" s="36" t="s">
        <v>776</v>
      </c>
      <c r="AO7" s="36"/>
      <c r="AP7" s="48"/>
    </row>
    <row r="8" spans="2:42" ht="12.75">
      <c r="B8" s="8" t="s">
        <v>320</v>
      </c>
      <c r="C8" s="9" t="s">
        <v>321</v>
      </c>
      <c r="D8" s="10" t="s">
        <v>154</v>
      </c>
      <c r="E8" s="9" t="s">
        <v>788</v>
      </c>
      <c r="F8" s="11" t="s">
        <v>789</v>
      </c>
      <c r="G8" s="9" t="s">
        <v>489</v>
      </c>
      <c r="H8" s="6"/>
      <c r="K8" s="2" t="s">
        <v>193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180</v>
      </c>
      <c r="U8" s="36" t="s">
        <v>240</v>
      </c>
      <c r="V8" s="36"/>
      <c r="W8" s="36" t="s">
        <v>432</v>
      </c>
      <c r="X8" s="36" t="s">
        <v>433</v>
      </c>
      <c r="Y8" s="36" t="s">
        <v>403</v>
      </c>
      <c r="Z8" s="36" t="s">
        <v>407</v>
      </c>
      <c r="AA8" s="36" t="s">
        <v>408</v>
      </c>
      <c r="AB8" s="36" t="s">
        <v>409</v>
      </c>
      <c r="AC8" s="36" t="s">
        <v>410</v>
      </c>
      <c r="AD8" s="44" t="s">
        <v>669</v>
      </c>
      <c r="AE8" s="36" t="s">
        <v>411</v>
      </c>
      <c r="AF8" s="36" t="s">
        <v>412</v>
      </c>
      <c r="AG8" s="36" t="s">
        <v>413</v>
      </c>
      <c r="AH8" s="36"/>
      <c r="AI8" s="35" t="s">
        <v>414</v>
      </c>
      <c r="AJ8" s="35" t="s">
        <v>25</v>
      </c>
      <c r="AK8" s="35"/>
      <c r="AL8" s="35" t="s">
        <v>750</v>
      </c>
      <c r="AM8" s="35" t="s">
        <v>484</v>
      </c>
      <c r="AN8" s="36" t="s">
        <v>111</v>
      </c>
      <c r="AO8" s="36"/>
      <c r="AP8" s="48"/>
    </row>
    <row r="9" spans="2:42" ht="12.75">
      <c r="B9" s="6"/>
      <c r="C9" s="9"/>
      <c r="D9" s="10" t="s">
        <v>784</v>
      </c>
      <c r="E9" s="9" t="s">
        <v>817</v>
      </c>
      <c r="F9" s="11" t="s">
        <v>818</v>
      </c>
      <c r="G9" s="9" t="s">
        <v>534</v>
      </c>
      <c r="H9" s="6"/>
      <c r="K9" s="6" t="s">
        <v>416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417</v>
      </c>
      <c r="U9" s="36"/>
      <c r="V9" s="36"/>
      <c r="W9" s="36"/>
      <c r="X9" s="36"/>
      <c r="Y9" s="36" t="s">
        <v>418</v>
      </c>
      <c r="Z9" s="36"/>
      <c r="AA9" s="36" t="s">
        <v>419</v>
      </c>
      <c r="AB9" s="36" t="s">
        <v>420</v>
      </c>
      <c r="AC9" s="36" t="s">
        <v>421</v>
      </c>
      <c r="AD9" s="36" t="s">
        <v>670</v>
      </c>
      <c r="AE9" s="36" t="s">
        <v>422</v>
      </c>
      <c r="AF9" s="36"/>
      <c r="AG9" s="36" t="s">
        <v>394</v>
      </c>
      <c r="AH9" s="36"/>
      <c r="AI9" s="35" t="s">
        <v>423</v>
      </c>
      <c r="AJ9" s="35" t="s">
        <v>115</v>
      </c>
      <c r="AK9" s="35"/>
      <c r="AL9" s="35" t="s">
        <v>751</v>
      </c>
      <c r="AM9" s="35" t="s">
        <v>485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6</v>
      </c>
      <c r="G10" s="14" t="s">
        <v>289</v>
      </c>
      <c r="H10" s="6"/>
      <c r="K10" s="6" t="s">
        <v>425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426</v>
      </c>
      <c r="U10" s="38"/>
      <c r="V10" s="38"/>
      <c r="W10" s="38"/>
      <c r="X10" s="38"/>
      <c r="Y10" s="38" t="s">
        <v>427</v>
      </c>
      <c r="Z10" s="38"/>
      <c r="AA10" s="38" t="s">
        <v>428</v>
      </c>
      <c r="AB10" s="38"/>
      <c r="AC10" s="38"/>
      <c r="AD10" s="38" t="s">
        <v>747</v>
      </c>
      <c r="AE10" s="38"/>
      <c r="AF10" s="38"/>
      <c r="AG10" s="38"/>
      <c r="AH10" s="38"/>
      <c r="AI10" s="37"/>
      <c r="AJ10" s="37" t="s">
        <v>116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192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497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193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415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47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416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424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654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425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496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300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497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553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155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132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554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54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654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603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404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300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400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8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155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401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227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787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698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732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404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655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513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52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493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743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451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494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772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732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495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804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513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550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301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743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551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156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772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552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55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393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405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804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545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133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301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546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587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156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733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55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373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405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678</v>
      </c>
      <c r="K33" s="20" t="s">
        <v>163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133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138" t="s">
        <v>679</v>
      </c>
      <c r="F34" s="1140"/>
      <c r="G34" s="1140"/>
      <c r="H34" s="1140"/>
      <c r="K34" s="20" t="s">
        <v>773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587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758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733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14</v>
      </c>
      <c r="S36" s="35" t="s">
        <v>373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543</v>
      </c>
      <c r="S37" s="35" t="s">
        <v>163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773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139">
        <v>40</v>
      </c>
      <c r="B39" s="1139"/>
      <c r="C39" s="1139"/>
      <c r="D39" s="1139"/>
      <c r="E39" s="1139"/>
      <c r="F39" s="1139"/>
      <c r="G39" s="1139"/>
      <c r="H39" s="1139"/>
      <c r="I39" s="1139"/>
      <c r="K39" s="1139">
        <v>42</v>
      </c>
      <c r="L39" s="1139"/>
      <c r="M39" s="1139"/>
      <c r="N39" s="1139"/>
      <c r="O39" s="1139"/>
      <c r="P39" s="1139"/>
      <c r="AC39" s="1">
        <v>45</v>
      </c>
    </row>
    <row r="40" ht="12.75">
      <c r="AC40" s="1" t="s">
        <v>544</v>
      </c>
    </row>
    <row r="41" spans="37:41" ht="12.75">
      <c r="AK41" s="1" t="s">
        <v>544</v>
      </c>
      <c r="AM41" s="1" t="s">
        <v>544</v>
      </c>
      <c r="AO41" s="1" t="s">
        <v>544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3"/>
  <sheetViews>
    <sheetView zoomScalePageLayoutView="0" workbookViewId="0" topLeftCell="A1">
      <selection activeCell="F35" sqref="F35:G36"/>
    </sheetView>
  </sheetViews>
  <sheetFormatPr defaultColWidth="9.00390625" defaultRowHeight="12.75"/>
  <cols>
    <col min="1" max="1" width="1.37890625" style="68" customWidth="1"/>
    <col min="2" max="2" width="4.875" style="68" customWidth="1"/>
    <col min="3" max="3" width="7.25390625" style="68" customWidth="1"/>
    <col min="4" max="4" width="8.75390625" style="68" customWidth="1"/>
    <col min="5" max="5" width="7.875" style="68" customWidth="1"/>
    <col min="6" max="6" width="11.75390625" style="68" customWidth="1"/>
    <col min="7" max="7" width="14.75390625" style="68" customWidth="1"/>
    <col min="8" max="8" width="10.375" style="68" customWidth="1"/>
    <col min="9" max="9" width="9.125" style="68" customWidth="1"/>
    <col min="10" max="10" width="5.00390625" style="68" customWidth="1"/>
    <col min="11" max="11" width="27.25390625" style="68" customWidth="1"/>
    <col min="12" max="12" width="9.00390625" style="68" customWidth="1"/>
    <col min="13" max="13" width="8.375" style="68" customWidth="1"/>
    <col min="14" max="14" width="16.00390625" style="68" customWidth="1"/>
    <col min="15" max="15" width="9.125" style="68" customWidth="1"/>
    <col min="16" max="16" width="44.75390625" style="68" customWidth="1"/>
    <col min="17" max="17" width="34.75390625" style="68" customWidth="1"/>
    <col min="18" max="20" width="9.125" style="68" customWidth="1"/>
    <col min="21" max="21" width="4.00390625" style="68" customWidth="1"/>
    <col min="22" max="22" width="13.00390625" style="68" customWidth="1"/>
    <col min="23" max="24" width="11.875" style="68" customWidth="1"/>
    <col min="25" max="25" width="14.375" style="80" customWidth="1"/>
    <col min="26" max="30" width="9.125" style="68" customWidth="1"/>
    <col min="31" max="31" width="25.375" style="68" customWidth="1"/>
    <col min="32" max="16384" width="9.125" style="68" customWidth="1"/>
  </cols>
  <sheetData>
    <row r="1" spans="2:36" ht="12">
      <c r="B1" s="68" t="s">
        <v>544</v>
      </c>
      <c r="C1" s="90"/>
      <c r="D1" s="90"/>
      <c r="E1" s="209"/>
      <c r="F1" s="90"/>
      <c r="G1" s="114"/>
      <c r="H1" s="171" t="s">
        <v>535</v>
      </c>
      <c r="I1" s="90"/>
      <c r="J1" s="90"/>
      <c r="K1" s="90"/>
      <c r="L1" s="90"/>
      <c r="M1" s="90"/>
      <c r="N1" s="90"/>
      <c r="O1" s="210"/>
      <c r="P1" s="90"/>
      <c r="Q1" s="171" t="s">
        <v>573</v>
      </c>
      <c r="R1" s="90"/>
      <c r="S1" s="90"/>
      <c r="T1" s="90"/>
      <c r="U1" s="90"/>
      <c r="V1" s="90"/>
      <c r="W1" s="93"/>
      <c r="X1" s="93"/>
      <c r="Y1" s="11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76"/>
    </row>
    <row r="2" spans="2:36" ht="10.5" customHeight="1">
      <c r="B2" s="90"/>
      <c r="C2" s="90"/>
      <c r="D2" s="90"/>
      <c r="E2" s="211"/>
      <c r="F2" s="90"/>
      <c r="G2" s="114"/>
      <c r="H2" s="176" t="s">
        <v>536</v>
      </c>
      <c r="I2" s="90"/>
      <c r="J2" s="90"/>
      <c r="K2" s="90"/>
      <c r="L2" s="90"/>
      <c r="M2" s="90"/>
      <c r="N2" s="90"/>
      <c r="O2" s="90"/>
      <c r="P2" s="90"/>
      <c r="Q2" s="212" t="s">
        <v>16</v>
      </c>
      <c r="R2" s="90"/>
      <c r="S2" s="114"/>
      <c r="T2" s="90"/>
      <c r="U2" s="90"/>
      <c r="V2" s="90"/>
      <c r="W2" s="93"/>
      <c r="X2" s="93"/>
      <c r="Y2" s="11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76"/>
    </row>
    <row r="3" spans="2:36" ht="4.5" customHeight="1">
      <c r="B3" s="90"/>
      <c r="C3" s="90"/>
      <c r="D3" s="90"/>
      <c r="E3" s="90"/>
      <c r="F3" s="90"/>
      <c r="G3" s="90"/>
      <c r="H3" s="213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72"/>
      <c r="X3" s="93"/>
      <c r="Y3" s="264"/>
      <c r="Z3" s="273"/>
      <c r="AA3" s="188"/>
      <c r="AB3" s="188"/>
      <c r="AC3" s="93"/>
      <c r="AD3" s="93"/>
      <c r="AE3" s="274"/>
      <c r="AF3" s="273"/>
      <c r="AG3" s="188"/>
      <c r="AH3" s="93"/>
      <c r="AI3" s="93"/>
      <c r="AJ3" s="76"/>
    </row>
    <row r="4" spans="2:36" ht="9.75" customHeight="1">
      <c r="B4" s="90"/>
      <c r="C4" s="171" t="s">
        <v>191</v>
      </c>
      <c r="D4" s="215"/>
      <c r="E4" s="213"/>
      <c r="F4" s="213"/>
      <c r="G4" s="199" t="s">
        <v>738</v>
      </c>
      <c r="H4" s="115"/>
      <c r="I4" s="90"/>
      <c r="J4" s="90"/>
      <c r="K4" s="90"/>
      <c r="L4" s="95"/>
      <c r="M4" s="95"/>
      <c r="N4" s="90"/>
      <c r="O4" s="90"/>
      <c r="P4" s="215" t="s">
        <v>571</v>
      </c>
      <c r="Q4" s="213"/>
      <c r="R4" s="213"/>
      <c r="S4" s="213"/>
      <c r="T4" s="90"/>
      <c r="U4" s="90"/>
      <c r="V4" s="90"/>
      <c r="W4" s="93"/>
      <c r="X4" s="93"/>
      <c r="Y4" s="11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76"/>
    </row>
    <row r="5" spans="2:36" ht="9.75" customHeight="1">
      <c r="B5" s="90"/>
      <c r="C5" s="98"/>
      <c r="D5" s="216"/>
      <c r="E5" s="202"/>
      <c r="F5" s="217"/>
      <c r="G5" s="201"/>
      <c r="H5" s="99"/>
      <c r="I5" s="99"/>
      <c r="J5" s="99"/>
      <c r="K5" s="218" t="s">
        <v>284</v>
      </c>
      <c r="L5" s="1144" t="s">
        <v>753</v>
      </c>
      <c r="M5" s="1145"/>
      <c r="N5" s="90"/>
      <c r="O5" s="90"/>
      <c r="P5" s="219" t="s">
        <v>572</v>
      </c>
      <c r="Q5" s="220"/>
      <c r="R5" s="220"/>
      <c r="S5" s="220"/>
      <c r="T5" s="95"/>
      <c r="U5" s="93"/>
      <c r="V5" s="93"/>
      <c r="W5" s="1142"/>
      <c r="X5" s="1142"/>
      <c r="Y5" s="1141"/>
      <c r="Z5" s="1141"/>
      <c r="AA5" s="1141"/>
      <c r="AB5" s="1141"/>
      <c r="AC5" s="93"/>
      <c r="AD5" s="93"/>
      <c r="AE5" s="93"/>
      <c r="AF5" s="1141"/>
      <c r="AG5" s="1141"/>
      <c r="AH5" s="113"/>
      <c r="AI5" s="93"/>
      <c r="AJ5" s="76"/>
    </row>
    <row r="6" spans="2:36" ht="9" customHeight="1">
      <c r="B6" s="90"/>
      <c r="C6" s="101"/>
      <c r="D6" s="95"/>
      <c r="E6" s="95"/>
      <c r="F6" s="102"/>
      <c r="G6" s="101"/>
      <c r="H6" s="95"/>
      <c r="I6" s="95"/>
      <c r="J6" s="95"/>
      <c r="K6" s="105" t="s">
        <v>110</v>
      </c>
      <c r="L6" s="1146" t="s">
        <v>807</v>
      </c>
      <c r="M6" s="1147"/>
      <c r="N6" s="90"/>
      <c r="O6" s="90"/>
      <c r="P6" s="98"/>
      <c r="Q6" s="94"/>
      <c r="R6" s="98" t="s">
        <v>108</v>
      </c>
      <c r="S6" s="98" t="s">
        <v>109</v>
      </c>
      <c r="T6" s="90"/>
      <c r="U6" s="93"/>
      <c r="V6" s="93"/>
      <c r="W6" s="1142"/>
      <c r="X6" s="1142"/>
      <c r="Y6" s="1141"/>
      <c r="Z6" s="1141"/>
      <c r="AA6" s="1141"/>
      <c r="AB6" s="1141"/>
      <c r="AC6" s="93"/>
      <c r="AD6" s="93"/>
      <c r="AE6" s="93"/>
      <c r="AF6" s="1141"/>
      <c r="AG6" s="1141"/>
      <c r="AH6" s="270"/>
      <c r="AI6" s="93"/>
      <c r="AJ6" s="76"/>
    </row>
    <row r="7" spans="2:36" ht="9" customHeight="1">
      <c r="B7" s="90"/>
      <c r="C7" s="93" t="s">
        <v>570</v>
      </c>
      <c r="D7" s="93"/>
      <c r="E7" s="93"/>
      <c r="F7" s="103"/>
      <c r="G7" s="92" t="s">
        <v>83</v>
      </c>
      <c r="H7" s="93"/>
      <c r="I7" s="90"/>
      <c r="J7" s="90"/>
      <c r="K7" s="106">
        <v>2000</v>
      </c>
      <c r="L7" s="296">
        <v>977</v>
      </c>
      <c r="M7" s="296"/>
      <c r="N7" s="90"/>
      <c r="O7" s="90"/>
      <c r="P7" s="101"/>
      <c r="Q7" s="97"/>
      <c r="R7" s="206" t="s">
        <v>110</v>
      </c>
      <c r="S7" s="206" t="s">
        <v>627</v>
      </c>
      <c r="T7" s="90"/>
      <c r="U7" s="93"/>
      <c r="V7" s="93"/>
      <c r="W7" s="1142"/>
      <c r="X7" s="1142"/>
      <c r="Y7" s="1141"/>
      <c r="Z7" s="93"/>
      <c r="AA7" s="93"/>
      <c r="AB7" s="1141"/>
      <c r="AC7" s="103"/>
      <c r="AD7" s="93"/>
      <c r="AE7" s="93"/>
      <c r="AF7" s="93"/>
      <c r="AG7" s="93"/>
      <c r="AH7" s="113"/>
      <c r="AI7" s="93"/>
      <c r="AJ7" s="76"/>
    </row>
    <row r="8" spans="2:36" ht="9">
      <c r="B8" s="90"/>
      <c r="C8" s="90" t="s">
        <v>84</v>
      </c>
      <c r="D8" s="113"/>
      <c r="E8" s="113"/>
      <c r="F8" s="113"/>
      <c r="G8" s="92" t="s">
        <v>85</v>
      </c>
      <c r="H8" s="93"/>
      <c r="I8" s="90"/>
      <c r="J8" s="90"/>
      <c r="K8" s="106">
        <f>K9+K10+K11+K12+K13+K14+K15+K16</f>
        <v>35</v>
      </c>
      <c r="L8" s="200">
        <f>L9+L10+L11+L12+L13+L14+L15+L16</f>
        <v>15</v>
      </c>
      <c r="M8" s="200"/>
      <c r="N8" s="90"/>
      <c r="O8" s="90"/>
      <c r="P8" s="90" t="s">
        <v>378</v>
      </c>
      <c r="Q8" s="92" t="s">
        <v>83</v>
      </c>
      <c r="R8" s="106">
        <v>1546</v>
      </c>
      <c r="S8" s="1143">
        <v>789</v>
      </c>
      <c r="T8" s="1143"/>
      <c r="U8" s="93"/>
      <c r="V8" s="93"/>
      <c r="W8" s="1142"/>
      <c r="X8" s="1142"/>
      <c r="Y8" s="1141"/>
      <c r="Z8" s="103"/>
      <c r="AA8" s="103"/>
      <c r="AB8" s="1141"/>
      <c r="AC8" s="103"/>
      <c r="AD8" s="93"/>
      <c r="AE8" s="103"/>
      <c r="AF8" s="93"/>
      <c r="AG8" s="93"/>
      <c r="AH8" s="113"/>
      <c r="AI8" s="93"/>
      <c r="AJ8" s="76"/>
    </row>
    <row r="9" spans="2:36" ht="7.5" customHeight="1">
      <c r="B9" s="90"/>
      <c r="C9" s="90" t="s">
        <v>591</v>
      </c>
      <c r="D9" s="106"/>
      <c r="E9" s="106"/>
      <c r="F9" s="106"/>
      <c r="G9" s="92" t="s">
        <v>87</v>
      </c>
      <c r="H9" s="90"/>
      <c r="I9" s="90"/>
      <c r="J9" s="90"/>
      <c r="K9" s="106">
        <v>4</v>
      </c>
      <c r="L9" s="200"/>
      <c r="M9" s="200"/>
      <c r="N9" s="90"/>
      <c r="O9" s="90"/>
      <c r="P9" s="90" t="s">
        <v>84</v>
      </c>
      <c r="Q9" s="92" t="s">
        <v>85</v>
      </c>
      <c r="R9" s="106">
        <f>SUM(R10+R11+R12+R13+R14+R15+R16+R17)</f>
        <v>70</v>
      </c>
      <c r="S9" s="1088">
        <f>SUM(S10+S11+S12+S13+S14+S15+S16+S17)</f>
        <v>39</v>
      </c>
      <c r="T9" s="1088"/>
      <c r="U9" s="90"/>
      <c r="V9" s="90"/>
      <c r="W9" s="93"/>
      <c r="X9" s="124"/>
      <c r="Y9" s="113"/>
      <c r="Z9" s="93"/>
      <c r="AA9" s="93"/>
      <c r="AB9" s="129"/>
      <c r="AC9" s="113"/>
      <c r="AD9" s="93"/>
      <c r="AE9" s="93"/>
      <c r="AF9" s="93"/>
      <c r="AG9" s="93"/>
      <c r="AH9" s="113"/>
      <c r="AI9" s="93"/>
      <c r="AJ9" s="76"/>
    </row>
    <row r="10" spans="2:36" ht="9">
      <c r="B10" s="90"/>
      <c r="C10" s="90" t="s">
        <v>93</v>
      </c>
      <c r="D10" s="106"/>
      <c r="E10" s="106"/>
      <c r="F10" s="106"/>
      <c r="G10" s="92" t="s">
        <v>78</v>
      </c>
      <c r="H10" s="90"/>
      <c r="I10" s="90"/>
      <c r="J10" s="90"/>
      <c r="K10" s="106">
        <v>1</v>
      </c>
      <c r="L10" s="200"/>
      <c r="M10" s="200"/>
      <c r="N10" s="90"/>
      <c r="O10" s="90"/>
      <c r="P10" s="90" t="s">
        <v>86</v>
      </c>
      <c r="Q10" s="92" t="s">
        <v>87</v>
      </c>
      <c r="R10" s="106">
        <v>5</v>
      </c>
      <c r="S10" s="1088">
        <v>2</v>
      </c>
      <c r="T10" s="1088"/>
      <c r="U10" s="90"/>
      <c r="V10" s="90"/>
      <c r="W10" s="93"/>
      <c r="X10" s="124"/>
      <c r="Y10" s="113"/>
      <c r="Z10" s="93"/>
      <c r="AA10" s="93"/>
      <c r="AB10" s="129"/>
      <c r="AC10" s="113"/>
      <c r="AD10" s="93"/>
      <c r="AE10" s="103"/>
      <c r="AF10" s="93"/>
      <c r="AG10" s="93"/>
      <c r="AH10" s="113"/>
      <c r="AI10" s="93"/>
      <c r="AJ10" s="76"/>
    </row>
    <row r="11" spans="2:36" ht="8.25" customHeight="1">
      <c r="B11" s="90"/>
      <c r="C11" s="90" t="s">
        <v>94</v>
      </c>
      <c r="D11" s="106"/>
      <c r="E11" s="106"/>
      <c r="F11" s="106"/>
      <c r="G11" s="92" t="s">
        <v>275</v>
      </c>
      <c r="H11" s="90"/>
      <c r="I11" s="90"/>
      <c r="J11" s="90"/>
      <c r="K11" s="106"/>
      <c r="L11" s="200"/>
      <c r="M11" s="200"/>
      <c r="N11" s="90"/>
      <c r="O11" s="90"/>
      <c r="P11" s="90" t="s">
        <v>93</v>
      </c>
      <c r="Q11" s="92" t="s">
        <v>78</v>
      </c>
      <c r="R11" s="106"/>
      <c r="S11" s="1088"/>
      <c r="T11" s="1088"/>
      <c r="U11" s="90"/>
      <c r="V11" s="90"/>
      <c r="W11" s="93"/>
      <c r="X11" s="124"/>
      <c r="Y11" s="113"/>
      <c r="Z11" s="93"/>
      <c r="AA11" s="93"/>
      <c r="AB11" s="129"/>
      <c r="AC11" s="113"/>
      <c r="AD11" s="93"/>
      <c r="AE11" s="93"/>
      <c r="AF11" s="93"/>
      <c r="AG11" s="93"/>
      <c r="AH11" s="113"/>
      <c r="AI11" s="93"/>
      <c r="AJ11" s="76"/>
    </row>
    <row r="12" spans="2:36" ht="8.25" customHeight="1">
      <c r="B12" s="90"/>
      <c r="C12" s="90" t="s">
        <v>526</v>
      </c>
      <c r="D12" s="106"/>
      <c r="E12" s="106"/>
      <c r="F12" s="106"/>
      <c r="G12" s="92" t="s">
        <v>527</v>
      </c>
      <c r="H12" s="90"/>
      <c r="I12" s="90"/>
      <c r="J12" s="90"/>
      <c r="K12" s="106">
        <v>12</v>
      </c>
      <c r="L12" s="200">
        <v>5</v>
      </c>
      <c r="M12" s="200"/>
      <c r="N12" s="90"/>
      <c r="O12" s="90"/>
      <c r="P12" s="90" t="s">
        <v>94</v>
      </c>
      <c r="Q12" s="92" t="s">
        <v>275</v>
      </c>
      <c r="R12" s="106">
        <v>2</v>
      </c>
      <c r="S12" s="1088"/>
      <c r="T12" s="1088"/>
      <c r="U12" s="90"/>
      <c r="V12" s="90"/>
      <c r="W12" s="93"/>
      <c r="X12" s="124"/>
      <c r="Y12" s="113"/>
      <c r="Z12" s="93"/>
      <c r="AA12" s="93"/>
      <c r="AB12" s="129"/>
      <c r="AC12" s="113"/>
      <c r="AD12" s="93"/>
      <c r="AE12" s="103"/>
      <c r="AF12" s="93"/>
      <c r="AG12" s="93"/>
      <c r="AH12" s="113"/>
      <c r="AI12" s="93"/>
      <c r="AJ12" s="76"/>
    </row>
    <row r="13" spans="2:36" ht="8.25" customHeight="1">
      <c r="B13" s="90"/>
      <c r="C13" s="90" t="s">
        <v>502</v>
      </c>
      <c r="D13" s="106"/>
      <c r="E13" s="106"/>
      <c r="F13" s="106"/>
      <c r="G13" s="92" t="s">
        <v>588</v>
      </c>
      <c r="H13" s="90"/>
      <c r="I13" s="90"/>
      <c r="J13" s="90"/>
      <c r="K13" s="106"/>
      <c r="L13" s="200"/>
      <c r="M13" s="200"/>
      <c r="N13" s="90"/>
      <c r="O13" s="90"/>
      <c r="P13" s="90" t="s">
        <v>526</v>
      </c>
      <c r="Q13" s="92" t="s">
        <v>527</v>
      </c>
      <c r="R13" s="106">
        <v>17</v>
      </c>
      <c r="S13" s="1088">
        <v>11</v>
      </c>
      <c r="T13" s="1088"/>
      <c r="U13" s="90"/>
      <c r="V13" s="90"/>
      <c r="W13" s="93"/>
      <c r="X13" s="124"/>
      <c r="Y13" s="113"/>
      <c r="Z13" s="93"/>
      <c r="AA13" s="93"/>
      <c r="AB13" s="129"/>
      <c r="AC13" s="113"/>
      <c r="AD13" s="93"/>
      <c r="AE13" s="93"/>
      <c r="AF13" s="93"/>
      <c r="AG13" s="93"/>
      <c r="AH13" s="113"/>
      <c r="AI13" s="93"/>
      <c r="AJ13" s="76"/>
    </row>
    <row r="14" spans="2:36" ht="9" customHeight="1">
      <c r="B14" s="90"/>
      <c r="C14" s="90" t="s">
        <v>195</v>
      </c>
      <c r="D14" s="90"/>
      <c r="E14" s="92"/>
      <c r="F14" s="106"/>
      <c r="G14" s="92" t="s">
        <v>538</v>
      </c>
      <c r="H14" s="90"/>
      <c r="I14" s="90"/>
      <c r="J14" s="90"/>
      <c r="K14" s="106">
        <v>6</v>
      </c>
      <c r="L14" s="200">
        <v>2</v>
      </c>
      <c r="M14" s="200"/>
      <c r="N14" s="90"/>
      <c r="O14" s="90"/>
      <c r="P14" s="90" t="s">
        <v>502</v>
      </c>
      <c r="Q14" s="92" t="s">
        <v>588</v>
      </c>
      <c r="R14" s="106"/>
      <c r="S14" s="106"/>
      <c r="T14" s="106"/>
      <c r="U14" s="90"/>
      <c r="V14" s="90"/>
      <c r="W14" s="93"/>
      <c r="X14" s="124"/>
      <c r="Y14" s="113"/>
      <c r="Z14" s="93"/>
      <c r="AA14" s="93"/>
      <c r="AB14" s="129"/>
      <c r="AC14" s="113"/>
      <c r="AD14" s="93"/>
      <c r="AE14" s="93"/>
      <c r="AF14" s="93"/>
      <c r="AG14" s="93"/>
      <c r="AH14" s="113"/>
      <c r="AI14" s="93"/>
      <c r="AJ14" s="76"/>
    </row>
    <row r="15" spans="2:36" ht="8.25" customHeight="1">
      <c r="B15" s="90"/>
      <c r="C15" s="90" t="s">
        <v>129</v>
      </c>
      <c r="D15" s="90"/>
      <c r="E15" s="92"/>
      <c r="F15" s="106"/>
      <c r="G15" s="92" t="s">
        <v>130</v>
      </c>
      <c r="H15" s="90"/>
      <c r="I15" s="90"/>
      <c r="J15" s="90"/>
      <c r="K15" s="106">
        <v>1</v>
      </c>
      <c r="L15" s="200"/>
      <c r="M15" s="200"/>
      <c r="N15" s="90"/>
      <c r="O15" s="90"/>
      <c r="P15" s="90" t="s">
        <v>195</v>
      </c>
      <c r="Q15" s="92" t="s">
        <v>538</v>
      </c>
      <c r="R15" s="106">
        <v>9</v>
      </c>
      <c r="S15" s="1088">
        <v>7</v>
      </c>
      <c r="T15" s="1088"/>
      <c r="U15" s="90"/>
      <c r="V15" s="90"/>
      <c r="W15" s="93"/>
      <c r="X15" s="124"/>
      <c r="Y15" s="113"/>
      <c r="Z15" s="93"/>
      <c r="AA15" s="93"/>
      <c r="AB15" s="129"/>
      <c r="AC15" s="113"/>
      <c r="AD15" s="93"/>
      <c r="AE15" s="93"/>
      <c r="AF15" s="93"/>
      <c r="AG15" s="93"/>
      <c r="AH15" s="113"/>
      <c r="AI15" s="93"/>
      <c r="AJ15" s="76"/>
    </row>
    <row r="16" spans="2:36" ht="7.5" customHeight="1">
      <c r="B16" s="90"/>
      <c r="C16" s="90" t="s">
        <v>131</v>
      </c>
      <c r="D16" s="90"/>
      <c r="E16" s="92"/>
      <c r="F16" s="106"/>
      <c r="G16" s="92" t="s">
        <v>377</v>
      </c>
      <c r="H16" s="90"/>
      <c r="I16" s="90"/>
      <c r="J16" s="90"/>
      <c r="K16" s="106">
        <v>11</v>
      </c>
      <c r="L16" s="200">
        <v>8</v>
      </c>
      <c r="M16" s="200"/>
      <c r="N16" s="90"/>
      <c r="O16" s="90"/>
      <c r="P16" s="90" t="s">
        <v>129</v>
      </c>
      <c r="Q16" s="92" t="s">
        <v>130</v>
      </c>
      <c r="R16" s="106">
        <v>5</v>
      </c>
      <c r="S16" s="1088">
        <v>3</v>
      </c>
      <c r="T16" s="1088"/>
      <c r="U16" s="90"/>
      <c r="V16" s="90"/>
      <c r="W16" s="93"/>
      <c r="X16" s="124"/>
      <c r="Y16" s="113"/>
      <c r="Z16" s="93"/>
      <c r="AA16" s="93"/>
      <c r="AB16" s="129"/>
      <c r="AC16" s="113"/>
      <c r="AD16" s="93"/>
      <c r="AE16" s="103"/>
      <c r="AF16" s="93"/>
      <c r="AG16" s="93"/>
      <c r="AH16" s="113"/>
      <c r="AI16" s="93"/>
      <c r="AJ16" s="76"/>
    </row>
    <row r="17" spans="2:36" ht="9">
      <c r="B17" s="90"/>
      <c r="C17" s="90" t="s">
        <v>49</v>
      </c>
      <c r="D17" s="90"/>
      <c r="E17" s="92"/>
      <c r="F17" s="106"/>
      <c r="G17" s="92" t="s">
        <v>302</v>
      </c>
      <c r="H17" s="90"/>
      <c r="I17" s="90"/>
      <c r="J17" s="90"/>
      <c r="K17" s="106">
        <f>K18+K19+K20+K21+K22</f>
        <v>26</v>
      </c>
      <c r="L17" s="200">
        <v>14</v>
      </c>
      <c r="M17" s="200"/>
      <c r="N17" s="90"/>
      <c r="O17" s="90"/>
      <c r="P17" s="90" t="s">
        <v>131</v>
      </c>
      <c r="Q17" s="92" t="s">
        <v>377</v>
      </c>
      <c r="R17" s="106">
        <v>32</v>
      </c>
      <c r="S17" s="1088">
        <v>16</v>
      </c>
      <c r="T17" s="1088"/>
      <c r="U17" s="90"/>
      <c r="V17" s="90"/>
      <c r="W17" s="93"/>
      <c r="X17" s="124"/>
      <c r="Y17" s="113"/>
      <c r="Z17" s="93"/>
      <c r="AA17" s="93"/>
      <c r="AB17" s="129"/>
      <c r="AC17" s="113"/>
      <c r="AD17" s="93"/>
      <c r="AE17" s="93"/>
      <c r="AF17" s="93"/>
      <c r="AG17" s="93"/>
      <c r="AH17" s="113"/>
      <c r="AI17" s="93"/>
      <c r="AJ17" s="76"/>
    </row>
    <row r="18" spans="2:36" ht="9" customHeight="1">
      <c r="B18" s="90"/>
      <c r="C18" s="90" t="s">
        <v>521</v>
      </c>
      <c r="D18" s="90"/>
      <c r="E18" s="92"/>
      <c r="F18" s="106"/>
      <c r="G18" s="92" t="s">
        <v>563</v>
      </c>
      <c r="H18" s="90"/>
      <c r="I18" s="90"/>
      <c r="J18" s="90"/>
      <c r="K18" s="106"/>
      <c r="L18" s="200"/>
      <c r="M18" s="200"/>
      <c r="N18" s="90"/>
      <c r="O18" s="90"/>
      <c r="P18" s="90" t="s">
        <v>49</v>
      </c>
      <c r="Q18" s="92" t="s">
        <v>302</v>
      </c>
      <c r="R18" s="106">
        <f>SUM(R19+R20+R21+R22+R23)</f>
        <v>31</v>
      </c>
      <c r="S18" s="1088">
        <v>21</v>
      </c>
      <c r="T18" s="1088"/>
      <c r="U18" s="90"/>
      <c r="V18" s="90"/>
      <c r="W18" s="93"/>
      <c r="X18" s="124"/>
      <c r="Y18" s="113"/>
      <c r="Z18" s="93"/>
      <c r="AA18" s="93"/>
      <c r="AB18" s="129"/>
      <c r="AC18" s="113"/>
      <c r="AD18" s="93"/>
      <c r="AE18" s="93"/>
      <c r="AF18" s="93"/>
      <c r="AG18" s="93"/>
      <c r="AH18" s="113"/>
      <c r="AI18" s="93"/>
      <c r="AJ18" s="76"/>
    </row>
    <row r="19" spans="2:36" ht="9" customHeight="1">
      <c r="B19" s="90"/>
      <c r="C19" s="90" t="s">
        <v>562</v>
      </c>
      <c r="D19" s="90"/>
      <c r="E19" s="92"/>
      <c r="F19" s="106"/>
      <c r="G19" s="92" t="s">
        <v>589</v>
      </c>
      <c r="H19" s="90"/>
      <c r="I19" s="90"/>
      <c r="J19" s="90"/>
      <c r="K19" s="106">
        <v>2</v>
      </c>
      <c r="L19" s="200">
        <v>1</v>
      </c>
      <c r="M19" s="200"/>
      <c r="N19" s="90"/>
      <c r="O19" s="90"/>
      <c r="P19" s="90" t="s">
        <v>521</v>
      </c>
      <c r="Q19" s="92" t="s">
        <v>563</v>
      </c>
      <c r="R19" s="106"/>
      <c r="S19" s="106"/>
      <c r="T19" s="106"/>
      <c r="U19" s="90"/>
      <c r="V19" s="90"/>
      <c r="W19" s="93"/>
      <c r="X19" s="124"/>
      <c r="Y19" s="113"/>
      <c r="Z19" s="93"/>
      <c r="AA19" s="93"/>
      <c r="AB19" s="129"/>
      <c r="AC19" s="113"/>
      <c r="AD19" s="93"/>
      <c r="AE19" s="93"/>
      <c r="AF19" s="93"/>
      <c r="AG19" s="93"/>
      <c r="AH19" s="113"/>
      <c r="AI19" s="93"/>
      <c r="AJ19" s="76"/>
    </row>
    <row r="20" spans="2:36" ht="8.25" customHeight="1">
      <c r="B20" s="90"/>
      <c r="C20" s="90" t="s">
        <v>593</v>
      </c>
      <c r="D20" s="90"/>
      <c r="E20" s="92"/>
      <c r="F20" s="106"/>
      <c r="G20" s="92" t="s">
        <v>81</v>
      </c>
      <c r="H20" s="90"/>
      <c r="I20" s="90"/>
      <c r="J20" s="90"/>
      <c r="K20" s="106">
        <v>16</v>
      </c>
      <c r="L20" s="200">
        <v>9</v>
      </c>
      <c r="M20" s="200"/>
      <c r="N20" s="90"/>
      <c r="O20" s="90"/>
      <c r="P20" s="90" t="s">
        <v>562</v>
      </c>
      <c r="Q20" s="92" t="s">
        <v>589</v>
      </c>
      <c r="R20" s="106">
        <v>7</v>
      </c>
      <c r="S20" s="1088">
        <v>6</v>
      </c>
      <c r="T20" s="1088"/>
      <c r="U20" s="90"/>
      <c r="V20" s="90"/>
      <c r="W20" s="93"/>
      <c r="X20" s="124"/>
      <c r="Y20" s="113"/>
      <c r="Z20" s="93"/>
      <c r="AA20" s="93"/>
      <c r="AB20" s="129"/>
      <c r="AC20" s="113"/>
      <c r="AD20" s="93"/>
      <c r="AE20" s="93"/>
      <c r="AF20" s="93"/>
      <c r="AG20" s="93"/>
      <c r="AH20" s="113"/>
      <c r="AI20" s="93"/>
      <c r="AJ20" s="76"/>
    </row>
    <row r="21" spans="2:36" ht="8.25" customHeight="1">
      <c r="B21" s="90"/>
      <c r="C21" s="90" t="s">
        <v>57</v>
      </c>
      <c r="D21" s="90"/>
      <c r="E21" s="92"/>
      <c r="F21" s="106"/>
      <c r="G21" s="92" t="s">
        <v>503</v>
      </c>
      <c r="H21" s="90"/>
      <c r="I21" s="90"/>
      <c r="J21" s="90"/>
      <c r="K21" s="106"/>
      <c r="L21" s="200"/>
      <c r="M21" s="200"/>
      <c r="N21" s="90"/>
      <c r="O21" s="90"/>
      <c r="P21" s="90" t="s">
        <v>593</v>
      </c>
      <c r="Q21" s="92" t="s">
        <v>81</v>
      </c>
      <c r="R21" s="106">
        <v>13</v>
      </c>
      <c r="S21" s="1088">
        <v>10</v>
      </c>
      <c r="T21" s="1088"/>
      <c r="U21" s="90"/>
      <c r="V21" s="90"/>
      <c r="W21" s="93"/>
      <c r="X21" s="124"/>
      <c r="Y21" s="113"/>
      <c r="Z21" s="93"/>
      <c r="AA21" s="93"/>
      <c r="AB21" s="129"/>
      <c r="AC21" s="113"/>
      <c r="AD21" s="93"/>
      <c r="AE21" s="93"/>
      <c r="AF21" s="93"/>
      <c r="AG21" s="93"/>
      <c r="AH21" s="93"/>
      <c r="AI21" s="93"/>
      <c r="AJ21" s="76"/>
    </row>
    <row r="22" spans="2:36" ht="8.25" customHeight="1">
      <c r="B22" s="90"/>
      <c r="C22" s="90" t="s">
        <v>504</v>
      </c>
      <c r="D22" s="90"/>
      <c r="E22" s="92"/>
      <c r="F22" s="106"/>
      <c r="G22" s="92" t="s">
        <v>505</v>
      </c>
      <c r="H22" s="90"/>
      <c r="I22" s="90"/>
      <c r="J22" s="90"/>
      <c r="K22" s="106">
        <v>8</v>
      </c>
      <c r="L22" s="200">
        <v>4</v>
      </c>
      <c r="M22" s="200"/>
      <c r="N22" s="90"/>
      <c r="O22" s="90"/>
      <c r="P22" s="90" t="s">
        <v>57</v>
      </c>
      <c r="Q22" s="92" t="s">
        <v>503</v>
      </c>
      <c r="R22" s="106">
        <v>4</v>
      </c>
      <c r="S22" s="1088"/>
      <c r="T22" s="1088"/>
      <c r="U22" s="90"/>
      <c r="V22" s="90"/>
      <c r="W22" s="93"/>
      <c r="X22" s="124"/>
      <c r="Y22" s="113"/>
      <c r="Z22" s="93"/>
      <c r="AA22" s="93"/>
      <c r="AB22" s="129"/>
      <c r="AC22" s="113"/>
      <c r="AD22" s="93"/>
      <c r="AE22" s="272"/>
      <c r="AF22" s="272"/>
      <c r="AG22" s="93"/>
      <c r="AH22" s="93"/>
      <c r="AI22" s="93"/>
      <c r="AJ22" s="76"/>
    </row>
    <row r="23" spans="2:36" ht="9">
      <c r="B23" s="90"/>
      <c r="C23" s="90" t="s">
        <v>819</v>
      </c>
      <c r="D23" s="90"/>
      <c r="E23" s="92"/>
      <c r="F23" s="106"/>
      <c r="G23" s="92" t="s">
        <v>820</v>
      </c>
      <c r="H23" s="90"/>
      <c r="I23" s="90"/>
      <c r="J23" s="90"/>
      <c r="K23" s="106"/>
      <c r="L23" s="200"/>
      <c r="M23" s="200"/>
      <c r="N23" s="90"/>
      <c r="O23" s="90"/>
      <c r="P23" s="90" t="s">
        <v>504</v>
      </c>
      <c r="Q23" s="92" t="s">
        <v>505</v>
      </c>
      <c r="R23" s="106">
        <v>7</v>
      </c>
      <c r="S23" s="1088">
        <v>5</v>
      </c>
      <c r="T23" s="1088"/>
      <c r="U23" s="90"/>
      <c r="V23" s="90"/>
      <c r="W23" s="93"/>
      <c r="X23" s="124"/>
      <c r="Y23" s="113"/>
      <c r="Z23" s="93"/>
      <c r="AA23" s="93"/>
      <c r="AB23" s="129"/>
      <c r="AC23" s="113"/>
      <c r="AD23" s="93"/>
      <c r="AE23" s="93"/>
      <c r="AF23" s="93"/>
      <c r="AG23" s="93"/>
      <c r="AH23" s="113"/>
      <c r="AI23" s="93"/>
      <c r="AJ23" s="76"/>
    </row>
    <row r="24" spans="2:36" ht="9">
      <c r="B24" s="90"/>
      <c r="C24" s="90" t="s">
        <v>821</v>
      </c>
      <c r="D24" s="90"/>
      <c r="E24" s="92"/>
      <c r="F24" s="106"/>
      <c r="G24" s="92" t="s">
        <v>510</v>
      </c>
      <c r="H24" s="90"/>
      <c r="I24" s="90"/>
      <c r="J24" s="90"/>
      <c r="K24" s="106">
        <f>K25+K26</f>
        <v>2009</v>
      </c>
      <c r="L24" s="200">
        <f>L25+L26</f>
        <v>978</v>
      </c>
      <c r="M24" s="200"/>
      <c r="N24" s="90"/>
      <c r="O24" s="90"/>
      <c r="P24" s="90" t="s">
        <v>819</v>
      </c>
      <c r="Q24" s="92" t="s">
        <v>820</v>
      </c>
      <c r="R24" s="106"/>
      <c r="S24" s="1088"/>
      <c r="T24" s="1088"/>
      <c r="U24" s="90"/>
      <c r="V24" s="90"/>
      <c r="W24" s="93"/>
      <c r="X24" s="124"/>
      <c r="Y24" s="113"/>
      <c r="Z24" s="93"/>
      <c r="AA24" s="93"/>
      <c r="AB24" s="129"/>
      <c r="AC24" s="113"/>
      <c r="AD24" s="93"/>
      <c r="AE24" s="93"/>
      <c r="AF24" s="93"/>
      <c r="AG24" s="130"/>
      <c r="AH24" s="113"/>
      <c r="AI24" s="93"/>
      <c r="AJ24" s="76"/>
    </row>
    <row r="25" spans="2:36" ht="9">
      <c r="B25" s="90"/>
      <c r="C25" s="90" t="s">
        <v>511</v>
      </c>
      <c r="D25" s="90"/>
      <c r="E25" s="92"/>
      <c r="F25" s="106"/>
      <c r="G25" s="92" t="s">
        <v>512</v>
      </c>
      <c r="H25" s="90"/>
      <c r="I25" s="90"/>
      <c r="J25" s="90"/>
      <c r="K25" s="106">
        <v>1652</v>
      </c>
      <c r="L25" s="200">
        <v>830</v>
      </c>
      <c r="M25" s="200"/>
      <c r="N25" s="90"/>
      <c r="O25" s="90"/>
      <c r="P25" s="90" t="s">
        <v>821</v>
      </c>
      <c r="Q25" s="92" t="s">
        <v>510</v>
      </c>
      <c r="R25" s="106">
        <f>SUM(R8+R9)-(R18+R24)</f>
        <v>1585</v>
      </c>
      <c r="S25" s="1088">
        <f>SUM(S8+S9)-(S18+S24)</f>
        <v>807</v>
      </c>
      <c r="T25" s="1088"/>
      <c r="U25" s="90"/>
      <c r="V25" s="90"/>
      <c r="W25" s="93"/>
      <c r="X25" s="124"/>
      <c r="Y25" s="113"/>
      <c r="Z25" s="93"/>
      <c r="AA25" s="93"/>
      <c r="AB25" s="129"/>
      <c r="AC25" s="113"/>
      <c r="AD25" s="93"/>
      <c r="AE25" s="93"/>
      <c r="AF25" s="93"/>
      <c r="AG25" s="129"/>
      <c r="AH25" s="129"/>
      <c r="AI25" s="93"/>
      <c r="AJ25" s="76"/>
    </row>
    <row r="26" spans="2:36" ht="9">
      <c r="B26" s="90"/>
      <c r="C26" s="90" t="s">
        <v>805</v>
      </c>
      <c r="D26" s="90"/>
      <c r="E26" s="92"/>
      <c r="F26" s="106"/>
      <c r="G26" s="92" t="s">
        <v>723</v>
      </c>
      <c r="H26" s="90"/>
      <c r="I26" s="90"/>
      <c r="J26" s="90"/>
      <c r="K26" s="106">
        <v>357</v>
      </c>
      <c r="L26" s="200">
        <v>148</v>
      </c>
      <c r="M26" s="200"/>
      <c r="N26" s="90"/>
      <c r="O26" s="90"/>
      <c r="P26" s="90" t="s">
        <v>511</v>
      </c>
      <c r="Q26" s="92" t="s">
        <v>512</v>
      </c>
      <c r="R26" s="106">
        <v>586</v>
      </c>
      <c r="S26" s="1088">
        <v>290</v>
      </c>
      <c r="T26" s="1088"/>
      <c r="U26" s="90"/>
      <c r="V26" s="90"/>
      <c r="W26" s="93"/>
      <c r="X26" s="124"/>
      <c r="Y26" s="113"/>
      <c r="Z26" s="93"/>
      <c r="AA26" s="93"/>
      <c r="AB26" s="129"/>
      <c r="AC26" s="113"/>
      <c r="AD26" s="93"/>
      <c r="AE26" s="93"/>
      <c r="AF26" s="93"/>
      <c r="AG26" s="129"/>
      <c r="AH26" s="129"/>
      <c r="AI26" s="93"/>
      <c r="AJ26" s="76"/>
    </row>
    <row r="27" spans="2:36" ht="9">
      <c r="B27" s="90"/>
      <c r="C27" s="90" t="s">
        <v>303</v>
      </c>
      <c r="D27" s="90"/>
      <c r="E27" s="92"/>
      <c r="F27" s="106"/>
      <c r="G27" s="92" t="s">
        <v>304</v>
      </c>
      <c r="H27" s="90"/>
      <c r="I27" s="90"/>
      <c r="J27" s="90"/>
      <c r="K27" s="106">
        <f>SUM(K29:K32)</f>
        <v>2009</v>
      </c>
      <c r="L27" s="200">
        <f>SUM(L29:L32)</f>
        <v>978</v>
      </c>
      <c r="M27" s="200"/>
      <c r="N27" s="90"/>
      <c r="O27" s="90"/>
      <c r="P27" s="90" t="s">
        <v>805</v>
      </c>
      <c r="Q27" s="92" t="s">
        <v>723</v>
      </c>
      <c r="R27" s="106">
        <v>999</v>
      </c>
      <c r="S27" s="1088">
        <v>517</v>
      </c>
      <c r="T27" s="1088"/>
      <c r="U27" s="90"/>
      <c r="V27" s="90"/>
      <c r="W27" s="93"/>
      <c r="X27" s="124"/>
      <c r="Y27" s="113"/>
      <c r="Z27" s="93"/>
      <c r="AA27" s="93"/>
      <c r="AB27" s="129"/>
      <c r="AC27" s="113"/>
      <c r="AD27" s="93"/>
      <c r="AE27" s="93"/>
      <c r="AF27" s="93"/>
      <c r="AG27" s="129"/>
      <c r="AH27" s="129"/>
      <c r="AI27" s="93"/>
      <c r="AJ27" s="76"/>
    </row>
    <row r="28" spans="2:36" ht="9">
      <c r="B28" s="90"/>
      <c r="C28" s="106" t="s">
        <v>544</v>
      </c>
      <c r="D28" s="90"/>
      <c r="E28" s="92" t="s">
        <v>544</v>
      </c>
      <c r="F28" s="106"/>
      <c r="G28" s="92" t="s">
        <v>308</v>
      </c>
      <c r="H28" s="90"/>
      <c r="I28" s="90"/>
      <c r="J28" s="90"/>
      <c r="K28" s="106"/>
      <c r="L28" s="200"/>
      <c r="M28" s="200"/>
      <c r="N28" s="90"/>
      <c r="O28" s="90"/>
      <c r="P28" s="90" t="s">
        <v>303</v>
      </c>
      <c r="Q28" s="92" t="s">
        <v>304</v>
      </c>
      <c r="R28" s="106">
        <f>SUM(R30:R32)</f>
        <v>1311</v>
      </c>
      <c r="S28" s="1088">
        <f>SUM(S30:S32)</f>
        <v>707</v>
      </c>
      <c r="T28" s="1088"/>
      <c r="U28" s="90"/>
      <c r="V28" s="90"/>
      <c r="W28" s="93"/>
      <c r="X28" s="93"/>
      <c r="Y28" s="113"/>
      <c r="Z28" s="93"/>
      <c r="AA28" s="93"/>
      <c r="AB28" s="93"/>
      <c r="AC28" s="113"/>
      <c r="AD28" s="93"/>
      <c r="AE28" s="93"/>
      <c r="AF28" s="93"/>
      <c r="AG28" s="93"/>
      <c r="AH28" s="93"/>
      <c r="AI28" s="93"/>
      <c r="AJ28" s="76"/>
    </row>
    <row r="29" spans="2:36" ht="9" customHeight="1">
      <c r="B29" s="90"/>
      <c r="C29" s="90"/>
      <c r="D29" s="106" t="s">
        <v>309</v>
      </c>
      <c r="E29" s="92"/>
      <c r="F29" s="106"/>
      <c r="G29" s="222" t="s">
        <v>309</v>
      </c>
      <c r="H29" s="90"/>
      <c r="I29" s="90"/>
      <c r="J29" s="90"/>
      <c r="K29" s="106">
        <v>357</v>
      </c>
      <c r="L29" s="200">
        <v>181</v>
      </c>
      <c r="M29" s="200"/>
      <c r="N29" s="90"/>
      <c r="O29" s="90"/>
      <c r="P29" s="106" t="s">
        <v>544</v>
      </c>
      <c r="Q29" s="92" t="s">
        <v>308</v>
      </c>
      <c r="R29" s="106"/>
      <c r="S29" s="106"/>
      <c r="T29" s="106"/>
      <c r="U29" s="90"/>
      <c r="V29" s="90"/>
      <c r="W29" s="134"/>
      <c r="X29" s="275"/>
      <c r="Y29" s="269"/>
      <c r="Z29" s="134"/>
      <c r="AA29" s="134"/>
      <c r="AB29" s="276"/>
      <c r="AC29" s="269"/>
      <c r="AD29" s="93"/>
      <c r="AE29" s="93"/>
      <c r="AF29" s="93"/>
      <c r="AG29" s="93"/>
      <c r="AH29" s="93"/>
      <c r="AI29" s="93"/>
      <c r="AJ29" s="76"/>
    </row>
    <row r="30" spans="2:36" ht="8.25" customHeight="1">
      <c r="B30" s="90"/>
      <c r="C30" s="90"/>
      <c r="D30" s="106" t="s">
        <v>310</v>
      </c>
      <c r="E30" s="222"/>
      <c r="F30" s="106"/>
      <c r="G30" s="222" t="s">
        <v>310</v>
      </c>
      <c r="H30" s="90"/>
      <c r="I30" s="90"/>
      <c r="J30" s="90"/>
      <c r="K30" s="106">
        <v>747</v>
      </c>
      <c r="L30" s="200">
        <v>374</v>
      </c>
      <c r="M30" s="200"/>
      <c r="N30" s="90"/>
      <c r="O30" s="90"/>
      <c r="P30" s="106" t="s">
        <v>309</v>
      </c>
      <c r="Q30" s="222" t="s">
        <v>309</v>
      </c>
      <c r="R30" s="106">
        <v>373</v>
      </c>
      <c r="S30" s="1088">
        <v>219</v>
      </c>
      <c r="T30" s="1088"/>
      <c r="U30" s="90"/>
      <c r="V30" s="90"/>
      <c r="W30" s="134"/>
      <c r="X30" s="134"/>
      <c r="Y30" s="269"/>
      <c r="Z30" s="134"/>
      <c r="AA30" s="134"/>
      <c r="AB30" s="134"/>
      <c r="AC30" s="134"/>
      <c r="AD30" s="93"/>
      <c r="AE30" s="93"/>
      <c r="AF30" s="93"/>
      <c r="AG30" s="93"/>
      <c r="AH30" s="93"/>
      <c r="AI30" s="93"/>
      <c r="AJ30" s="76"/>
    </row>
    <row r="31" spans="2:36" ht="8.25" customHeight="1">
      <c r="B31" s="90"/>
      <c r="C31" s="90"/>
      <c r="D31" s="106" t="s">
        <v>311</v>
      </c>
      <c r="E31" s="222"/>
      <c r="F31" s="106"/>
      <c r="G31" s="222" t="s">
        <v>311</v>
      </c>
      <c r="H31" s="90"/>
      <c r="I31" s="90"/>
      <c r="J31" s="90"/>
      <c r="K31" s="106">
        <v>484</v>
      </c>
      <c r="L31" s="200">
        <v>251</v>
      </c>
      <c r="M31" s="200"/>
      <c r="N31" s="90"/>
      <c r="O31" s="90"/>
      <c r="P31" s="106" t="s">
        <v>310</v>
      </c>
      <c r="Q31" s="222" t="s">
        <v>310</v>
      </c>
      <c r="R31" s="106">
        <v>479</v>
      </c>
      <c r="S31" s="1088">
        <v>256</v>
      </c>
      <c r="T31" s="1088"/>
      <c r="U31" s="90"/>
      <c r="V31" s="90"/>
      <c r="W31" s="93"/>
      <c r="X31" s="93"/>
      <c r="Y31" s="11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76"/>
    </row>
    <row r="32" spans="2:36" ht="9" customHeight="1">
      <c r="B32" s="90"/>
      <c r="C32" s="95"/>
      <c r="D32" s="122" t="s">
        <v>312</v>
      </c>
      <c r="E32" s="136"/>
      <c r="F32" s="122"/>
      <c r="G32" s="136" t="s">
        <v>312</v>
      </c>
      <c r="H32" s="95"/>
      <c r="I32" s="95"/>
      <c r="J32" s="95"/>
      <c r="K32" s="122">
        <v>421</v>
      </c>
      <c r="L32" s="224">
        <v>172</v>
      </c>
      <c r="M32" s="224"/>
      <c r="N32" s="90"/>
      <c r="O32" s="90"/>
      <c r="P32" s="106" t="s">
        <v>311</v>
      </c>
      <c r="Q32" s="222" t="s">
        <v>311</v>
      </c>
      <c r="R32" s="106">
        <v>459</v>
      </c>
      <c r="S32" s="1088">
        <v>232</v>
      </c>
      <c r="T32" s="1088"/>
      <c r="U32" s="90"/>
      <c r="V32" s="90"/>
      <c r="W32" s="93"/>
      <c r="X32" s="93"/>
      <c r="Y32" s="11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76"/>
    </row>
    <row r="33" spans="2:36" ht="12.75">
      <c r="B33" s="90"/>
      <c r="C33" s="120" t="s">
        <v>61</v>
      </c>
      <c r="D33" s="90"/>
      <c r="E33" s="214"/>
      <c r="F33" s="212" t="s">
        <v>62</v>
      </c>
      <c r="G33" s="214"/>
      <c r="H33" s="119"/>
      <c r="I33" s="90"/>
      <c r="J33" s="90"/>
      <c r="K33" s="210" t="s">
        <v>63</v>
      </c>
      <c r="L33" s="212" t="s">
        <v>64</v>
      </c>
      <c r="M33" s="214"/>
      <c r="N33" s="90"/>
      <c r="O33" s="90"/>
      <c r="P33" s="90"/>
      <c r="Q33" s="90"/>
      <c r="R33" s="90"/>
      <c r="S33" s="90"/>
      <c r="T33" s="90"/>
      <c r="U33" s="90"/>
      <c r="V33" s="90"/>
      <c r="W33" s="93"/>
      <c r="X33" s="93"/>
      <c r="Y33" s="11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76"/>
    </row>
    <row r="34" spans="2:36" ht="3" customHeight="1" hidden="1">
      <c r="B34" s="90"/>
      <c r="C34" s="90"/>
      <c r="D34" s="90"/>
      <c r="E34" s="90"/>
      <c r="F34" s="90"/>
      <c r="G34" s="90"/>
      <c r="H34" s="90"/>
      <c r="I34" s="90" t="s">
        <v>199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3"/>
      <c r="X34" s="93"/>
      <c r="Y34" s="11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76"/>
    </row>
    <row r="35" spans="2:36" ht="9">
      <c r="B35" s="93"/>
      <c r="C35" s="1148" t="s">
        <v>516</v>
      </c>
      <c r="D35" s="1148" t="s">
        <v>285</v>
      </c>
      <c r="E35" s="1123" t="s">
        <v>894</v>
      </c>
      <c r="F35" s="1151" t="s">
        <v>895</v>
      </c>
      <c r="G35" s="1152"/>
      <c r="H35" s="1123" t="s">
        <v>884</v>
      </c>
      <c r="I35" s="98" t="s">
        <v>128</v>
      </c>
      <c r="J35" s="93"/>
      <c r="K35" s="99"/>
      <c r="L35" s="1123" t="s">
        <v>896</v>
      </c>
      <c r="M35" s="1123" t="s">
        <v>895</v>
      </c>
      <c r="N35" s="203" t="s">
        <v>219</v>
      </c>
      <c r="O35" s="93"/>
      <c r="P35" s="90"/>
      <c r="Q35" s="90"/>
      <c r="R35" s="90"/>
      <c r="S35" s="90"/>
      <c r="T35" s="90"/>
      <c r="U35" s="90"/>
      <c r="V35" s="90"/>
      <c r="W35" s="93"/>
      <c r="X35" s="93"/>
      <c r="Y35" s="11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76"/>
    </row>
    <row r="36" spans="2:36" ht="6.75" customHeight="1">
      <c r="B36" s="93"/>
      <c r="C36" s="1149"/>
      <c r="D36" s="1149"/>
      <c r="E36" s="1124"/>
      <c r="F36" s="1153"/>
      <c r="G36" s="1154"/>
      <c r="H36" s="1124"/>
      <c r="I36" s="100" t="s">
        <v>221</v>
      </c>
      <c r="J36" s="93"/>
      <c r="K36" s="95"/>
      <c r="L36" s="1125"/>
      <c r="M36" s="1125"/>
      <c r="N36" s="221" t="s">
        <v>785</v>
      </c>
      <c r="O36" s="93"/>
      <c r="P36" s="90"/>
      <c r="Q36" s="90"/>
      <c r="R36" s="90"/>
      <c r="S36" s="90"/>
      <c r="T36" s="90"/>
      <c r="U36" s="90"/>
      <c r="V36" s="90"/>
      <c r="W36" s="93"/>
      <c r="X36" s="93"/>
      <c r="Y36" s="11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76"/>
    </row>
    <row r="37" spans="2:36" ht="9">
      <c r="B37" s="93"/>
      <c r="C37" s="1149"/>
      <c r="D37" s="1149"/>
      <c r="E37" s="1124"/>
      <c r="F37" s="100" t="s">
        <v>786</v>
      </c>
      <c r="G37" s="98" t="s">
        <v>498</v>
      </c>
      <c r="H37" s="1124"/>
      <c r="I37" s="208" t="s">
        <v>759</v>
      </c>
      <c r="J37" s="93"/>
      <c r="K37" s="90" t="s">
        <v>628</v>
      </c>
      <c r="L37" s="200">
        <v>1948</v>
      </c>
      <c r="M37" s="200">
        <f>M43+M44+M45+M47+M48+M49+M50</f>
        <v>2009</v>
      </c>
      <c r="N37" s="200">
        <f>M37-L37</f>
        <v>61</v>
      </c>
      <c r="O37" s="90"/>
      <c r="P37" s="90"/>
      <c r="Q37" s="90"/>
      <c r="R37" s="90"/>
      <c r="S37" s="90"/>
      <c r="T37" s="90"/>
      <c r="U37" s="90"/>
      <c r="V37" s="90"/>
      <c r="W37" s="93"/>
      <c r="X37" s="93"/>
      <c r="Y37" s="11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76"/>
    </row>
    <row r="38" spans="2:35" ht="9">
      <c r="B38" s="93"/>
      <c r="C38" s="1150"/>
      <c r="D38" s="1150"/>
      <c r="E38" s="1125"/>
      <c r="F38" s="206" t="s">
        <v>629</v>
      </c>
      <c r="G38" s="206" t="s">
        <v>630</v>
      </c>
      <c r="H38" s="1125"/>
      <c r="I38" s="206" t="s">
        <v>777</v>
      </c>
      <c r="J38" s="93"/>
      <c r="K38" s="92" t="s">
        <v>806</v>
      </c>
      <c r="L38" s="200"/>
      <c r="M38" s="200"/>
      <c r="N38" s="20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06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2:35" ht="9">
      <c r="B39" s="90"/>
      <c r="C39" s="90" t="s">
        <v>646</v>
      </c>
      <c r="D39" s="110" t="s">
        <v>578</v>
      </c>
      <c r="E39" s="90">
        <v>42</v>
      </c>
      <c r="F39" s="90">
        <v>30</v>
      </c>
      <c r="G39" s="90">
        <v>15</v>
      </c>
      <c r="H39" s="138">
        <f>F39/E39*100</f>
        <v>71.42857142857143</v>
      </c>
      <c r="I39" s="200">
        <f>F39-E39</f>
        <v>-12</v>
      </c>
      <c r="J39" s="90"/>
      <c r="K39" s="90" t="s">
        <v>109</v>
      </c>
      <c r="L39" s="200">
        <v>944</v>
      </c>
      <c r="M39" s="200">
        <v>978</v>
      </c>
      <c r="N39" s="200">
        <f>M39-L39</f>
        <v>34</v>
      </c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06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2:35" ht="9">
      <c r="B40" s="90"/>
      <c r="C40" s="90" t="s">
        <v>647</v>
      </c>
      <c r="D40" s="110" t="s">
        <v>241</v>
      </c>
      <c r="E40" s="90">
        <v>47</v>
      </c>
      <c r="F40" s="90">
        <v>54</v>
      </c>
      <c r="G40" s="90">
        <v>18</v>
      </c>
      <c r="H40" s="138">
        <f>F40/E40*100</f>
        <v>114.89361702127661</v>
      </c>
      <c r="I40" s="200">
        <f aca="true" t="shared" si="0" ref="I40:I57">F40-E40</f>
        <v>7</v>
      </c>
      <c r="J40" s="90"/>
      <c r="K40" s="92" t="s">
        <v>807</v>
      </c>
      <c r="L40" s="200"/>
      <c r="M40" s="200"/>
      <c r="N40" s="20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06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2:35" ht="9.75" customHeight="1">
      <c r="B41" s="90"/>
      <c r="C41" s="90" t="s">
        <v>648</v>
      </c>
      <c r="D41" s="110" t="s">
        <v>242</v>
      </c>
      <c r="E41" s="90">
        <v>34</v>
      </c>
      <c r="F41" s="90">
        <v>48</v>
      </c>
      <c r="G41" s="90">
        <v>25</v>
      </c>
      <c r="H41" s="138">
        <f>F41/E41*100</f>
        <v>141.1764705882353</v>
      </c>
      <c r="I41" s="200">
        <f t="shared" si="0"/>
        <v>14</v>
      </c>
      <c r="J41" s="90"/>
      <c r="K41" s="90" t="s">
        <v>808</v>
      </c>
      <c r="L41" s="200"/>
      <c r="M41" s="200"/>
      <c r="N41" s="20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06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2:35" ht="9">
      <c r="B42" s="90"/>
      <c r="C42" s="90" t="s">
        <v>649</v>
      </c>
      <c r="D42" s="110" t="s">
        <v>243</v>
      </c>
      <c r="E42" s="90">
        <v>72</v>
      </c>
      <c r="F42" s="90">
        <v>108</v>
      </c>
      <c r="G42" s="90">
        <v>32</v>
      </c>
      <c r="H42" s="138">
        <f aca="true" t="shared" si="1" ref="H42:H57">F42/E42*100</f>
        <v>150</v>
      </c>
      <c r="I42" s="200">
        <f t="shared" si="0"/>
        <v>36</v>
      </c>
      <c r="J42" s="90"/>
      <c r="K42" s="92" t="s">
        <v>809</v>
      </c>
      <c r="L42" s="200"/>
      <c r="M42" s="200"/>
      <c r="N42" s="20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06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35" ht="9">
      <c r="B43" s="90"/>
      <c r="C43" s="90" t="s">
        <v>650</v>
      </c>
      <c r="D43" s="110" t="s">
        <v>244</v>
      </c>
      <c r="E43" s="90">
        <v>95</v>
      </c>
      <c r="F43" s="90">
        <v>32</v>
      </c>
      <c r="G43" s="90">
        <v>19</v>
      </c>
      <c r="H43" s="138">
        <f t="shared" si="1"/>
        <v>33.68421052631579</v>
      </c>
      <c r="I43" s="200">
        <f t="shared" si="0"/>
        <v>-63</v>
      </c>
      <c r="J43" s="90"/>
      <c r="K43" s="90" t="s">
        <v>286</v>
      </c>
      <c r="L43" s="200">
        <v>248</v>
      </c>
      <c r="M43" s="200">
        <v>285</v>
      </c>
      <c r="N43" s="200">
        <f>M43-L43</f>
        <v>37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06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2:35" ht="9">
      <c r="B44" s="90"/>
      <c r="C44" s="90" t="s">
        <v>651</v>
      </c>
      <c r="D44" s="110" t="s">
        <v>245</v>
      </c>
      <c r="E44" s="90">
        <v>67</v>
      </c>
      <c r="F44" s="90">
        <v>77</v>
      </c>
      <c r="G44" s="90">
        <v>42</v>
      </c>
      <c r="H44" s="138">
        <f t="shared" si="1"/>
        <v>114.92537313432835</v>
      </c>
      <c r="I44" s="200">
        <f t="shared" si="0"/>
        <v>10</v>
      </c>
      <c r="J44" s="90"/>
      <c r="K44" s="90" t="s">
        <v>96</v>
      </c>
      <c r="L44" s="200">
        <v>89</v>
      </c>
      <c r="M44" s="200">
        <v>83</v>
      </c>
      <c r="N44" s="200">
        <f>M44-L44</f>
        <v>-6</v>
      </c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06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2:35" ht="9">
      <c r="B45" s="90"/>
      <c r="C45" s="90" t="s">
        <v>363</v>
      </c>
      <c r="D45" s="110" t="s">
        <v>246</v>
      </c>
      <c r="E45" s="90">
        <v>37</v>
      </c>
      <c r="F45" s="90">
        <v>24</v>
      </c>
      <c r="G45" s="90">
        <v>7</v>
      </c>
      <c r="H45" s="138">
        <f t="shared" si="1"/>
        <v>64.86486486486487</v>
      </c>
      <c r="I45" s="200">
        <f t="shared" si="0"/>
        <v>-13</v>
      </c>
      <c r="J45" s="90"/>
      <c r="K45" s="90" t="s">
        <v>666</v>
      </c>
      <c r="L45" s="200">
        <v>95</v>
      </c>
      <c r="M45" s="200">
        <v>83</v>
      </c>
      <c r="N45" s="200">
        <f>M45-L45</f>
        <v>-12</v>
      </c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06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2:35" ht="9">
      <c r="B46" s="90"/>
      <c r="C46" s="90" t="s">
        <v>364</v>
      </c>
      <c r="D46" s="110" t="s">
        <v>247</v>
      </c>
      <c r="E46" s="90">
        <v>55</v>
      </c>
      <c r="F46" s="90">
        <v>60</v>
      </c>
      <c r="G46" s="90">
        <v>31</v>
      </c>
      <c r="H46" s="138">
        <f t="shared" si="1"/>
        <v>109.09090909090908</v>
      </c>
      <c r="I46" s="200">
        <f t="shared" si="0"/>
        <v>5</v>
      </c>
      <c r="J46" s="90"/>
      <c r="K46" s="92" t="s">
        <v>667</v>
      </c>
      <c r="L46" s="200"/>
      <c r="M46" s="200"/>
      <c r="N46" s="200" t="s">
        <v>544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06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2:35" ht="9">
      <c r="B47" s="90"/>
      <c r="C47" s="90" t="s">
        <v>354</v>
      </c>
      <c r="D47" s="110" t="s">
        <v>248</v>
      </c>
      <c r="E47" s="90">
        <v>23</v>
      </c>
      <c r="F47" s="90">
        <v>17</v>
      </c>
      <c r="G47" s="90">
        <v>9</v>
      </c>
      <c r="H47" s="138">
        <f t="shared" si="1"/>
        <v>73.91304347826086</v>
      </c>
      <c r="I47" s="200">
        <f t="shared" si="0"/>
        <v>-6</v>
      </c>
      <c r="J47" s="90"/>
      <c r="K47" s="90" t="s">
        <v>97</v>
      </c>
      <c r="L47" s="200">
        <v>913</v>
      </c>
      <c r="M47" s="200">
        <v>987</v>
      </c>
      <c r="N47" s="200">
        <f>M47-L47</f>
        <v>74</v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06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2:35" ht="9">
      <c r="B48" s="90"/>
      <c r="C48" s="90" t="s">
        <v>355</v>
      </c>
      <c r="D48" s="110" t="s">
        <v>249</v>
      </c>
      <c r="E48" s="90">
        <v>39</v>
      </c>
      <c r="F48" s="90">
        <v>15</v>
      </c>
      <c r="G48" s="90">
        <v>13</v>
      </c>
      <c r="H48" s="138">
        <f t="shared" si="1"/>
        <v>38.46153846153847</v>
      </c>
      <c r="I48" s="200">
        <f t="shared" si="0"/>
        <v>-24</v>
      </c>
      <c r="J48" s="90"/>
      <c r="K48" s="90" t="s">
        <v>98</v>
      </c>
      <c r="L48" s="200">
        <v>492</v>
      </c>
      <c r="M48" s="200">
        <v>462</v>
      </c>
      <c r="N48" s="200">
        <f>M48-L48</f>
        <v>-30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06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2:35" ht="9">
      <c r="B49" s="90"/>
      <c r="C49" s="90" t="s">
        <v>618</v>
      </c>
      <c r="D49" s="110" t="s">
        <v>250</v>
      </c>
      <c r="E49" s="90">
        <v>35</v>
      </c>
      <c r="F49" s="90">
        <v>40</v>
      </c>
      <c r="G49" s="90">
        <v>20</v>
      </c>
      <c r="H49" s="138">
        <f t="shared" si="1"/>
        <v>114.28571428571428</v>
      </c>
      <c r="I49" s="200">
        <f t="shared" si="0"/>
        <v>5</v>
      </c>
      <c r="J49" s="90"/>
      <c r="K49" s="90" t="s">
        <v>99</v>
      </c>
      <c r="L49" s="200">
        <v>92</v>
      </c>
      <c r="M49" s="200">
        <v>84</v>
      </c>
      <c r="N49" s="200">
        <f>M49-L49</f>
        <v>-8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106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9">
      <c r="B50" s="90"/>
      <c r="C50" s="90" t="s">
        <v>365</v>
      </c>
      <c r="D50" s="110" t="s">
        <v>251</v>
      </c>
      <c r="E50" s="90">
        <v>31</v>
      </c>
      <c r="F50" s="90">
        <v>36</v>
      </c>
      <c r="G50" s="90">
        <v>23</v>
      </c>
      <c r="H50" s="138">
        <f t="shared" si="1"/>
        <v>116.12903225806453</v>
      </c>
      <c r="I50" s="200">
        <f t="shared" si="0"/>
        <v>5</v>
      </c>
      <c r="J50" s="90"/>
      <c r="K50" s="95" t="s">
        <v>581</v>
      </c>
      <c r="L50" s="224">
        <v>19</v>
      </c>
      <c r="M50" s="224">
        <v>25</v>
      </c>
      <c r="N50" s="224">
        <f>M50-L50</f>
        <v>6</v>
      </c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06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2:35" ht="9">
      <c r="B51" s="90"/>
      <c r="C51" s="90" t="s">
        <v>366</v>
      </c>
      <c r="D51" s="110" t="s">
        <v>252</v>
      </c>
      <c r="E51" s="90">
        <v>30</v>
      </c>
      <c r="F51" s="90">
        <v>36</v>
      </c>
      <c r="G51" s="90">
        <v>17</v>
      </c>
      <c r="H51" s="138">
        <f t="shared" si="1"/>
        <v>120</v>
      </c>
      <c r="I51" s="200">
        <f t="shared" si="0"/>
        <v>6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106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2:35" ht="8.25" customHeight="1">
      <c r="B52" s="90"/>
      <c r="C52" s="90" t="s">
        <v>367</v>
      </c>
      <c r="D52" s="110" t="s">
        <v>253</v>
      </c>
      <c r="E52" s="90">
        <v>85</v>
      </c>
      <c r="F52" s="90">
        <v>80</v>
      </c>
      <c r="G52" s="90">
        <v>29</v>
      </c>
      <c r="H52" s="138">
        <f t="shared" si="1"/>
        <v>94.11764705882352</v>
      </c>
      <c r="I52" s="200">
        <f t="shared" si="0"/>
        <v>-5</v>
      </c>
      <c r="J52" s="90"/>
      <c r="K52" s="108" t="s">
        <v>65</v>
      </c>
      <c r="L52" s="189" t="s">
        <v>56</v>
      </c>
      <c r="M52" s="93"/>
      <c r="N52" s="93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06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2:35" ht="9">
      <c r="B53" s="90"/>
      <c r="C53" s="90" t="s">
        <v>368</v>
      </c>
      <c r="D53" s="110" t="s">
        <v>254</v>
      </c>
      <c r="E53" s="90">
        <v>43</v>
      </c>
      <c r="F53" s="90">
        <v>50</v>
      </c>
      <c r="G53" s="90">
        <v>30</v>
      </c>
      <c r="H53" s="138">
        <f t="shared" si="1"/>
        <v>116.27906976744187</v>
      </c>
      <c r="I53" s="200">
        <f t="shared" si="0"/>
        <v>7</v>
      </c>
      <c r="J53" s="90"/>
      <c r="K53" s="93"/>
      <c r="L53" s="93"/>
      <c r="M53" s="94" t="s">
        <v>514</v>
      </c>
      <c r="N53" s="203" t="s">
        <v>45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106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2:35" ht="9">
      <c r="B54" s="90"/>
      <c r="C54" s="90" t="s">
        <v>369</v>
      </c>
      <c r="D54" s="110" t="s">
        <v>255</v>
      </c>
      <c r="E54" s="90">
        <v>58</v>
      </c>
      <c r="F54" s="90">
        <v>88</v>
      </c>
      <c r="G54" s="90">
        <v>32</v>
      </c>
      <c r="H54" s="138">
        <f t="shared" si="1"/>
        <v>151.72413793103448</v>
      </c>
      <c r="I54" s="200">
        <f t="shared" si="0"/>
        <v>30</v>
      </c>
      <c r="J54" s="90"/>
      <c r="K54" s="95"/>
      <c r="L54" s="95" t="s">
        <v>544</v>
      </c>
      <c r="M54" s="159" t="s">
        <v>15</v>
      </c>
      <c r="N54" s="184" t="s">
        <v>515</v>
      </c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106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2:35" ht="9">
      <c r="B55" s="90"/>
      <c r="C55" s="90" t="s">
        <v>370</v>
      </c>
      <c r="D55" s="110" t="s">
        <v>256</v>
      </c>
      <c r="E55" s="90">
        <v>69</v>
      </c>
      <c r="F55" s="90">
        <v>26</v>
      </c>
      <c r="G55" s="90">
        <v>14</v>
      </c>
      <c r="H55" s="138">
        <f t="shared" si="1"/>
        <v>37.68115942028986</v>
      </c>
      <c r="I55" s="200">
        <f t="shared" si="0"/>
        <v>-43</v>
      </c>
      <c r="J55" s="93"/>
      <c r="K55" s="93" t="s">
        <v>582</v>
      </c>
      <c r="L55" s="93"/>
      <c r="M55" s="207">
        <v>6227.2</v>
      </c>
      <c r="N55" s="129">
        <v>3399.9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106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2:35" ht="9">
      <c r="B56" s="90"/>
      <c r="C56" s="90" t="s">
        <v>371</v>
      </c>
      <c r="D56" s="110" t="s">
        <v>257</v>
      </c>
      <c r="E56" s="90">
        <v>1057</v>
      </c>
      <c r="F56" s="90">
        <v>1160</v>
      </c>
      <c r="G56" s="90">
        <v>584</v>
      </c>
      <c r="H56" s="138">
        <f t="shared" si="1"/>
        <v>109.7445600756859</v>
      </c>
      <c r="I56" s="200">
        <f t="shared" si="0"/>
        <v>103</v>
      </c>
      <c r="J56" s="93"/>
      <c r="K56" s="93" t="s">
        <v>283</v>
      </c>
      <c r="L56" s="93"/>
      <c r="M56" s="129">
        <v>6639</v>
      </c>
      <c r="N56" s="129">
        <v>3754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106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2:35" ht="9">
      <c r="B57" s="90"/>
      <c r="C57" s="90" t="s">
        <v>372</v>
      </c>
      <c r="D57" s="110" t="s">
        <v>258</v>
      </c>
      <c r="E57" s="90">
        <v>29</v>
      </c>
      <c r="F57" s="90">
        <v>28</v>
      </c>
      <c r="G57" s="90">
        <v>18</v>
      </c>
      <c r="H57" s="138">
        <f t="shared" si="1"/>
        <v>96.55172413793103</v>
      </c>
      <c r="I57" s="200">
        <f t="shared" si="0"/>
        <v>-1</v>
      </c>
      <c r="J57" s="93"/>
      <c r="K57" s="93" t="s">
        <v>583</v>
      </c>
      <c r="L57" s="93"/>
      <c r="M57" s="129">
        <v>121.4</v>
      </c>
      <c r="N57" s="129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106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2:35" ht="7.5" customHeight="1">
      <c r="B58" s="90"/>
      <c r="C58" s="90"/>
      <c r="D58" s="90"/>
      <c r="E58" s="90"/>
      <c r="F58" s="90"/>
      <c r="G58" s="90"/>
      <c r="H58" s="90" t="s">
        <v>544</v>
      </c>
      <c r="I58" s="200"/>
      <c r="J58" s="93"/>
      <c r="K58" s="95" t="s">
        <v>584</v>
      </c>
      <c r="L58" s="95"/>
      <c r="M58" s="95">
        <v>17</v>
      </c>
      <c r="N58" s="95">
        <v>10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106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2:35" ht="9">
      <c r="B59" s="90"/>
      <c r="C59" s="111" t="s">
        <v>218</v>
      </c>
      <c r="D59" s="112" t="s">
        <v>110</v>
      </c>
      <c r="E59" s="111">
        <f>SUM(E39:E58)</f>
        <v>1948</v>
      </c>
      <c r="F59" s="111">
        <f>SUM(F39:F58)</f>
        <v>2009</v>
      </c>
      <c r="G59" s="111">
        <f>SUM(G39:G58)</f>
        <v>978</v>
      </c>
      <c r="H59" s="223">
        <f>F59/E59*100</f>
        <v>103.13141683778233</v>
      </c>
      <c r="I59" s="225">
        <f>F59-E59</f>
        <v>61</v>
      </c>
      <c r="J59" s="93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106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2:35" ht="9">
      <c r="B60" s="90"/>
      <c r="C60" s="91"/>
      <c r="D60" s="91"/>
      <c r="E60" s="91"/>
      <c r="F60" s="91"/>
      <c r="G60" s="91"/>
      <c r="H60" s="91"/>
      <c r="I60" s="91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106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ht="9">
      <c r="F61" s="68" t="s">
        <v>872</v>
      </c>
    </row>
    <row r="63" ht="9">
      <c r="M63" s="68" t="s">
        <v>544</v>
      </c>
    </row>
  </sheetData>
  <sheetProtection/>
  <mergeCells count="38">
    <mergeCell ref="S32:T32"/>
    <mergeCell ref="S30:T30"/>
    <mergeCell ref="H35:H38"/>
    <mergeCell ref="L35:L36"/>
    <mergeCell ref="M35:M36"/>
    <mergeCell ref="C35:C38"/>
    <mergeCell ref="D35:D38"/>
    <mergeCell ref="E35:E38"/>
    <mergeCell ref="F35:G36"/>
    <mergeCell ref="L5:M5"/>
    <mergeCell ref="L6:M6"/>
    <mergeCell ref="S11:T11"/>
    <mergeCell ref="S25:T25"/>
    <mergeCell ref="S17:T17"/>
    <mergeCell ref="S22:T22"/>
    <mergeCell ref="S23:T23"/>
    <mergeCell ref="S18:T18"/>
    <mergeCell ref="S20:T20"/>
    <mergeCell ref="S24:T24"/>
    <mergeCell ref="S27:T27"/>
    <mergeCell ref="S28:T28"/>
    <mergeCell ref="W5:W8"/>
    <mergeCell ref="S31:T31"/>
    <mergeCell ref="S26:T26"/>
    <mergeCell ref="S8:T8"/>
    <mergeCell ref="S9:T9"/>
    <mergeCell ref="S16:T16"/>
    <mergeCell ref="S15:T15"/>
    <mergeCell ref="AF5:AF6"/>
    <mergeCell ref="S21:T21"/>
    <mergeCell ref="AG5:AG6"/>
    <mergeCell ref="X5:X8"/>
    <mergeCell ref="Y5:Y8"/>
    <mergeCell ref="Z5:AA6"/>
    <mergeCell ref="AB5:AB8"/>
    <mergeCell ref="S10:T10"/>
    <mergeCell ref="S12:T12"/>
    <mergeCell ref="S13:T13"/>
  </mergeCells>
  <printOptions/>
  <pageMargins left="0.393700787401575" right="0.196850393700787" top="0.19" bottom="0.196850393700787" header="0.196850393700787" footer="0.196850393700787"/>
  <pageSetup horizontalDpi="300" verticalDpi="300" orientation="landscape" paperSize="9" r:id="rId4"/>
  <headerFooter alignWithMargins="0">
    <oddHeader>&amp;R&amp;"Arial Mon,Regular"&amp;8&amp;UÁ¿ëýã 7. Àæèëã¿éäýë</oddHeader>
    <oddFooter>&amp;L&amp;18 23</oddFooter>
  </headerFooter>
  <legacyDrawing r:id="rId3"/>
  <oleObjects>
    <oleObject progId="Equation.3" shapeId="700912" r:id="rId1"/>
    <oleObject progId="Equation.3" shapeId="233421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BN40"/>
  <sheetViews>
    <sheetView zoomScalePageLayoutView="0" workbookViewId="0" topLeftCell="B1">
      <selection activeCell="E8" sqref="E8"/>
    </sheetView>
  </sheetViews>
  <sheetFormatPr defaultColWidth="9.00390625" defaultRowHeight="12.75"/>
  <cols>
    <col min="1" max="1" width="0.37109375" style="49" hidden="1" customWidth="1"/>
    <col min="2" max="2" width="3.875" style="49" customWidth="1"/>
    <col min="3" max="3" width="4.625" style="49" customWidth="1"/>
    <col min="4" max="4" width="10.125" style="49" customWidth="1"/>
    <col min="5" max="5" width="7.875" style="49" customWidth="1"/>
    <col min="6" max="6" width="7.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7.12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5.375" style="49" customWidth="1"/>
    <col min="24" max="24" width="5.125" style="49" customWidth="1"/>
    <col min="25" max="25" width="6.625" style="49" customWidth="1"/>
    <col min="26" max="26" width="9.125" style="49" customWidth="1"/>
    <col min="27" max="27" width="7.125" style="49" customWidth="1"/>
    <col min="28" max="28" width="5.625" style="49" customWidth="1"/>
    <col min="29" max="29" width="5.25390625" style="49" customWidth="1"/>
    <col min="30" max="30" width="4.75390625" style="49" customWidth="1"/>
    <col min="31" max="31" width="5.00390625" style="49" customWidth="1"/>
    <col min="32" max="32" width="5.25390625" style="49" customWidth="1"/>
    <col min="33" max="33" width="5.125" style="49" customWidth="1"/>
    <col min="34" max="34" width="5.875" style="49" customWidth="1"/>
    <col min="35" max="35" width="4.25390625" style="49" customWidth="1"/>
    <col min="36" max="37" width="5.625" style="49" customWidth="1"/>
    <col min="38" max="38" width="5.375" style="49" customWidth="1"/>
    <col min="39" max="39" width="6.125" style="49" customWidth="1"/>
    <col min="40" max="40" width="5.00390625" style="49" customWidth="1"/>
    <col min="41" max="41" width="6.375" style="49" customWidth="1"/>
    <col min="42" max="42" width="5.625" style="49" customWidth="1"/>
    <col min="43" max="43" width="4.125" style="49" customWidth="1"/>
    <col min="44" max="44" width="5.625" style="49" customWidth="1"/>
    <col min="45" max="45" width="5.375" style="49" customWidth="1"/>
    <col min="46" max="47" width="5.00390625" style="49" customWidth="1"/>
    <col min="48" max="48" width="5.00390625" style="52" customWidth="1"/>
    <col min="49" max="49" width="5.00390625" style="49" customWidth="1"/>
    <col min="50" max="50" width="5.75390625" style="49" customWidth="1"/>
    <col min="51" max="51" width="5.00390625" style="49" customWidth="1"/>
    <col min="52" max="52" width="4.75390625" style="49" customWidth="1"/>
    <col min="53" max="53" width="5.25390625" style="49" customWidth="1"/>
    <col min="54" max="54" width="4.375" style="49" customWidth="1"/>
    <col min="55" max="55" width="4.875" style="49" customWidth="1"/>
    <col min="56" max="56" width="4.625" style="49" customWidth="1"/>
    <col min="57" max="57" width="5.75390625" style="49" customWidth="1"/>
    <col min="58" max="58" width="5.375" style="49" customWidth="1"/>
    <col min="59" max="59" width="5.625" style="49" customWidth="1"/>
    <col min="60" max="60" width="5.125" style="49" customWidth="1"/>
    <col min="61" max="62" width="5.75390625" style="49" customWidth="1"/>
    <col min="63" max="64" width="5.375" style="49" customWidth="1"/>
    <col min="65" max="65" width="5.25390625" style="49" customWidth="1"/>
    <col min="66" max="66" width="6.00390625" style="49" customWidth="1"/>
    <col min="67" max="16384" width="9.125" style="49" customWidth="1"/>
  </cols>
  <sheetData>
    <row r="2" spans="6:25" ht="12.75">
      <c r="F2" s="312" t="s">
        <v>899</v>
      </c>
      <c r="G2" s="120"/>
      <c r="H2" s="120"/>
      <c r="I2" s="120"/>
      <c r="J2" s="120"/>
      <c r="K2" s="120"/>
      <c r="L2" s="120"/>
      <c r="M2" s="312" t="s">
        <v>900</v>
      </c>
      <c r="W2" s="52"/>
      <c r="X2" s="52"/>
      <c r="Y2" s="52"/>
    </row>
    <row r="3" spans="7:54" ht="10.5">
      <c r="G3" s="185"/>
      <c r="H3" s="185"/>
      <c r="I3" s="185"/>
      <c r="J3" s="185"/>
      <c r="K3" s="185"/>
      <c r="L3" s="185"/>
      <c r="N3" s="120"/>
      <c r="W3" s="52"/>
      <c r="X3" s="52"/>
      <c r="Y3" s="52"/>
      <c r="BB3" s="49" t="s">
        <v>901</v>
      </c>
    </row>
    <row r="4" spans="15:17" ht="11.25" customHeight="1">
      <c r="O4" s="349"/>
      <c r="P4" s="349"/>
      <c r="Q4" s="349"/>
    </row>
    <row r="5" spans="1:66" ht="12" customHeight="1">
      <c r="A5" s="52"/>
      <c r="B5" s="53"/>
      <c r="C5" s="329"/>
      <c r="D5" s="383" t="s">
        <v>902</v>
      </c>
      <c r="E5" s="332"/>
      <c r="F5" s="1073" t="s">
        <v>903</v>
      </c>
      <c r="G5" s="1074"/>
      <c r="H5" s="1074"/>
      <c r="I5" s="1074"/>
      <c r="J5" s="1074"/>
      <c r="K5" s="1094"/>
      <c r="L5" s="380"/>
      <c r="M5" s="1086" t="s">
        <v>904</v>
      </c>
      <c r="N5" s="1086"/>
      <c r="O5" s="1086"/>
      <c r="P5" s="1086"/>
      <c r="Q5" s="1086"/>
      <c r="R5" s="1086"/>
      <c r="S5" s="1073" t="s">
        <v>905</v>
      </c>
      <c r="T5" s="1074"/>
      <c r="U5" s="1074"/>
      <c r="V5" s="1074"/>
      <c r="W5" s="1074"/>
      <c r="X5" s="1074"/>
      <c r="Y5" s="52"/>
      <c r="AA5" s="53"/>
      <c r="AB5" s="1073" t="s">
        <v>906</v>
      </c>
      <c r="AC5" s="1074"/>
      <c r="AD5" s="1074"/>
      <c r="AE5" s="1074"/>
      <c r="AF5" s="1074"/>
      <c r="AG5" s="1094"/>
      <c r="AH5" s="380"/>
      <c r="AI5" s="1086" t="s">
        <v>904</v>
      </c>
      <c r="AJ5" s="1086"/>
      <c r="AK5" s="1086"/>
      <c r="AL5" s="1086"/>
      <c r="AM5" s="1086"/>
      <c r="AN5" s="1086"/>
      <c r="AO5" s="1073" t="s">
        <v>905</v>
      </c>
      <c r="AP5" s="1074"/>
      <c r="AQ5" s="1074"/>
      <c r="AR5" s="1074"/>
      <c r="AS5" s="1074"/>
      <c r="AT5" s="1074"/>
      <c r="AU5" s="291"/>
      <c r="AV5" s="291"/>
      <c r="AW5" s="1073" t="s">
        <v>906</v>
      </c>
      <c r="AX5" s="1074"/>
      <c r="AY5" s="1074"/>
      <c r="AZ5" s="1074"/>
      <c r="BA5" s="1074"/>
      <c r="BB5" s="1094"/>
      <c r="BC5" s="1086" t="s">
        <v>904</v>
      </c>
      <c r="BD5" s="1086"/>
      <c r="BE5" s="1086"/>
      <c r="BF5" s="1086"/>
      <c r="BG5" s="1086"/>
      <c r="BH5" s="1086"/>
      <c r="BI5" s="1073" t="s">
        <v>905</v>
      </c>
      <c r="BJ5" s="1074"/>
      <c r="BK5" s="1074"/>
      <c r="BL5" s="1074"/>
      <c r="BM5" s="1074"/>
      <c r="BN5" s="1074"/>
    </row>
    <row r="6" spans="1:66" ht="12.75">
      <c r="A6" s="52"/>
      <c r="B6" s="52" t="s">
        <v>661</v>
      </c>
      <c r="C6" s="54"/>
      <c r="D6" s="384" t="s">
        <v>907</v>
      </c>
      <c r="E6" s="337"/>
      <c r="F6" s="332"/>
      <c r="G6" s="1073" t="s">
        <v>908</v>
      </c>
      <c r="H6" s="1074"/>
      <c r="I6" s="1074"/>
      <c r="J6" s="1074"/>
      <c r="K6" s="1094"/>
      <c r="L6" s="329"/>
      <c r="M6" s="385"/>
      <c r="N6" s="1073" t="s">
        <v>908</v>
      </c>
      <c r="O6" s="1155"/>
      <c r="P6" s="1155"/>
      <c r="Q6" s="1155"/>
      <c r="R6" s="1156"/>
      <c r="S6" s="386"/>
      <c r="T6" s="1073" t="s">
        <v>908</v>
      </c>
      <c r="U6" s="1155"/>
      <c r="V6" s="1155"/>
      <c r="W6" s="1155"/>
      <c r="X6" s="1155"/>
      <c r="Y6" s="291"/>
      <c r="Z6" s="387"/>
      <c r="AA6" s="52" t="s">
        <v>661</v>
      </c>
      <c r="AB6" s="332"/>
      <c r="AC6" s="1073" t="s">
        <v>908</v>
      </c>
      <c r="AD6" s="1074"/>
      <c r="AE6" s="1074"/>
      <c r="AF6" s="1074"/>
      <c r="AG6" s="1094"/>
      <c r="AH6" s="329"/>
      <c r="AI6" s="385"/>
      <c r="AJ6" s="1073" t="s">
        <v>908</v>
      </c>
      <c r="AK6" s="1155"/>
      <c r="AL6" s="1155"/>
      <c r="AM6" s="1155"/>
      <c r="AN6" s="1156"/>
      <c r="AO6" s="386"/>
      <c r="AP6" s="1073" t="s">
        <v>908</v>
      </c>
      <c r="AQ6" s="1155"/>
      <c r="AR6" s="1155"/>
      <c r="AS6" s="1155"/>
      <c r="AT6" s="1155"/>
      <c r="AU6" s="387"/>
      <c r="AV6" s="387"/>
      <c r="AW6" s="342"/>
      <c r="AX6" s="1073" t="s">
        <v>908</v>
      </c>
      <c r="AY6" s="1074"/>
      <c r="AZ6" s="1074"/>
      <c r="BA6" s="1074"/>
      <c r="BB6" s="1094"/>
      <c r="BC6" s="385"/>
      <c r="BD6" s="1073" t="s">
        <v>908</v>
      </c>
      <c r="BE6" s="1155"/>
      <c r="BF6" s="1155"/>
      <c r="BG6" s="1155"/>
      <c r="BH6" s="1156"/>
      <c r="BI6" s="386"/>
      <c r="BJ6" s="1073" t="s">
        <v>908</v>
      </c>
      <c r="BK6" s="1155"/>
      <c r="BL6" s="1155"/>
      <c r="BM6" s="1155"/>
      <c r="BN6" s="1155"/>
    </row>
    <row r="7" spans="1:66" ht="11.25" customHeight="1">
      <c r="A7" s="52"/>
      <c r="B7" s="52"/>
      <c r="C7" s="54" t="s">
        <v>46</v>
      </c>
      <c r="D7" s="384" t="s">
        <v>909</v>
      </c>
      <c r="E7" s="337"/>
      <c r="F7" s="338" t="s">
        <v>737</v>
      </c>
      <c r="G7" s="53" t="s">
        <v>910</v>
      </c>
      <c r="H7" s="329" t="s">
        <v>911</v>
      </c>
      <c r="I7" s="329" t="s">
        <v>912</v>
      </c>
      <c r="J7" s="329" t="s">
        <v>913</v>
      </c>
      <c r="K7" s="329" t="s">
        <v>914</v>
      </c>
      <c r="L7" s="303"/>
      <c r="M7" s="337"/>
      <c r="N7" s="52" t="s">
        <v>910</v>
      </c>
      <c r="O7" s="54" t="s">
        <v>911</v>
      </c>
      <c r="P7" s="54" t="s">
        <v>912</v>
      </c>
      <c r="Q7" s="54" t="s">
        <v>913</v>
      </c>
      <c r="R7" s="54" t="s">
        <v>914</v>
      </c>
      <c r="S7" s="337"/>
      <c r="T7" s="54" t="s">
        <v>910</v>
      </c>
      <c r="U7" s="54" t="s">
        <v>911</v>
      </c>
      <c r="V7" s="54" t="s">
        <v>912</v>
      </c>
      <c r="W7" s="54" t="s">
        <v>913</v>
      </c>
      <c r="X7" s="54" t="s">
        <v>914</v>
      </c>
      <c r="Y7" s="52"/>
      <c r="AA7" s="52"/>
      <c r="AB7" s="338" t="s">
        <v>737</v>
      </c>
      <c r="AC7" s="53" t="s">
        <v>910</v>
      </c>
      <c r="AD7" s="329" t="s">
        <v>911</v>
      </c>
      <c r="AE7" s="329" t="s">
        <v>912</v>
      </c>
      <c r="AF7" s="329" t="s">
        <v>913</v>
      </c>
      <c r="AG7" s="329" t="s">
        <v>914</v>
      </c>
      <c r="AH7" s="303"/>
      <c r="AI7" s="337"/>
      <c r="AJ7" s="52" t="s">
        <v>910</v>
      </c>
      <c r="AK7" s="54" t="s">
        <v>911</v>
      </c>
      <c r="AL7" s="54" t="s">
        <v>912</v>
      </c>
      <c r="AM7" s="54" t="s">
        <v>913</v>
      </c>
      <c r="AN7" s="54" t="s">
        <v>914</v>
      </c>
      <c r="AO7" s="337"/>
      <c r="AP7" s="54" t="s">
        <v>910</v>
      </c>
      <c r="AQ7" s="54" t="s">
        <v>911</v>
      </c>
      <c r="AR7" s="54" t="s">
        <v>912</v>
      </c>
      <c r="AS7" s="54" t="s">
        <v>913</v>
      </c>
      <c r="AT7" s="54" t="s">
        <v>914</v>
      </c>
      <c r="AU7" s="52"/>
      <c r="AW7" s="289" t="s">
        <v>737</v>
      </c>
      <c r="AX7" s="53" t="s">
        <v>910</v>
      </c>
      <c r="AY7" s="329" t="s">
        <v>911</v>
      </c>
      <c r="AZ7" s="329" t="s">
        <v>912</v>
      </c>
      <c r="BA7" s="329" t="s">
        <v>913</v>
      </c>
      <c r="BB7" s="329" t="s">
        <v>914</v>
      </c>
      <c r="BC7" s="337"/>
      <c r="BD7" s="52" t="s">
        <v>910</v>
      </c>
      <c r="BE7" s="54" t="s">
        <v>911</v>
      </c>
      <c r="BF7" s="54" t="s">
        <v>912</v>
      </c>
      <c r="BG7" s="54" t="s">
        <v>913</v>
      </c>
      <c r="BH7" s="54" t="s">
        <v>914</v>
      </c>
      <c r="BI7" s="337"/>
      <c r="BJ7" s="54" t="s">
        <v>910</v>
      </c>
      <c r="BK7" s="54" t="s">
        <v>911</v>
      </c>
      <c r="BL7" s="54" t="s">
        <v>912</v>
      </c>
      <c r="BM7" s="54" t="s">
        <v>913</v>
      </c>
      <c r="BN7" s="54" t="s">
        <v>914</v>
      </c>
    </row>
    <row r="8" spans="1:66" ht="12" customHeight="1">
      <c r="A8" s="52"/>
      <c r="B8" s="52"/>
      <c r="C8" s="54"/>
      <c r="D8" s="388" t="s">
        <v>915</v>
      </c>
      <c r="E8" s="389" t="s">
        <v>894</v>
      </c>
      <c r="F8" s="339" t="s">
        <v>110</v>
      </c>
      <c r="G8" s="288" t="s">
        <v>916</v>
      </c>
      <c r="H8" s="390" t="s">
        <v>917</v>
      </c>
      <c r="I8" s="390" t="s">
        <v>918</v>
      </c>
      <c r="J8" s="390" t="s">
        <v>919</v>
      </c>
      <c r="K8" s="390" t="s">
        <v>920</v>
      </c>
      <c r="L8" s="391" t="s">
        <v>894</v>
      </c>
      <c r="M8" s="337" t="s">
        <v>108</v>
      </c>
      <c r="N8" s="288" t="s">
        <v>916</v>
      </c>
      <c r="O8" s="390" t="s">
        <v>917</v>
      </c>
      <c r="P8" s="390" t="s">
        <v>918</v>
      </c>
      <c r="Q8" s="390" t="s">
        <v>919</v>
      </c>
      <c r="R8" s="390" t="s">
        <v>920</v>
      </c>
      <c r="S8" s="337" t="s">
        <v>108</v>
      </c>
      <c r="T8" s="390" t="s">
        <v>916</v>
      </c>
      <c r="U8" s="390" t="s">
        <v>917</v>
      </c>
      <c r="V8" s="390" t="s">
        <v>918</v>
      </c>
      <c r="W8" s="390" t="s">
        <v>919</v>
      </c>
      <c r="X8" s="390" t="s">
        <v>920</v>
      </c>
      <c r="Y8" s="52"/>
      <c r="Z8" s="49" t="s">
        <v>544</v>
      </c>
      <c r="AA8" s="52"/>
      <c r="AB8" s="339" t="s">
        <v>110</v>
      </c>
      <c r="AC8" s="288" t="s">
        <v>916</v>
      </c>
      <c r="AD8" s="390" t="s">
        <v>917</v>
      </c>
      <c r="AE8" s="390" t="s">
        <v>918</v>
      </c>
      <c r="AF8" s="390" t="s">
        <v>919</v>
      </c>
      <c r="AG8" s="390" t="s">
        <v>920</v>
      </c>
      <c r="AH8" s="391" t="s">
        <v>921</v>
      </c>
      <c r="AI8" s="337" t="s">
        <v>108</v>
      </c>
      <c r="AJ8" s="288" t="s">
        <v>916</v>
      </c>
      <c r="AK8" s="390" t="s">
        <v>917</v>
      </c>
      <c r="AL8" s="390" t="s">
        <v>918</v>
      </c>
      <c r="AM8" s="390" t="s">
        <v>919</v>
      </c>
      <c r="AN8" s="390" t="s">
        <v>920</v>
      </c>
      <c r="AO8" s="337" t="s">
        <v>108</v>
      </c>
      <c r="AP8" s="390" t="s">
        <v>916</v>
      </c>
      <c r="AQ8" s="390" t="s">
        <v>917</v>
      </c>
      <c r="AR8" s="390" t="s">
        <v>918</v>
      </c>
      <c r="AS8" s="390" t="s">
        <v>919</v>
      </c>
      <c r="AT8" s="390" t="s">
        <v>920</v>
      </c>
      <c r="AU8" s="288"/>
      <c r="AV8" s="288"/>
      <c r="AW8" s="392" t="s">
        <v>110</v>
      </c>
      <c r="AX8" s="288" t="s">
        <v>916</v>
      </c>
      <c r="AY8" s="390" t="s">
        <v>917</v>
      </c>
      <c r="AZ8" s="390" t="s">
        <v>918</v>
      </c>
      <c r="BA8" s="390" t="s">
        <v>919</v>
      </c>
      <c r="BB8" s="390" t="s">
        <v>920</v>
      </c>
      <c r="BC8" s="337" t="s">
        <v>108</v>
      </c>
      <c r="BD8" s="288" t="s">
        <v>916</v>
      </c>
      <c r="BE8" s="390" t="s">
        <v>917</v>
      </c>
      <c r="BF8" s="390" t="s">
        <v>918</v>
      </c>
      <c r="BG8" s="390" t="s">
        <v>919</v>
      </c>
      <c r="BH8" s="390" t="s">
        <v>920</v>
      </c>
      <c r="BI8" s="337" t="s">
        <v>108</v>
      </c>
      <c r="BJ8" s="390" t="s">
        <v>916</v>
      </c>
      <c r="BK8" s="390" t="s">
        <v>917</v>
      </c>
      <c r="BL8" s="390" t="s">
        <v>918</v>
      </c>
      <c r="BM8" s="390" t="s">
        <v>919</v>
      </c>
      <c r="BN8" s="390" t="s">
        <v>920</v>
      </c>
    </row>
    <row r="9" spans="1:66" ht="10.5">
      <c r="A9" s="52"/>
      <c r="B9" s="52"/>
      <c r="C9" s="54"/>
      <c r="D9" s="388" t="s">
        <v>922</v>
      </c>
      <c r="E9" s="338"/>
      <c r="F9" s="338"/>
      <c r="G9" s="52"/>
      <c r="H9" s="54"/>
      <c r="I9" s="54"/>
      <c r="J9" s="54"/>
      <c r="K9" s="54"/>
      <c r="L9" s="54"/>
      <c r="M9" s="393" t="s">
        <v>110</v>
      </c>
      <c r="N9" s="52"/>
      <c r="O9" s="54"/>
      <c r="P9" s="54"/>
      <c r="Q9" s="54"/>
      <c r="R9" s="54"/>
      <c r="S9" s="393" t="s">
        <v>110</v>
      </c>
      <c r="T9" s="54"/>
      <c r="U9" s="54"/>
      <c r="V9" s="54"/>
      <c r="W9" s="54"/>
      <c r="X9" s="54"/>
      <c r="Y9" s="52"/>
      <c r="AA9" s="52"/>
      <c r="AB9" s="338"/>
      <c r="AC9" s="52"/>
      <c r="AD9" s="54"/>
      <c r="AE9" s="54"/>
      <c r="AF9" s="54"/>
      <c r="AG9" s="54"/>
      <c r="AH9" s="54"/>
      <c r="AI9" s="393" t="s">
        <v>110</v>
      </c>
      <c r="AJ9" s="52"/>
      <c r="AK9" s="54"/>
      <c r="AL9" s="54"/>
      <c r="AM9" s="54"/>
      <c r="AN9" s="54"/>
      <c r="AO9" s="393" t="s">
        <v>110</v>
      </c>
      <c r="AP9" s="54"/>
      <c r="AQ9" s="54"/>
      <c r="AR9" s="54"/>
      <c r="AS9" s="54"/>
      <c r="AT9" s="54"/>
      <c r="AU9" s="52"/>
      <c r="AW9" s="289"/>
      <c r="AX9" s="52"/>
      <c r="AY9" s="54"/>
      <c r="AZ9" s="54"/>
      <c r="BA9" s="54"/>
      <c r="BB9" s="54"/>
      <c r="BC9" s="393" t="s">
        <v>110</v>
      </c>
      <c r="BD9" s="52"/>
      <c r="BE9" s="54"/>
      <c r="BF9" s="54"/>
      <c r="BG9" s="54"/>
      <c r="BH9" s="54"/>
      <c r="BI9" s="393" t="s">
        <v>110</v>
      </c>
      <c r="BJ9" s="54"/>
      <c r="BK9" s="54"/>
      <c r="BL9" s="54"/>
      <c r="BM9" s="54"/>
      <c r="BN9" s="54"/>
    </row>
    <row r="10" spans="1:66" ht="10.5">
      <c r="A10" s="52"/>
      <c r="B10" s="52"/>
      <c r="C10" s="54"/>
      <c r="D10" s="388" t="s">
        <v>923</v>
      </c>
      <c r="E10" s="337"/>
      <c r="F10" s="338"/>
      <c r="G10" s="52"/>
      <c r="H10" s="54"/>
      <c r="I10" s="54"/>
      <c r="J10" s="54"/>
      <c r="K10" s="54"/>
      <c r="L10" s="303"/>
      <c r="M10" s="338"/>
      <c r="N10" s="52"/>
      <c r="O10" s="54"/>
      <c r="P10" s="54"/>
      <c r="Q10" s="54"/>
      <c r="R10" s="54"/>
      <c r="S10" s="338"/>
      <c r="T10" s="54"/>
      <c r="U10" s="54"/>
      <c r="V10" s="54"/>
      <c r="W10" s="54"/>
      <c r="X10" s="54"/>
      <c r="Y10" s="52"/>
      <c r="AA10" s="52"/>
      <c r="AB10" s="338"/>
      <c r="AC10" s="52"/>
      <c r="AD10" s="54"/>
      <c r="AE10" s="54"/>
      <c r="AF10" s="54"/>
      <c r="AG10" s="54"/>
      <c r="AH10" s="303"/>
      <c r="AI10" s="338"/>
      <c r="AJ10" s="52"/>
      <c r="AK10" s="54"/>
      <c r="AL10" s="54"/>
      <c r="AM10" s="54"/>
      <c r="AN10" s="54"/>
      <c r="AO10" s="338"/>
      <c r="AP10" s="54"/>
      <c r="AQ10" s="54"/>
      <c r="AR10" s="54"/>
      <c r="AS10" s="54"/>
      <c r="AT10" s="54"/>
      <c r="AU10" s="52"/>
      <c r="AW10" s="289"/>
      <c r="AX10" s="52"/>
      <c r="AY10" s="54"/>
      <c r="AZ10" s="54"/>
      <c r="BA10" s="54"/>
      <c r="BB10" s="54"/>
      <c r="BC10" s="338"/>
      <c r="BD10" s="52"/>
      <c r="BE10" s="54"/>
      <c r="BF10" s="54"/>
      <c r="BG10" s="54"/>
      <c r="BH10" s="54"/>
      <c r="BI10" s="338"/>
      <c r="BJ10" s="54"/>
      <c r="BK10" s="54"/>
      <c r="BL10" s="54"/>
      <c r="BM10" s="54"/>
      <c r="BN10" s="54"/>
    </row>
    <row r="11" spans="1:66" ht="10.5">
      <c r="A11" s="52"/>
      <c r="B11" s="52"/>
      <c r="C11" s="54"/>
      <c r="D11" s="388" t="s">
        <v>924</v>
      </c>
      <c r="E11" s="337"/>
      <c r="F11" s="338"/>
      <c r="G11" s="52"/>
      <c r="H11" s="54"/>
      <c r="I11" s="54"/>
      <c r="J11" s="54"/>
      <c r="K11" s="54"/>
      <c r="L11" s="303"/>
      <c r="M11" s="338"/>
      <c r="N11" s="52"/>
      <c r="O11" s="54"/>
      <c r="P11" s="54"/>
      <c r="Q11" s="54"/>
      <c r="R11" s="54"/>
      <c r="S11" s="338"/>
      <c r="T11" s="54"/>
      <c r="U11" s="54"/>
      <c r="V11" s="54"/>
      <c r="W11" s="54"/>
      <c r="X11" s="54"/>
      <c r="Y11" s="52"/>
      <c r="AA11" s="52"/>
      <c r="AB11" s="338"/>
      <c r="AC11" s="52"/>
      <c r="AD11" s="54"/>
      <c r="AE11" s="54"/>
      <c r="AF11" s="54"/>
      <c r="AG11" s="54"/>
      <c r="AH11" s="303"/>
      <c r="AI11" s="338"/>
      <c r="AJ11" s="52"/>
      <c r="AK11" s="54"/>
      <c r="AL11" s="54"/>
      <c r="AM11" s="54"/>
      <c r="AN11" s="54"/>
      <c r="AO11" s="338"/>
      <c r="AP11" s="54"/>
      <c r="AQ11" s="54"/>
      <c r="AR11" s="54"/>
      <c r="AS11" s="54"/>
      <c r="AT11" s="54"/>
      <c r="AU11" s="52"/>
      <c r="AW11" s="289"/>
      <c r="AX11" s="52"/>
      <c r="AY11" s="54"/>
      <c r="AZ11" s="54"/>
      <c r="BA11" s="54"/>
      <c r="BB11" s="54"/>
      <c r="BC11" s="338"/>
      <c r="BD11" s="52"/>
      <c r="BE11" s="54"/>
      <c r="BF11" s="54"/>
      <c r="BG11" s="54"/>
      <c r="BH11" s="54"/>
      <c r="BI11" s="338"/>
      <c r="BJ11" s="54"/>
      <c r="BK11" s="54"/>
      <c r="BL11" s="54"/>
      <c r="BM11" s="54"/>
      <c r="BN11" s="54"/>
    </row>
    <row r="12" spans="1:66" ht="10.5">
      <c r="A12" s="52"/>
      <c r="B12" s="286"/>
      <c r="C12" s="137"/>
      <c r="D12" s="394" t="s">
        <v>925</v>
      </c>
      <c r="E12" s="395"/>
      <c r="F12" s="327" t="s">
        <v>544</v>
      </c>
      <c r="G12" s="50" t="s">
        <v>544</v>
      </c>
      <c r="H12" s="137" t="s">
        <v>544</v>
      </c>
      <c r="I12" s="137" t="s">
        <v>544</v>
      </c>
      <c r="J12" s="137" t="s">
        <v>544</v>
      </c>
      <c r="K12" s="137" t="s">
        <v>544</v>
      </c>
      <c r="L12" s="396"/>
      <c r="M12" s="327" t="s">
        <v>544</v>
      </c>
      <c r="N12" s="50" t="s">
        <v>544</v>
      </c>
      <c r="O12" s="137" t="s">
        <v>544</v>
      </c>
      <c r="P12" s="137" t="s">
        <v>544</v>
      </c>
      <c r="Q12" s="137" t="s">
        <v>544</v>
      </c>
      <c r="R12" s="137" t="s">
        <v>544</v>
      </c>
      <c r="S12" s="327" t="s">
        <v>544</v>
      </c>
      <c r="T12" s="137" t="s">
        <v>544</v>
      </c>
      <c r="U12" s="137" t="s">
        <v>544</v>
      </c>
      <c r="V12" s="137" t="s">
        <v>544</v>
      </c>
      <c r="W12" s="137" t="s">
        <v>544</v>
      </c>
      <c r="X12" s="137" t="s">
        <v>544</v>
      </c>
      <c r="Y12" s="52"/>
      <c r="AA12" s="286"/>
      <c r="AB12" s="327" t="s">
        <v>544</v>
      </c>
      <c r="AC12" s="50" t="s">
        <v>544</v>
      </c>
      <c r="AD12" s="137" t="s">
        <v>544</v>
      </c>
      <c r="AE12" s="137" t="s">
        <v>544</v>
      </c>
      <c r="AF12" s="137" t="s">
        <v>544</v>
      </c>
      <c r="AG12" s="137" t="s">
        <v>544</v>
      </c>
      <c r="AH12" s="396"/>
      <c r="AI12" s="327" t="s">
        <v>544</v>
      </c>
      <c r="AJ12" s="50" t="s">
        <v>544</v>
      </c>
      <c r="AK12" s="137" t="s">
        <v>544</v>
      </c>
      <c r="AL12" s="137" t="s">
        <v>544</v>
      </c>
      <c r="AM12" s="137" t="s">
        <v>544</v>
      </c>
      <c r="AN12" s="137" t="s">
        <v>544</v>
      </c>
      <c r="AO12" s="327" t="s">
        <v>544</v>
      </c>
      <c r="AP12" s="137" t="s">
        <v>544</v>
      </c>
      <c r="AQ12" s="137" t="s">
        <v>544</v>
      </c>
      <c r="AR12" s="137" t="s">
        <v>544</v>
      </c>
      <c r="AS12" s="137" t="s">
        <v>544</v>
      </c>
      <c r="AT12" s="137" t="s">
        <v>544</v>
      </c>
      <c r="AU12" s="52"/>
      <c r="AW12" s="286" t="s">
        <v>544</v>
      </c>
      <c r="AX12" s="50" t="s">
        <v>544</v>
      </c>
      <c r="AY12" s="137" t="s">
        <v>544</v>
      </c>
      <c r="AZ12" s="137" t="s">
        <v>544</v>
      </c>
      <c r="BA12" s="137" t="s">
        <v>544</v>
      </c>
      <c r="BB12" s="137" t="s">
        <v>544</v>
      </c>
      <c r="BC12" s="327" t="s">
        <v>544</v>
      </c>
      <c r="BD12" s="50" t="s">
        <v>544</v>
      </c>
      <c r="BE12" s="137" t="s">
        <v>544</v>
      </c>
      <c r="BF12" s="137" t="s">
        <v>544</v>
      </c>
      <c r="BG12" s="137" t="s">
        <v>544</v>
      </c>
      <c r="BH12" s="137" t="s">
        <v>544</v>
      </c>
      <c r="BI12" s="327" t="s">
        <v>544</v>
      </c>
      <c r="BJ12" s="137" t="s">
        <v>544</v>
      </c>
      <c r="BK12" s="137" t="s">
        <v>544</v>
      </c>
      <c r="BL12" s="137" t="s">
        <v>544</v>
      </c>
      <c r="BM12" s="137" t="s">
        <v>544</v>
      </c>
      <c r="BN12" s="137" t="s">
        <v>544</v>
      </c>
    </row>
    <row r="13" spans="2:66" ht="12.75" customHeight="1">
      <c r="B13" s="397" t="s">
        <v>646</v>
      </c>
      <c r="C13" s="398" t="s">
        <v>578</v>
      </c>
      <c r="D13" s="399">
        <f>F13/Z13*100</f>
        <v>0.07027827205167696</v>
      </c>
      <c r="E13" s="52">
        <v>127</v>
      </c>
      <c r="F13" s="52">
        <f>G13+H13+I13+J13+K13</f>
        <v>141</v>
      </c>
      <c r="G13" s="52"/>
      <c r="H13" s="52">
        <v>22</v>
      </c>
      <c r="I13" s="52">
        <v>41</v>
      </c>
      <c r="J13" s="52">
        <v>53</v>
      </c>
      <c r="K13" s="52">
        <v>25</v>
      </c>
      <c r="L13" s="52"/>
      <c r="M13" s="52">
        <f>N13+O13+P13+Q13+R13</f>
        <v>31</v>
      </c>
      <c r="N13" s="52"/>
      <c r="O13" s="52">
        <v>2</v>
      </c>
      <c r="P13" s="52">
        <v>8</v>
      </c>
      <c r="Q13" s="52">
        <v>6</v>
      </c>
      <c r="R13" s="52">
        <v>15</v>
      </c>
      <c r="S13" s="49">
        <f>U13+V13+W13+X13</f>
        <v>95</v>
      </c>
      <c r="T13" s="52"/>
      <c r="U13" s="52">
        <v>18</v>
      </c>
      <c r="V13" s="52">
        <v>24</v>
      </c>
      <c r="W13" s="52">
        <v>40</v>
      </c>
      <c r="X13" s="49">
        <v>13</v>
      </c>
      <c r="Y13" s="400">
        <v>2</v>
      </c>
      <c r="Z13" s="401">
        <v>200631</v>
      </c>
      <c r="AA13" s="397" t="s">
        <v>646</v>
      </c>
      <c r="AB13" s="52">
        <f>AC13+AD13+AE13+AF13+AG13</f>
        <v>89</v>
      </c>
      <c r="AC13" s="52"/>
      <c r="AD13" s="52">
        <v>12</v>
      </c>
      <c r="AE13" s="52">
        <v>32</v>
      </c>
      <c r="AF13" s="52">
        <v>30</v>
      </c>
      <c r="AG13" s="52">
        <v>15</v>
      </c>
      <c r="AH13" s="52"/>
      <c r="AI13" s="52">
        <f>AJ13+AK13+AL13+AM13+AN13</f>
        <v>28</v>
      </c>
      <c r="AJ13" s="52"/>
      <c r="AK13" s="52">
        <v>2</v>
      </c>
      <c r="AL13" s="52">
        <v>8</v>
      </c>
      <c r="AM13" s="52">
        <v>6</v>
      </c>
      <c r="AN13" s="52">
        <v>12</v>
      </c>
      <c r="AO13" s="49">
        <f>AQ13+AR13+AS13+AT13</f>
        <v>13</v>
      </c>
      <c r="AP13" s="52"/>
      <c r="AQ13" s="52">
        <v>2</v>
      </c>
      <c r="AR13" s="52">
        <v>1</v>
      </c>
      <c r="AS13" s="52">
        <v>8</v>
      </c>
      <c r="AT13" s="49">
        <v>2</v>
      </c>
      <c r="AV13" s="397" t="s">
        <v>646</v>
      </c>
      <c r="AW13" s="52">
        <f>AX13+AY13+AZ13+BA13+BB13</f>
        <v>52</v>
      </c>
      <c r="AX13" s="52">
        <f>G13-AC13</f>
        <v>0</v>
      </c>
      <c r="AY13" s="52">
        <f>H13-AD13</f>
        <v>10</v>
      </c>
      <c r="AZ13" s="52">
        <f>I13-AE13</f>
        <v>9</v>
      </c>
      <c r="BA13" s="52">
        <f>J13-AF13</f>
        <v>23</v>
      </c>
      <c r="BB13" s="52">
        <f>K13-AG13</f>
        <v>10</v>
      </c>
      <c r="BC13" s="52">
        <f>BD13+BE13+BF13+BG13+BH13</f>
        <v>3</v>
      </c>
      <c r="BD13" s="52">
        <f>N13-AJ13</f>
        <v>0</v>
      </c>
      <c r="BE13" s="52">
        <f>O13-AK13</f>
        <v>0</v>
      </c>
      <c r="BF13" s="52">
        <f>P13-AL13</f>
        <v>0</v>
      </c>
      <c r="BG13" s="52">
        <f>Q13-AM13</f>
        <v>0</v>
      </c>
      <c r="BH13" s="52">
        <f>R13-AN13</f>
        <v>3</v>
      </c>
      <c r="BI13" s="49">
        <f>BK13+BL13+BM13+BN13</f>
        <v>82</v>
      </c>
      <c r="BJ13" s="52">
        <f>T13-AP13</f>
        <v>0</v>
      </c>
      <c r="BK13" s="52">
        <f>U13-AQ13</f>
        <v>16</v>
      </c>
      <c r="BL13" s="52">
        <f>V13-AR13</f>
        <v>23</v>
      </c>
      <c r="BM13" s="52">
        <f>W13-AS13</f>
        <v>32</v>
      </c>
      <c r="BN13" s="52">
        <f>X13-AT13</f>
        <v>11</v>
      </c>
    </row>
    <row r="14" spans="2:66" ht="12.75" customHeight="1">
      <c r="B14" s="397" t="s">
        <v>647</v>
      </c>
      <c r="C14" s="398" t="s">
        <v>241</v>
      </c>
      <c r="D14" s="399">
        <f>F14/Z14*100</f>
        <v>0.15104737243966404</v>
      </c>
      <c r="E14" s="52">
        <v>575</v>
      </c>
      <c r="F14" s="52">
        <f aca="true" t="shared" si="0" ref="F14:F35">G14+H14+I14+J14+K14</f>
        <v>182</v>
      </c>
      <c r="G14" s="52"/>
      <c r="H14" s="52">
        <v>29</v>
      </c>
      <c r="I14" s="52">
        <v>52</v>
      </c>
      <c r="J14" s="52">
        <v>59</v>
      </c>
      <c r="K14" s="52">
        <v>42</v>
      </c>
      <c r="L14" s="52"/>
      <c r="M14" s="52">
        <f aca="true" t="shared" si="1" ref="M14:M35">N14+O14+P14+Q14+R14</f>
        <v>0</v>
      </c>
      <c r="N14" s="52"/>
      <c r="O14" s="52"/>
      <c r="P14" s="52"/>
      <c r="Q14" s="52"/>
      <c r="R14" s="52"/>
      <c r="S14" s="49">
        <f>U14+V14+W14+X14</f>
        <v>59</v>
      </c>
      <c r="T14" s="52"/>
      <c r="U14" s="52">
        <v>6</v>
      </c>
      <c r="V14" s="52">
        <v>13</v>
      </c>
      <c r="W14" s="52">
        <v>19</v>
      </c>
      <c r="X14" s="49">
        <v>21</v>
      </c>
      <c r="Y14" s="400">
        <v>2</v>
      </c>
      <c r="Z14" s="401">
        <v>120492</v>
      </c>
      <c r="AA14" s="397" t="s">
        <v>647</v>
      </c>
      <c r="AB14" s="52">
        <f>AC14+AD14+AE14+AF14+AG14</f>
        <v>145</v>
      </c>
      <c r="AC14" s="52"/>
      <c r="AD14" s="52">
        <v>26</v>
      </c>
      <c r="AE14" s="52">
        <v>42</v>
      </c>
      <c r="AF14" s="52">
        <v>48</v>
      </c>
      <c r="AG14" s="52">
        <v>29</v>
      </c>
      <c r="AH14" s="52"/>
      <c r="AI14" s="52">
        <f>AJ14+AK14+AL14+AM14+AN14</f>
        <v>0</v>
      </c>
      <c r="AJ14" s="52"/>
      <c r="AK14" s="52"/>
      <c r="AL14" s="52"/>
      <c r="AM14" s="52"/>
      <c r="AN14" s="52"/>
      <c r="AO14" s="49">
        <f>AQ14+AR14+AS14+AT14</f>
        <v>45</v>
      </c>
      <c r="AP14" s="52"/>
      <c r="AQ14" s="52">
        <v>6</v>
      </c>
      <c r="AR14" s="52">
        <v>10</v>
      </c>
      <c r="AS14" s="52">
        <v>14</v>
      </c>
      <c r="AT14" s="49">
        <v>15</v>
      </c>
      <c r="AV14" s="397" t="s">
        <v>647</v>
      </c>
      <c r="AW14" s="52">
        <f>AX14+AY14+AZ14+BA14+BB14</f>
        <v>37</v>
      </c>
      <c r="AX14" s="52">
        <f aca="true" t="shared" si="2" ref="AX14:BB35">G14-AC14</f>
        <v>0</v>
      </c>
      <c r="AY14" s="52">
        <f t="shared" si="2"/>
        <v>3</v>
      </c>
      <c r="AZ14" s="52">
        <f t="shared" si="2"/>
        <v>10</v>
      </c>
      <c r="BA14" s="52">
        <f t="shared" si="2"/>
        <v>11</v>
      </c>
      <c r="BB14" s="52">
        <f t="shared" si="2"/>
        <v>13</v>
      </c>
      <c r="BC14" s="52">
        <f>BD14+BE14+BF14+BG14+BH14</f>
        <v>0</v>
      </c>
      <c r="BD14" s="52">
        <f aca="true" t="shared" si="3" ref="BD14:BH35">N14-AJ14</f>
        <v>0</v>
      </c>
      <c r="BE14" s="52">
        <f t="shared" si="3"/>
        <v>0</v>
      </c>
      <c r="BF14" s="52">
        <f t="shared" si="3"/>
        <v>0</v>
      </c>
      <c r="BG14" s="52">
        <f t="shared" si="3"/>
        <v>0</v>
      </c>
      <c r="BH14" s="52">
        <f t="shared" si="3"/>
        <v>0</v>
      </c>
      <c r="BI14" s="49">
        <f>BK14+BL14+BM14+BN14</f>
        <v>14</v>
      </c>
      <c r="BJ14" s="52">
        <f aca="true" t="shared" si="4" ref="BJ14:BN35">T14-AP14</f>
        <v>0</v>
      </c>
      <c r="BK14" s="52">
        <f t="shared" si="4"/>
        <v>0</v>
      </c>
      <c r="BL14" s="52">
        <f t="shared" si="4"/>
        <v>3</v>
      </c>
      <c r="BM14" s="52">
        <f t="shared" si="4"/>
        <v>5</v>
      </c>
      <c r="BN14" s="52">
        <f t="shared" si="4"/>
        <v>6</v>
      </c>
    </row>
    <row r="15" spans="2:66" ht="12.75" customHeight="1">
      <c r="B15" s="397" t="s">
        <v>648</v>
      </c>
      <c r="C15" s="398" t="s">
        <v>242</v>
      </c>
      <c r="D15" s="399">
        <f>F15/Z15*100</f>
        <v>0.17090794847628024</v>
      </c>
      <c r="E15" s="52">
        <v>332</v>
      </c>
      <c r="F15" s="52">
        <f t="shared" si="0"/>
        <v>136</v>
      </c>
      <c r="G15" s="52"/>
      <c r="H15" s="52">
        <v>9</v>
      </c>
      <c r="I15" s="52">
        <v>39</v>
      </c>
      <c r="J15" s="52">
        <v>51</v>
      </c>
      <c r="K15" s="52">
        <v>37</v>
      </c>
      <c r="L15" s="52">
        <v>2</v>
      </c>
      <c r="M15" s="52">
        <f t="shared" si="1"/>
        <v>0</v>
      </c>
      <c r="N15" s="52"/>
      <c r="O15" s="52"/>
      <c r="P15" s="52"/>
      <c r="Q15" s="52"/>
      <c r="R15" s="52"/>
      <c r="S15" s="49">
        <f>U15+V15+W15+X15</f>
        <v>0</v>
      </c>
      <c r="Y15" s="400">
        <v>2</v>
      </c>
      <c r="Z15" s="401">
        <v>79575</v>
      </c>
      <c r="AA15" s="397" t="s">
        <v>648</v>
      </c>
      <c r="AB15" s="52">
        <f>AC15+AD15+AE15+AF15+AG15</f>
        <v>10</v>
      </c>
      <c r="AC15" s="52"/>
      <c r="AD15" s="52"/>
      <c r="AE15" s="52">
        <v>10</v>
      </c>
      <c r="AF15" s="52"/>
      <c r="AG15" s="52"/>
      <c r="AH15" s="52">
        <v>1</v>
      </c>
      <c r="AI15" s="52">
        <f>AJ15+AK15+AL15+AM15+AN15</f>
        <v>0</v>
      </c>
      <c r="AJ15" s="52"/>
      <c r="AK15" s="52"/>
      <c r="AL15" s="52"/>
      <c r="AM15" s="52"/>
      <c r="AN15" s="52"/>
      <c r="AO15" s="49">
        <f>AQ15+AR15+AS15+AT15</f>
        <v>0</v>
      </c>
      <c r="AV15" s="397" t="s">
        <v>648</v>
      </c>
      <c r="AW15" s="52">
        <f>AX15+AY15+AZ15+BA15+BB15</f>
        <v>126</v>
      </c>
      <c r="AX15" s="52">
        <f t="shared" si="2"/>
        <v>0</v>
      </c>
      <c r="AY15" s="52">
        <f t="shared" si="2"/>
        <v>9</v>
      </c>
      <c r="AZ15" s="52">
        <f t="shared" si="2"/>
        <v>29</v>
      </c>
      <c r="BA15" s="52">
        <f t="shared" si="2"/>
        <v>51</v>
      </c>
      <c r="BB15" s="52">
        <f t="shared" si="2"/>
        <v>37</v>
      </c>
      <c r="BC15" s="52">
        <f>BD15+BE15+BF15+BG15+BH15</f>
        <v>0</v>
      </c>
      <c r="BD15" s="52">
        <f t="shared" si="3"/>
        <v>0</v>
      </c>
      <c r="BE15" s="52">
        <f t="shared" si="3"/>
        <v>0</v>
      </c>
      <c r="BF15" s="52">
        <f t="shared" si="3"/>
        <v>0</v>
      </c>
      <c r="BG15" s="52">
        <f t="shared" si="3"/>
        <v>0</v>
      </c>
      <c r="BH15" s="52">
        <f t="shared" si="3"/>
        <v>0</v>
      </c>
      <c r="BI15" s="49">
        <f>BK15+BL15+BM15+BN15</f>
        <v>0</v>
      </c>
      <c r="BJ15" s="52">
        <f t="shared" si="4"/>
        <v>0</v>
      </c>
      <c r="BK15" s="52">
        <f t="shared" si="4"/>
        <v>0</v>
      </c>
      <c r="BL15" s="52">
        <f t="shared" si="4"/>
        <v>0</v>
      </c>
      <c r="BM15" s="52">
        <f t="shared" si="4"/>
        <v>0</v>
      </c>
      <c r="BN15" s="52">
        <f t="shared" si="4"/>
        <v>0</v>
      </c>
    </row>
    <row r="16" spans="2:66" ht="12.75" customHeight="1">
      <c r="B16" s="397" t="s">
        <v>649</v>
      </c>
      <c r="C16" s="398" t="s">
        <v>243</v>
      </c>
      <c r="D16" s="399">
        <f>F16/Z16*100</f>
        <v>4.359901084268595</v>
      </c>
      <c r="E16" s="52">
        <v>366</v>
      </c>
      <c r="F16" s="52">
        <f t="shared" si="0"/>
        <v>8022</v>
      </c>
      <c r="G16" s="52"/>
      <c r="H16" s="52">
        <v>129</v>
      </c>
      <c r="I16" s="52">
        <v>1905</v>
      </c>
      <c r="J16" s="52">
        <v>3501</v>
      </c>
      <c r="K16" s="52">
        <v>2487</v>
      </c>
      <c r="L16" s="52"/>
      <c r="M16" s="52">
        <f t="shared" si="1"/>
        <v>0</v>
      </c>
      <c r="N16" s="52"/>
      <c r="O16" s="52"/>
      <c r="P16" s="52"/>
      <c r="Q16" s="52"/>
      <c r="R16" s="52"/>
      <c r="S16" s="49">
        <f>U16+V16+W16+X16</f>
        <v>1329</v>
      </c>
      <c r="U16" s="49">
        <v>38</v>
      </c>
      <c r="V16" s="49">
        <v>309</v>
      </c>
      <c r="W16" s="49">
        <v>502</v>
      </c>
      <c r="X16" s="49">
        <v>480</v>
      </c>
      <c r="Y16" s="400">
        <v>2</v>
      </c>
      <c r="Z16" s="402">
        <v>183995</v>
      </c>
      <c r="AA16" s="397" t="s">
        <v>649</v>
      </c>
      <c r="AB16" s="52">
        <f>AC16+AD16+AE16+AF16+AG16</f>
        <v>1910</v>
      </c>
      <c r="AC16" s="52"/>
      <c r="AD16" s="52">
        <v>71</v>
      </c>
      <c r="AE16" s="52">
        <v>509</v>
      </c>
      <c r="AF16" s="52">
        <v>900</v>
      </c>
      <c r="AG16" s="52">
        <v>430</v>
      </c>
      <c r="AH16" s="52"/>
      <c r="AI16" s="52">
        <f>AJ16+AK16+AL16+AM16+AN16</f>
        <v>0</v>
      </c>
      <c r="AJ16" s="52"/>
      <c r="AK16" s="52"/>
      <c r="AL16" s="52"/>
      <c r="AM16" s="52"/>
      <c r="AN16" s="52"/>
      <c r="AO16" s="49">
        <f>AQ16+AR16+AS16+AT16</f>
        <v>501</v>
      </c>
      <c r="AQ16" s="49">
        <v>30</v>
      </c>
      <c r="AR16" s="49">
        <v>127</v>
      </c>
      <c r="AS16" s="49">
        <v>246</v>
      </c>
      <c r="AT16" s="49">
        <v>98</v>
      </c>
      <c r="AV16" s="397" t="s">
        <v>649</v>
      </c>
      <c r="AW16" s="52">
        <f>AX16+AY16+AZ16+BA16+BB16</f>
        <v>6112</v>
      </c>
      <c r="AX16" s="52">
        <f t="shared" si="2"/>
        <v>0</v>
      </c>
      <c r="AY16" s="52">
        <f t="shared" si="2"/>
        <v>58</v>
      </c>
      <c r="AZ16" s="52">
        <f t="shared" si="2"/>
        <v>1396</v>
      </c>
      <c r="BA16" s="52">
        <f t="shared" si="2"/>
        <v>2601</v>
      </c>
      <c r="BB16" s="52">
        <f t="shared" si="2"/>
        <v>2057</v>
      </c>
      <c r="BC16" s="52">
        <f>BD16+BE16+BF16+BG16+BH16</f>
        <v>0</v>
      </c>
      <c r="BD16" s="52">
        <f t="shared" si="3"/>
        <v>0</v>
      </c>
      <c r="BE16" s="52">
        <f t="shared" si="3"/>
        <v>0</v>
      </c>
      <c r="BF16" s="52">
        <f t="shared" si="3"/>
        <v>0</v>
      </c>
      <c r="BG16" s="52">
        <f t="shared" si="3"/>
        <v>0</v>
      </c>
      <c r="BH16" s="52">
        <f t="shared" si="3"/>
        <v>0</v>
      </c>
      <c r="BI16" s="49">
        <f>BK16+BL16+BM16+BN16</f>
        <v>828</v>
      </c>
      <c r="BJ16" s="52">
        <f t="shared" si="4"/>
        <v>0</v>
      </c>
      <c r="BK16" s="52">
        <f t="shared" si="4"/>
        <v>8</v>
      </c>
      <c r="BL16" s="52">
        <f t="shared" si="4"/>
        <v>182</v>
      </c>
      <c r="BM16" s="52">
        <f t="shared" si="4"/>
        <v>256</v>
      </c>
      <c r="BN16" s="52">
        <f t="shared" si="4"/>
        <v>382</v>
      </c>
    </row>
    <row r="17" spans="2:66" ht="10.5" customHeight="1">
      <c r="B17" s="397"/>
      <c r="C17" s="398"/>
      <c r="F17" s="52"/>
      <c r="M17" s="52"/>
      <c r="Y17" s="403"/>
      <c r="AA17" s="397"/>
      <c r="AB17" s="52"/>
      <c r="AI17" s="52"/>
      <c r="AV17" s="397"/>
      <c r="AW17" s="52"/>
      <c r="AX17" s="52">
        <f t="shared" si="2"/>
        <v>0</v>
      </c>
      <c r="AY17" s="52">
        <f t="shared" si="2"/>
        <v>0</v>
      </c>
      <c r="AZ17" s="52">
        <f t="shared" si="2"/>
        <v>0</v>
      </c>
      <c r="BA17" s="52">
        <f t="shared" si="2"/>
        <v>0</v>
      </c>
      <c r="BB17" s="52">
        <f t="shared" si="2"/>
        <v>0</v>
      </c>
      <c r="BC17" s="52"/>
      <c r="BD17" s="52">
        <f t="shared" si="3"/>
        <v>0</v>
      </c>
      <c r="BE17" s="52">
        <f t="shared" si="3"/>
        <v>0</v>
      </c>
      <c r="BF17" s="52">
        <f t="shared" si="3"/>
        <v>0</v>
      </c>
      <c r="BG17" s="52">
        <f t="shared" si="3"/>
        <v>0</v>
      </c>
      <c r="BH17" s="52">
        <f t="shared" si="3"/>
        <v>0</v>
      </c>
      <c r="BJ17" s="52">
        <f t="shared" si="4"/>
        <v>0</v>
      </c>
      <c r="BK17" s="52">
        <f t="shared" si="4"/>
        <v>0</v>
      </c>
      <c r="BL17" s="52">
        <f t="shared" si="4"/>
        <v>0</v>
      </c>
      <c r="BM17" s="52">
        <f t="shared" si="4"/>
        <v>0</v>
      </c>
      <c r="BN17" s="52">
        <f t="shared" si="4"/>
        <v>0</v>
      </c>
    </row>
    <row r="18" spans="2:66" ht="12.75" customHeight="1">
      <c r="B18" s="397" t="s">
        <v>650</v>
      </c>
      <c r="C18" s="398" t="s">
        <v>244</v>
      </c>
      <c r="D18" s="399">
        <f>F18/Z18*100</f>
        <v>1.6977145106627511</v>
      </c>
      <c r="E18" s="52">
        <v>541</v>
      </c>
      <c r="F18" s="52">
        <f t="shared" si="0"/>
        <v>3752</v>
      </c>
      <c r="G18" s="52"/>
      <c r="H18" s="52">
        <v>114</v>
      </c>
      <c r="I18" s="52">
        <v>456</v>
      </c>
      <c r="J18" s="52">
        <v>2108</v>
      </c>
      <c r="K18" s="52">
        <v>1074</v>
      </c>
      <c r="L18" s="52"/>
      <c r="M18" s="52">
        <f t="shared" si="1"/>
        <v>0</v>
      </c>
      <c r="N18" s="52"/>
      <c r="O18" s="52"/>
      <c r="P18" s="52"/>
      <c r="Q18" s="52"/>
      <c r="R18" s="52"/>
      <c r="S18" s="49">
        <f>U18+V18+W18+X18</f>
        <v>0</v>
      </c>
      <c r="Y18" s="400">
        <v>2</v>
      </c>
      <c r="Z18" s="402">
        <v>221003</v>
      </c>
      <c r="AA18" s="397" t="s">
        <v>650</v>
      </c>
      <c r="AB18" s="52">
        <f>AC18+AD18+AE18+AF18+AG18</f>
        <v>470</v>
      </c>
      <c r="AC18" s="52"/>
      <c r="AD18" s="52">
        <v>50</v>
      </c>
      <c r="AE18" s="52">
        <v>40</v>
      </c>
      <c r="AF18" s="52">
        <v>200</v>
      </c>
      <c r="AG18" s="52">
        <v>180</v>
      </c>
      <c r="AH18" s="52"/>
      <c r="AI18" s="52">
        <f>AJ18+AK18+AL18+AM18+AN18</f>
        <v>0</v>
      </c>
      <c r="AJ18" s="52"/>
      <c r="AK18" s="52"/>
      <c r="AL18" s="52"/>
      <c r="AM18" s="52"/>
      <c r="AN18" s="52"/>
      <c r="AO18" s="49">
        <f>AQ18+AR18+AS18+AT18</f>
        <v>0</v>
      </c>
      <c r="AV18" s="397" t="s">
        <v>650</v>
      </c>
      <c r="AW18" s="52">
        <f>AX18+AY18+AZ18+BA18+BB18</f>
        <v>3282</v>
      </c>
      <c r="AX18" s="52">
        <f t="shared" si="2"/>
        <v>0</v>
      </c>
      <c r="AY18" s="52">
        <f t="shared" si="2"/>
        <v>64</v>
      </c>
      <c r="AZ18" s="52">
        <f t="shared" si="2"/>
        <v>416</v>
      </c>
      <c r="BA18" s="52">
        <f t="shared" si="2"/>
        <v>1908</v>
      </c>
      <c r="BB18" s="52">
        <f t="shared" si="2"/>
        <v>894</v>
      </c>
      <c r="BC18" s="52">
        <f>BD18+BE18+BF18+BG18+BH18</f>
        <v>0</v>
      </c>
      <c r="BD18" s="52">
        <f t="shared" si="3"/>
        <v>0</v>
      </c>
      <c r="BE18" s="52">
        <f t="shared" si="3"/>
        <v>0</v>
      </c>
      <c r="BF18" s="52">
        <f t="shared" si="3"/>
        <v>0</v>
      </c>
      <c r="BG18" s="52">
        <f t="shared" si="3"/>
        <v>0</v>
      </c>
      <c r="BH18" s="52">
        <f t="shared" si="3"/>
        <v>0</v>
      </c>
      <c r="BI18" s="49">
        <f>BK18+BL18+BM18+BN18</f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</row>
    <row r="19" spans="2:66" ht="12.75" customHeight="1">
      <c r="B19" s="397" t="s">
        <v>651</v>
      </c>
      <c r="C19" s="398" t="s">
        <v>245</v>
      </c>
      <c r="D19" s="399">
        <f aca="true" t="shared" si="5" ref="D19:D37">F19/Z19*100</f>
        <v>0</v>
      </c>
      <c r="E19" s="52">
        <v>288</v>
      </c>
      <c r="F19" s="52">
        <f t="shared" si="0"/>
        <v>0</v>
      </c>
      <c r="G19" s="52"/>
      <c r="H19" s="52"/>
      <c r="I19" s="52"/>
      <c r="J19" s="52"/>
      <c r="K19" s="52"/>
      <c r="L19" s="52"/>
      <c r="M19" s="52">
        <f t="shared" si="1"/>
        <v>0</v>
      </c>
      <c r="N19" s="52"/>
      <c r="O19" s="52"/>
      <c r="P19" s="52"/>
      <c r="Q19" s="52"/>
      <c r="R19" s="52"/>
      <c r="S19" s="49">
        <f>U19+V19+W19+X19</f>
        <v>0</v>
      </c>
      <c r="Y19" s="400" t="s">
        <v>926</v>
      </c>
      <c r="Z19" s="402">
        <v>302273</v>
      </c>
      <c r="AA19" s="397" t="s">
        <v>651</v>
      </c>
      <c r="AB19" s="52">
        <f>AC19+AD19+AE19+AF19+AG19</f>
        <v>0</v>
      </c>
      <c r="AC19" s="52"/>
      <c r="AD19" s="52"/>
      <c r="AE19" s="52"/>
      <c r="AF19" s="52"/>
      <c r="AG19" s="52"/>
      <c r="AH19" s="52"/>
      <c r="AI19" s="52">
        <f>AJ19+AK19+AL19+AM19+AN19</f>
        <v>0</v>
      </c>
      <c r="AJ19" s="52"/>
      <c r="AK19" s="52"/>
      <c r="AL19" s="52"/>
      <c r="AM19" s="52"/>
      <c r="AN19" s="52"/>
      <c r="AO19" s="49">
        <f>AQ19+AR19+AS19+AT19</f>
        <v>0</v>
      </c>
      <c r="AV19" s="397" t="s">
        <v>651</v>
      </c>
      <c r="AW19" s="52">
        <f>AX19+AY19+AZ19+BA19+BB19</f>
        <v>0</v>
      </c>
      <c r="AX19" s="52">
        <f t="shared" si="2"/>
        <v>0</v>
      </c>
      <c r="AY19" s="52">
        <f t="shared" si="2"/>
        <v>0</v>
      </c>
      <c r="AZ19" s="52">
        <f t="shared" si="2"/>
        <v>0</v>
      </c>
      <c r="BA19" s="52">
        <f t="shared" si="2"/>
        <v>0</v>
      </c>
      <c r="BB19" s="52">
        <f t="shared" si="2"/>
        <v>0</v>
      </c>
      <c r="BC19" s="52">
        <f>BD19+BE19+BF19+BG19+BH19</f>
        <v>0</v>
      </c>
      <c r="BD19" s="52">
        <f t="shared" si="3"/>
        <v>0</v>
      </c>
      <c r="BE19" s="52">
        <f t="shared" si="3"/>
        <v>0</v>
      </c>
      <c r="BF19" s="52">
        <f t="shared" si="3"/>
        <v>0</v>
      </c>
      <c r="BG19" s="52">
        <f t="shared" si="3"/>
        <v>0</v>
      </c>
      <c r="BH19" s="52">
        <f t="shared" si="3"/>
        <v>0</v>
      </c>
      <c r="BI19" s="49">
        <f>BK19+BL19+BM19+BN19</f>
        <v>0</v>
      </c>
      <c r="BJ19" s="52">
        <f t="shared" si="4"/>
        <v>0</v>
      </c>
      <c r="BK19" s="52">
        <f t="shared" si="4"/>
        <v>0</v>
      </c>
      <c r="BL19" s="52">
        <f t="shared" si="4"/>
        <v>0</v>
      </c>
      <c r="BM19" s="52">
        <f t="shared" si="4"/>
        <v>0</v>
      </c>
      <c r="BN19" s="52">
        <f t="shared" si="4"/>
        <v>0</v>
      </c>
    </row>
    <row r="20" spans="2:66" ht="12.75" customHeight="1">
      <c r="B20" s="397" t="s">
        <v>363</v>
      </c>
      <c r="C20" s="398" t="s">
        <v>246</v>
      </c>
      <c r="D20" s="399">
        <f t="shared" si="5"/>
        <v>0.10599902454885383</v>
      </c>
      <c r="E20" s="52">
        <v>124</v>
      </c>
      <c r="F20" s="52">
        <f t="shared" si="0"/>
        <v>163</v>
      </c>
      <c r="G20" s="52"/>
      <c r="H20" s="52">
        <v>10</v>
      </c>
      <c r="I20" s="52">
        <v>51</v>
      </c>
      <c r="J20" s="52">
        <v>61</v>
      </c>
      <c r="K20" s="52">
        <v>41</v>
      </c>
      <c r="L20" s="52"/>
      <c r="M20" s="52">
        <f t="shared" si="1"/>
        <v>0</v>
      </c>
      <c r="N20" s="52"/>
      <c r="O20" s="52"/>
      <c r="P20" s="52"/>
      <c r="Q20" s="52"/>
      <c r="R20" s="52"/>
      <c r="S20" s="49">
        <f>U20+V20+W20+X20</f>
        <v>34</v>
      </c>
      <c r="V20" s="49">
        <v>5</v>
      </c>
      <c r="W20" s="49">
        <v>16</v>
      </c>
      <c r="X20" s="49">
        <v>13</v>
      </c>
      <c r="Y20" s="400">
        <v>2</v>
      </c>
      <c r="Z20" s="402">
        <v>153775</v>
      </c>
      <c r="AA20" s="397" t="s">
        <v>363</v>
      </c>
      <c r="AB20" s="52">
        <f>AC20+AD20+AE20+AF20+AG20</f>
        <v>104</v>
      </c>
      <c r="AC20" s="52"/>
      <c r="AD20" s="52"/>
      <c r="AE20" s="52">
        <v>21</v>
      </c>
      <c r="AF20" s="52">
        <v>42</v>
      </c>
      <c r="AG20" s="52">
        <v>41</v>
      </c>
      <c r="AH20" s="52"/>
      <c r="AI20" s="52">
        <f>AJ20+AK20+AL20+AM20+AN20</f>
        <v>0</v>
      </c>
      <c r="AJ20" s="52"/>
      <c r="AK20" s="52"/>
      <c r="AL20" s="52"/>
      <c r="AM20" s="52"/>
      <c r="AN20" s="52"/>
      <c r="AO20" s="49">
        <f>AQ20+AR20+AS20+AT20</f>
        <v>0</v>
      </c>
      <c r="AV20" s="397" t="s">
        <v>363</v>
      </c>
      <c r="AW20" s="52">
        <f>AX20+AY20+AZ20+BA20+BB20</f>
        <v>59</v>
      </c>
      <c r="AX20" s="52">
        <f t="shared" si="2"/>
        <v>0</v>
      </c>
      <c r="AY20" s="52">
        <f t="shared" si="2"/>
        <v>10</v>
      </c>
      <c r="AZ20" s="52">
        <f t="shared" si="2"/>
        <v>30</v>
      </c>
      <c r="BA20" s="52">
        <f t="shared" si="2"/>
        <v>19</v>
      </c>
      <c r="BB20" s="52">
        <f t="shared" si="2"/>
        <v>0</v>
      </c>
      <c r="BC20" s="52">
        <f>BD20+BE20+BF20+BG20+BH20</f>
        <v>0</v>
      </c>
      <c r="BD20" s="52">
        <f t="shared" si="3"/>
        <v>0</v>
      </c>
      <c r="BE20" s="52">
        <f t="shared" si="3"/>
        <v>0</v>
      </c>
      <c r="BF20" s="52">
        <f t="shared" si="3"/>
        <v>0</v>
      </c>
      <c r="BG20" s="52">
        <f t="shared" si="3"/>
        <v>0</v>
      </c>
      <c r="BH20" s="52">
        <f t="shared" si="3"/>
        <v>0</v>
      </c>
      <c r="BI20" s="49">
        <f>BK20+BL20+BM20+BN20</f>
        <v>34</v>
      </c>
      <c r="BJ20" s="52">
        <f t="shared" si="4"/>
        <v>0</v>
      </c>
      <c r="BK20" s="52">
        <f t="shared" si="4"/>
        <v>0</v>
      </c>
      <c r="BL20" s="52">
        <f t="shared" si="4"/>
        <v>5</v>
      </c>
      <c r="BM20" s="52">
        <f t="shared" si="4"/>
        <v>16</v>
      </c>
      <c r="BN20" s="52">
        <f t="shared" si="4"/>
        <v>13</v>
      </c>
    </row>
    <row r="21" spans="2:66" ht="12.75" customHeight="1">
      <c r="B21" s="397" t="s">
        <v>364</v>
      </c>
      <c r="C21" s="398" t="s">
        <v>247</v>
      </c>
      <c r="D21" s="399">
        <f t="shared" si="5"/>
        <v>0.028660210577126134</v>
      </c>
      <c r="E21" s="52">
        <v>376</v>
      </c>
      <c r="F21" s="52">
        <f t="shared" si="0"/>
        <v>57</v>
      </c>
      <c r="G21" s="52"/>
      <c r="H21" s="52"/>
      <c r="I21" s="52">
        <v>2</v>
      </c>
      <c r="J21" s="52">
        <v>35</v>
      </c>
      <c r="K21" s="52">
        <v>20</v>
      </c>
      <c r="L21" s="52"/>
      <c r="M21" s="52">
        <f t="shared" si="1"/>
        <v>0</v>
      </c>
      <c r="N21" s="52"/>
      <c r="O21" s="52"/>
      <c r="P21" s="52"/>
      <c r="Q21" s="52"/>
      <c r="R21" s="52"/>
      <c r="S21" s="49">
        <f>U21+V21+W21+X21</f>
        <v>9</v>
      </c>
      <c r="W21" s="49">
        <v>5</v>
      </c>
      <c r="X21" s="49">
        <v>4</v>
      </c>
      <c r="Y21" s="400">
        <v>1</v>
      </c>
      <c r="Z21" s="402">
        <v>198882</v>
      </c>
      <c r="AA21" s="397" t="s">
        <v>364</v>
      </c>
      <c r="AB21" s="52">
        <f>AC21+AD21+AE21+AF21+AG21</f>
        <v>0</v>
      </c>
      <c r="AC21" s="52"/>
      <c r="AD21" s="52"/>
      <c r="AE21" s="52"/>
      <c r="AF21" s="52"/>
      <c r="AG21" s="52"/>
      <c r="AH21" s="52"/>
      <c r="AI21" s="52">
        <f>AJ21+AK21+AL21+AM21+AN21</f>
        <v>0</v>
      </c>
      <c r="AJ21" s="52"/>
      <c r="AK21" s="52"/>
      <c r="AL21" s="52"/>
      <c r="AM21" s="52"/>
      <c r="AN21" s="52"/>
      <c r="AO21" s="49">
        <f>AQ21+AR21+AS21+AT21</f>
        <v>0</v>
      </c>
      <c r="AV21" s="397" t="s">
        <v>364</v>
      </c>
      <c r="AW21" s="52">
        <f>AX21+AY21+AZ21+BA21+BB21</f>
        <v>57</v>
      </c>
      <c r="AX21" s="52">
        <f t="shared" si="2"/>
        <v>0</v>
      </c>
      <c r="AY21" s="52">
        <f t="shared" si="2"/>
        <v>0</v>
      </c>
      <c r="AZ21" s="52">
        <f t="shared" si="2"/>
        <v>2</v>
      </c>
      <c r="BA21" s="52">
        <f t="shared" si="2"/>
        <v>35</v>
      </c>
      <c r="BB21" s="52">
        <f t="shared" si="2"/>
        <v>20</v>
      </c>
      <c r="BC21" s="52">
        <f>BD21+BE21+BF21+BG21+BH21</f>
        <v>0</v>
      </c>
      <c r="BD21" s="52">
        <f t="shared" si="3"/>
        <v>0</v>
      </c>
      <c r="BE21" s="52">
        <f t="shared" si="3"/>
        <v>0</v>
      </c>
      <c r="BF21" s="52">
        <f t="shared" si="3"/>
        <v>0</v>
      </c>
      <c r="BG21" s="52">
        <f t="shared" si="3"/>
        <v>0</v>
      </c>
      <c r="BH21" s="52">
        <f t="shared" si="3"/>
        <v>0</v>
      </c>
      <c r="BI21" s="49">
        <f>BK21+BL21+BM21+BN21</f>
        <v>9</v>
      </c>
      <c r="BJ21" s="52">
        <f t="shared" si="4"/>
        <v>0</v>
      </c>
      <c r="BK21" s="52">
        <f t="shared" si="4"/>
        <v>0</v>
      </c>
      <c r="BL21" s="52">
        <f t="shared" si="4"/>
        <v>0</v>
      </c>
      <c r="BM21" s="52">
        <f t="shared" si="4"/>
        <v>5</v>
      </c>
      <c r="BN21" s="52">
        <f t="shared" si="4"/>
        <v>4</v>
      </c>
    </row>
    <row r="22" spans="2:66" ht="10.5" customHeight="1">
      <c r="B22" s="397"/>
      <c r="C22" s="398"/>
      <c r="D22" s="399"/>
      <c r="F22" s="52"/>
      <c r="M22" s="52"/>
      <c r="Y22" s="403"/>
      <c r="AA22" s="397"/>
      <c r="AB22" s="52"/>
      <c r="AI22" s="52"/>
      <c r="AV22" s="397"/>
      <c r="AW22" s="52"/>
      <c r="AX22" s="52">
        <f t="shared" si="2"/>
        <v>0</v>
      </c>
      <c r="AY22" s="52">
        <f t="shared" si="2"/>
        <v>0</v>
      </c>
      <c r="AZ22" s="52">
        <f t="shared" si="2"/>
        <v>0</v>
      </c>
      <c r="BA22" s="52">
        <f t="shared" si="2"/>
        <v>0</v>
      </c>
      <c r="BB22" s="52">
        <f t="shared" si="2"/>
        <v>0</v>
      </c>
      <c r="BC22" s="52"/>
      <c r="BD22" s="52">
        <f t="shared" si="3"/>
        <v>0</v>
      </c>
      <c r="BE22" s="52">
        <f t="shared" si="3"/>
        <v>0</v>
      </c>
      <c r="BF22" s="52">
        <f t="shared" si="3"/>
        <v>0</v>
      </c>
      <c r="BG22" s="52">
        <f t="shared" si="3"/>
        <v>0</v>
      </c>
      <c r="BH22" s="52">
        <f t="shared" si="3"/>
        <v>0</v>
      </c>
      <c r="BJ22" s="52">
        <f t="shared" si="4"/>
        <v>0</v>
      </c>
      <c r="BK22" s="52">
        <f t="shared" si="4"/>
        <v>0</v>
      </c>
      <c r="BL22" s="52">
        <f t="shared" si="4"/>
        <v>0</v>
      </c>
      <c r="BM22" s="52">
        <f t="shared" si="4"/>
        <v>0</v>
      </c>
      <c r="BN22" s="52">
        <f t="shared" si="4"/>
        <v>0</v>
      </c>
    </row>
    <row r="23" spans="2:66" ht="12.75" customHeight="1">
      <c r="B23" s="397" t="s">
        <v>354</v>
      </c>
      <c r="C23" s="398" t="s">
        <v>248</v>
      </c>
      <c r="D23" s="399">
        <f t="shared" si="5"/>
        <v>1.204605058452238</v>
      </c>
      <c r="E23" s="52">
        <v>1491</v>
      </c>
      <c r="F23" s="52">
        <f t="shared" si="0"/>
        <v>2439</v>
      </c>
      <c r="G23" s="52"/>
      <c r="H23" s="52">
        <v>97</v>
      </c>
      <c r="I23" s="52">
        <v>189</v>
      </c>
      <c r="J23" s="52">
        <v>1305</v>
      </c>
      <c r="K23" s="52">
        <v>848</v>
      </c>
      <c r="L23" s="52"/>
      <c r="M23" s="52">
        <f t="shared" si="1"/>
        <v>0</v>
      </c>
      <c r="N23" s="52"/>
      <c r="O23" s="52"/>
      <c r="P23" s="52"/>
      <c r="Q23" s="52"/>
      <c r="R23" s="52"/>
      <c r="S23" s="49">
        <f>U23+V23+W23+X23</f>
        <v>607</v>
      </c>
      <c r="U23" s="49">
        <v>24</v>
      </c>
      <c r="V23" s="49">
        <v>47</v>
      </c>
      <c r="W23" s="49">
        <v>326</v>
      </c>
      <c r="X23" s="49">
        <v>210</v>
      </c>
      <c r="Y23" s="400">
        <v>1</v>
      </c>
      <c r="Z23" s="402">
        <v>202473</v>
      </c>
      <c r="AA23" s="397" t="s">
        <v>354</v>
      </c>
      <c r="AB23" s="52">
        <f>AC23+AD23+AE23+AF23+AG23</f>
        <v>1734</v>
      </c>
      <c r="AC23" s="52"/>
      <c r="AD23" s="52">
        <v>38</v>
      </c>
      <c r="AE23" s="52">
        <v>35</v>
      </c>
      <c r="AF23" s="52">
        <v>1078</v>
      </c>
      <c r="AG23" s="52">
        <v>583</v>
      </c>
      <c r="AH23" s="52"/>
      <c r="AI23" s="52">
        <f>AJ23+AK23+AL23+AM23+AN23</f>
        <v>0</v>
      </c>
      <c r="AJ23" s="52"/>
      <c r="AK23" s="52"/>
      <c r="AL23" s="52"/>
      <c r="AM23" s="52"/>
      <c r="AN23" s="52"/>
      <c r="AO23" s="49">
        <f>AQ23+AR23+AS23+AT23</f>
        <v>18</v>
      </c>
      <c r="AS23" s="49">
        <v>5</v>
      </c>
      <c r="AT23" s="49">
        <v>13</v>
      </c>
      <c r="AV23" s="397" t="s">
        <v>354</v>
      </c>
      <c r="AW23" s="52">
        <f>AX23+AY23+AZ23+BA23+BB23</f>
        <v>705</v>
      </c>
      <c r="AX23" s="52">
        <f t="shared" si="2"/>
        <v>0</v>
      </c>
      <c r="AY23" s="52">
        <f t="shared" si="2"/>
        <v>59</v>
      </c>
      <c r="AZ23" s="52">
        <f t="shared" si="2"/>
        <v>154</v>
      </c>
      <c r="BA23" s="52">
        <f t="shared" si="2"/>
        <v>227</v>
      </c>
      <c r="BB23" s="52">
        <f t="shared" si="2"/>
        <v>265</v>
      </c>
      <c r="BC23" s="52">
        <f>BD23+BE23+BF23+BG23+BH23</f>
        <v>0</v>
      </c>
      <c r="BD23" s="52">
        <f t="shared" si="3"/>
        <v>0</v>
      </c>
      <c r="BE23" s="52">
        <f t="shared" si="3"/>
        <v>0</v>
      </c>
      <c r="BF23" s="52">
        <f t="shared" si="3"/>
        <v>0</v>
      </c>
      <c r="BG23" s="52">
        <f t="shared" si="3"/>
        <v>0</v>
      </c>
      <c r="BH23" s="52">
        <f t="shared" si="3"/>
        <v>0</v>
      </c>
      <c r="BI23" s="49">
        <f>BK23+BL23+BM23+BN23</f>
        <v>589</v>
      </c>
      <c r="BJ23" s="52">
        <f t="shared" si="4"/>
        <v>0</v>
      </c>
      <c r="BK23" s="52">
        <f t="shared" si="4"/>
        <v>24</v>
      </c>
      <c r="BL23" s="52">
        <f t="shared" si="4"/>
        <v>47</v>
      </c>
      <c r="BM23" s="52">
        <f t="shared" si="4"/>
        <v>321</v>
      </c>
      <c r="BN23" s="52">
        <f t="shared" si="4"/>
        <v>197</v>
      </c>
    </row>
    <row r="24" spans="2:66" ht="12.75" customHeight="1">
      <c r="B24" s="397" t="s">
        <v>355</v>
      </c>
      <c r="C24" s="398" t="s">
        <v>249</v>
      </c>
      <c r="D24" s="399">
        <f t="shared" si="5"/>
        <v>0.04317375035978126</v>
      </c>
      <c r="E24" s="52">
        <v>110</v>
      </c>
      <c r="F24" s="52">
        <f t="shared" si="0"/>
        <v>99</v>
      </c>
      <c r="G24" s="52"/>
      <c r="H24" s="52">
        <v>11</v>
      </c>
      <c r="I24" s="52">
        <v>10</v>
      </c>
      <c r="J24" s="52">
        <v>36</v>
      </c>
      <c r="K24" s="52">
        <v>42</v>
      </c>
      <c r="L24" s="52"/>
      <c r="M24" s="52">
        <f t="shared" si="1"/>
        <v>0</v>
      </c>
      <c r="N24" s="52"/>
      <c r="O24" s="52"/>
      <c r="P24" s="52"/>
      <c r="Q24" s="52"/>
      <c r="R24" s="52"/>
      <c r="S24" s="49">
        <f>U24+V24+W24+X24</f>
        <v>4</v>
      </c>
      <c r="V24" s="49">
        <v>4</v>
      </c>
      <c r="Y24" s="400">
        <v>2</v>
      </c>
      <c r="Z24" s="402">
        <v>229306</v>
      </c>
      <c r="AA24" s="397" t="s">
        <v>355</v>
      </c>
      <c r="AB24" s="52">
        <f>AC24+AD24+AE24+AF24+AG24</f>
        <v>10</v>
      </c>
      <c r="AC24" s="52"/>
      <c r="AD24" s="52"/>
      <c r="AE24" s="52">
        <v>4</v>
      </c>
      <c r="AF24" s="52">
        <v>2</v>
      </c>
      <c r="AG24" s="52">
        <v>4</v>
      </c>
      <c r="AH24" s="52"/>
      <c r="AI24" s="52">
        <f>AJ24+AK24+AL24+AM24+AN24</f>
        <v>0</v>
      </c>
      <c r="AJ24" s="52"/>
      <c r="AK24" s="52"/>
      <c r="AL24" s="52"/>
      <c r="AM24" s="52"/>
      <c r="AN24" s="52"/>
      <c r="AO24" s="49">
        <f>AQ24+AR24+AS24+AT24</f>
        <v>4</v>
      </c>
      <c r="AR24" s="49">
        <v>4</v>
      </c>
      <c r="AV24" s="397" t="s">
        <v>355</v>
      </c>
      <c r="AW24" s="52">
        <f>AX24+AY24+AZ24+BA24+BB24</f>
        <v>89</v>
      </c>
      <c r="AX24" s="52">
        <f t="shared" si="2"/>
        <v>0</v>
      </c>
      <c r="AY24" s="52">
        <f t="shared" si="2"/>
        <v>11</v>
      </c>
      <c r="AZ24" s="52">
        <f t="shared" si="2"/>
        <v>6</v>
      </c>
      <c r="BA24" s="52">
        <f t="shared" si="2"/>
        <v>34</v>
      </c>
      <c r="BB24" s="52">
        <f t="shared" si="2"/>
        <v>38</v>
      </c>
      <c r="BC24" s="52">
        <f>BD24+BE24+BF24+BG24+BH24</f>
        <v>0</v>
      </c>
      <c r="BD24" s="52">
        <f t="shared" si="3"/>
        <v>0</v>
      </c>
      <c r="BE24" s="52">
        <f t="shared" si="3"/>
        <v>0</v>
      </c>
      <c r="BF24" s="52">
        <f t="shared" si="3"/>
        <v>0</v>
      </c>
      <c r="BG24" s="52">
        <f t="shared" si="3"/>
        <v>0</v>
      </c>
      <c r="BH24" s="52">
        <f t="shared" si="3"/>
        <v>0</v>
      </c>
      <c r="BI24" s="49">
        <f>BK24+BL24+BM24+BN24</f>
        <v>0</v>
      </c>
      <c r="BJ24" s="52">
        <f t="shared" si="4"/>
        <v>0</v>
      </c>
      <c r="BK24" s="52">
        <f t="shared" si="4"/>
        <v>0</v>
      </c>
      <c r="BL24" s="52">
        <f t="shared" si="4"/>
        <v>0</v>
      </c>
      <c r="BM24" s="52">
        <f t="shared" si="4"/>
        <v>0</v>
      </c>
      <c r="BN24" s="52">
        <f t="shared" si="4"/>
        <v>0</v>
      </c>
    </row>
    <row r="25" spans="2:66" ht="12.75" customHeight="1">
      <c r="B25" s="397" t="s">
        <v>618</v>
      </c>
      <c r="C25" s="398" t="s">
        <v>250</v>
      </c>
      <c r="D25" s="399">
        <f t="shared" si="5"/>
        <v>0.2052916799489959</v>
      </c>
      <c r="E25" s="52">
        <v>893</v>
      </c>
      <c r="F25" s="52">
        <f t="shared" si="0"/>
        <v>322</v>
      </c>
      <c r="G25" s="52"/>
      <c r="H25" s="52">
        <v>7</v>
      </c>
      <c r="I25" s="52">
        <v>7</v>
      </c>
      <c r="J25" s="52">
        <v>162</v>
      </c>
      <c r="K25" s="52">
        <v>146</v>
      </c>
      <c r="L25" s="52"/>
      <c r="M25" s="52">
        <f t="shared" si="1"/>
        <v>0</v>
      </c>
      <c r="N25" s="52"/>
      <c r="O25" s="52"/>
      <c r="P25" s="52"/>
      <c r="Q25" s="52"/>
      <c r="R25" s="52"/>
      <c r="S25" s="49">
        <f>T25+U25+V25+W25+X25</f>
        <v>56</v>
      </c>
      <c r="W25" s="49">
        <v>23</v>
      </c>
      <c r="X25" s="49">
        <v>33</v>
      </c>
      <c r="Y25" s="400">
        <v>1</v>
      </c>
      <c r="Z25" s="402">
        <v>156850</v>
      </c>
      <c r="AA25" s="397" t="s">
        <v>618</v>
      </c>
      <c r="AB25" s="52">
        <f>AC25+AD25+AE25+AF25+AG25</f>
        <v>0</v>
      </c>
      <c r="AC25" s="52"/>
      <c r="AD25" s="52"/>
      <c r="AE25" s="52"/>
      <c r="AF25" s="52"/>
      <c r="AG25" s="52"/>
      <c r="AH25" s="52"/>
      <c r="AI25" s="52">
        <f>AJ25+AK25+AL25+AM25+AN25</f>
        <v>0</v>
      </c>
      <c r="AJ25" s="52"/>
      <c r="AK25" s="52"/>
      <c r="AL25" s="52"/>
      <c r="AM25" s="52"/>
      <c r="AN25" s="52"/>
      <c r="AO25" s="49">
        <f>AP25+AQ25+AR25+AS25+AT25</f>
        <v>0</v>
      </c>
      <c r="AV25" s="397" t="s">
        <v>618</v>
      </c>
      <c r="AW25" s="52">
        <f>AX25+AY25+AZ25+BA25+BB25</f>
        <v>322</v>
      </c>
      <c r="AX25" s="52">
        <f t="shared" si="2"/>
        <v>0</v>
      </c>
      <c r="AY25" s="52">
        <f t="shared" si="2"/>
        <v>7</v>
      </c>
      <c r="AZ25" s="52">
        <f t="shared" si="2"/>
        <v>7</v>
      </c>
      <c r="BA25" s="52">
        <f t="shared" si="2"/>
        <v>162</v>
      </c>
      <c r="BB25" s="52">
        <f t="shared" si="2"/>
        <v>146</v>
      </c>
      <c r="BC25" s="52">
        <f>BD25+BE25+BF25+BG25+BH25</f>
        <v>0</v>
      </c>
      <c r="BD25" s="52">
        <f t="shared" si="3"/>
        <v>0</v>
      </c>
      <c r="BE25" s="52">
        <f t="shared" si="3"/>
        <v>0</v>
      </c>
      <c r="BF25" s="52">
        <f t="shared" si="3"/>
        <v>0</v>
      </c>
      <c r="BG25" s="52">
        <f t="shared" si="3"/>
        <v>0</v>
      </c>
      <c r="BH25" s="52">
        <f t="shared" si="3"/>
        <v>0</v>
      </c>
      <c r="BI25" s="49">
        <f>BJ25+BK25+BL25+BM25+BN25</f>
        <v>56</v>
      </c>
      <c r="BJ25" s="52">
        <f t="shared" si="4"/>
        <v>0</v>
      </c>
      <c r="BK25" s="52">
        <f t="shared" si="4"/>
        <v>0</v>
      </c>
      <c r="BL25" s="52">
        <f t="shared" si="4"/>
        <v>0</v>
      </c>
      <c r="BM25" s="52">
        <f t="shared" si="4"/>
        <v>23</v>
      </c>
      <c r="BN25" s="52">
        <f t="shared" si="4"/>
        <v>33</v>
      </c>
    </row>
    <row r="26" spans="2:66" ht="12.75" customHeight="1">
      <c r="B26" s="397" t="s">
        <v>365</v>
      </c>
      <c r="C26" s="398" t="s">
        <v>251</v>
      </c>
      <c r="D26" s="399">
        <f t="shared" si="5"/>
        <v>0</v>
      </c>
      <c r="E26" s="52">
        <v>602</v>
      </c>
      <c r="F26" s="52">
        <f t="shared" si="0"/>
        <v>0</v>
      </c>
      <c r="G26" s="52"/>
      <c r="H26" s="52"/>
      <c r="I26" s="52"/>
      <c r="J26" s="52"/>
      <c r="K26" s="52"/>
      <c r="L26" s="52"/>
      <c r="M26" s="52">
        <f t="shared" si="1"/>
        <v>0</v>
      </c>
      <c r="N26" s="52"/>
      <c r="O26" s="52"/>
      <c r="P26" s="52"/>
      <c r="Q26" s="52"/>
      <c r="R26" s="52"/>
      <c r="S26" s="49">
        <f>U26+V26+W26+X26</f>
        <v>0</v>
      </c>
      <c r="Y26" s="400" t="s">
        <v>926</v>
      </c>
      <c r="Z26" s="402">
        <v>166353</v>
      </c>
      <c r="AA26" s="397" t="s">
        <v>365</v>
      </c>
      <c r="AB26" s="52">
        <f>AC26+AD26+AE26+AF26+AG26</f>
        <v>0</v>
      </c>
      <c r="AC26" s="52"/>
      <c r="AD26" s="52"/>
      <c r="AE26" s="52"/>
      <c r="AF26" s="52"/>
      <c r="AG26" s="52"/>
      <c r="AH26" s="52"/>
      <c r="AI26" s="52">
        <f>AJ26+AK26+AL26+AM26+AN26</f>
        <v>0</v>
      </c>
      <c r="AJ26" s="52"/>
      <c r="AK26" s="52"/>
      <c r="AL26" s="52"/>
      <c r="AM26" s="52"/>
      <c r="AN26" s="52"/>
      <c r="AO26" s="49">
        <f>AQ26+AR26+AS26+AT26</f>
        <v>0</v>
      </c>
      <c r="AV26" s="397" t="s">
        <v>365</v>
      </c>
      <c r="AW26" s="52">
        <f>AX26+AY26+AZ26+BA26+BB26</f>
        <v>0</v>
      </c>
      <c r="AX26" s="52">
        <f t="shared" si="2"/>
        <v>0</v>
      </c>
      <c r="AY26" s="52">
        <f t="shared" si="2"/>
        <v>0</v>
      </c>
      <c r="AZ26" s="52">
        <f t="shared" si="2"/>
        <v>0</v>
      </c>
      <c r="BA26" s="52">
        <f t="shared" si="2"/>
        <v>0</v>
      </c>
      <c r="BB26" s="52">
        <f t="shared" si="2"/>
        <v>0</v>
      </c>
      <c r="BC26" s="52">
        <f>BD26+BE26+BF26+BG26+BH26</f>
        <v>0</v>
      </c>
      <c r="BD26" s="52">
        <f t="shared" si="3"/>
        <v>0</v>
      </c>
      <c r="BE26" s="52">
        <f t="shared" si="3"/>
        <v>0</v>
      </c>
      <c r="BF26" s="52">
        <f t="shared" si="3"/>
        <v>0</v>
      </c>
      <c r="BG26" s="52">
        <f t="shared" si="3"/>
        <v>0</v>
      </c>
      <c r="BH26" s="52">
        <f t="shared" si="3"/>
        <v>0</v>
      </c>
      <c r="BI26" s="49">
        <f>BK26+BL26+BM26+BN26</f>
        <v>0</v>
      </c>
      <c r="BJ26" s="52">
        <f t="shared" si="4"/>
        <v>0</v>
      </c>
      <c r="BK26" s="52">
        <f t="shared" si="4"/>
        <v>0</v>
      </c>
      <c r="BL26" s="52">
        <f t="shared" si="4"/>
        <v>0</v>
      </c>
      <c r="BM26" s="52">
        <f t="shared" si="4"/>
        <v>0</v>
      </c>
      <c r="BN26" s="52">
        <f t="shared" si="4"/>
        <v>0</v>
      </c>
    </row>
    <row r="27" spans="2:66" ht="10.5" customHeight="1">
      <c r="B27" s="397"/>
      <c r="C27" s="398"/>
      <c r="D27" s="399"/>
      <c r="F27" s="52"/>
      <c r="M27" s="52"/>
      <c r="Y27" s="403"/>
      <c r="AA27" s="397"/>
      <c r="AB27" s="52"/>
      <c r="AI27" s="52"/>
      <c r="AV27" s="397"/>
      <c r="AW27" s="52"/>
      <c r="AX27" s="52">
        <f t="shared" si="2"/>
        <v>0</v>
      </c>
      <c r="AY27" s="52">
        <f t="shared" si="2"/>
        <v>0</v>
      </c>
      <c r="AZ27" s="52">
        <f t="shared" si="2"/>
        <v>0</v>
      </c>
      <c r="BA27" s="52">
        <f t="shared" si="2"/>
        <v>0</v>
      </c>
      <c r="BB27" s="52">
        <f t="shared" si="2"/>
        <v>0</v>
      </c>
      <c r="BC27" s="52"/>
      <c r="BD27" s="52">
        <f t="shared" si="3"/>
        <v>0</v>
      </c>
      <c r="BE27" s="52">
        <f t="shared" si="3"/>
        <v>0</v>
      </c>
      <c r="BF27" s="52">
        <f t="shared" si="3"/>
        <v>0</v>
      </c>
      <c r="BG27" s="52">
        <f t="shared" si="3"/>
        <v>0</v>
      </c>
      <c r="BH27" s="52">
        <f t="shared" si="3"/>
        <v>0</v>
      </c>
      <c r="BJ27" s="52">
        <f t="shared" si="4"/>
        <v>0</v>
      </c>
      <c r="BK27" s="52">
        <f t="shared" si="4"/>
        <v>0</v>
      </c>
      <c r="BL27" s="52">
        <f t="shared" si="4"/>
        <v>0</v>
      </c>
      <c r="BM27" s="52">
        <f t="shared" si="4"/>
        <v>0</v>
      </c>
      <c r="BN27" s="52">
        <f t="shared" si="4"/>
        <v>0</v>
      </c>
    </row>
    <row r="28" spans="2:66" ht="12.75" customHeight="1">
      <c r="B28" s="397" t="s">
        <v>366</v>
      </c>
      <c r="C28" s="398" t="s">
        <v>252</v>
      </c>
      <c r="D28" s="399">
        <f t="shared" si="5"/>
        <v>0</v>
      </c>
      <c r="E28" s="52">
        <v>9778</v>
      </c>
      <c r="F28" s="52">
        <f t="shared" si="0"/>
        <v>0</v>
      </c>
      <c r="G28" s="52"/>
      <c r="H28" s="52"/>
      <c r="I28" s="52"/>
      <c r="J28" s="52"/>
      <c r="K28" s="52"/>
      <c r="L28" s="52"/>
      <c r="M28" s="52">
        <f t="shared" si="1"/>
        <v>0</v>
      </c>
      <c r="N28" s="52"/>
      <c r="O28" s="52"/>
      <c r="P28" s="52"/>
      <c r="Q28" s="52"/>
      <c r="R28" s="52"/>
      <c r="S28" s="49">
        <f>U28+V28+W28+X28</f>
        <v>0</v>
      </c>
      <c r="Y28" s="400" t="s">
        <v>926</v>
      </c>
      <c r="Z28" s="402">
        <v>197042</v>
      </c>
      <c r="AA28" s="397" t="s">
        <v>366</v>
      </c>
      <c r="AB28" s="52">
        <f>AC28+AD28+AE28+AF28+AG28</f>
        <v>0</v>
      </c>
      <c r="AC28" s="52"/>
      <c r="AD28" s="52"/>
      <c r="AE28" s="52"/>
      <c r="AF28" s="52"/>
      <c r="AG28" s="52"/>
      <c r="AH28" s="52"/>
      <c r="AI28" s="52">
        <f>AJ28+AK28+AL28+AM28+AN28</f>
        <v>0</v>
      </c>
      <c r="AJ28" s="52"/>
      <c r="AK28" s="52"/>
      <c r="AL28" s="52"/>
      <c r="AM28" s="52"/>
      <c r="AN28" s="52"/>
      <c r="AO28" s="49">
        <f>AQ28+AR28+AS28+AT28</f>
        <v>0</v>
      </c>
      <c r="AV28" s="397" t="s">
        <v>366</v>
      </c>
      <c r="AW28" s="52">
        <f>AX28+AY28+AZ28+BA28+BB28</f>
        <v>0</v>
      </c>
      <c r="AX28" s="52">
        <f t="shared" si="2"/>
        <v>0</v>
      </c>
      <c r="AY28" s="52">
        <f t="shared" si="2"/>
        <v>0</v>
      </c>
      <c r="AZ28" s="52">
        <f t="shared" si="2"/>
        <v>0</v>
      </c>
      <c r="BA28" s="52">
        <f t="shared" si="2"/>
        <v>0</v>
      </c>
      <c r="BB28" s="52">
        <f t="shared" si="2"/>
        <v>0</v>
      </c>
      <c r="BC28" s="52">
        <f>BD28+BE28+BF28+BG28+BH28</f>
        <v>0</v>
      </c>
      <c r="BD28" s="52">
        <f t="shared" si="3"/>
        <v>0</v>
      </c>
      <c r="BE28" s="52">
        <f t="shared" si="3"/>
        <v>0</v>
      </c>
      <c r="BF28" s="52">
        <f t="shared" si="3"/>
        <v>0</v>
      </c>
      <c r="BG28" s="52">
        <f t="shared" si="3"/>
        <v>0</v>
      </c>
      <c r="BH28" s="52">
        <f t="shared" si="3"/>
        <v>0</v>
      </c>
      <c r="BI28" s="49">
        <f>BK28+BL28+BM28+BN28</f>
        <v>0</v>
      </c>
      <c r="BJ28" s="52">
        <f t="shared" si="4"/>
        <v>0</v>
      </c>
      <c r="BK28" s="52">
        <f t="shared" si="4"/>
        <v>0</v>
      </c>
      <c r="BL28" s="52">
        <f t="shared" si="4"/>
        <v>0</v>
      </c>
      <c r="BM28" s="52">
        <f t="shared" si="4"/>
        <v>0</v>
      </c>
      <c r="BN28" s="52">
        <f t="shared" si="4"/>
        <v>0</v>
      </c>
    </row>
    <row r="29" spans="2:66" ht="12.75" customHeight="1">
      <c r="B29" s="397" t="s">
        <v>367</v>
      </c>
      <c r="C29" s="398" t="s">
        <v>253</v>
      </c>
      <c r="D29" s="399">
        <f t="shared" si="5"/>
        <v>0</v>
      </c>
      <c r="E29" s="52">
        <v>0</v>
      </c>
      <c r="F29" s="52">
        <f t="shared" si="0"/>
        <v>0</v>
      </c>
      <c r="G29" s="52"/>
      <c r="H29" s="52"/>
      <c r="I29" s="52"/>
      <c r="J29" s="52"/>
      <c r="K29" s="52"/>
      <c r="L29" s="52"/>
      <c r="M29" s="52">
        <f t="shared" si="1"/>
        <v>0</v>
      </c>
      <c r="N29" s="52"/>
      <c r="O29" s="52"/>
      <c r="P29" s="52"/>
      <c r="Q29" s="52"/>
      <c r="R29" s="52"/>
      <c r="S29" s="49">
        <f>U29+V29+W29+X29+T29</f>
        <v>0</v>
      </c>
      <c r="Y29" s="400" t="s">
        <v>927</v>
      </c>
      <c r="Z29" s="402">
        <v>133257</v>
      </c>
      <c r="AA29" s="397" t="s">
        <v>367</v>
      </c>
      <c r="AB29" s="52">
        <f>AC29+AD29+AE29+AF29+AG29</f>
        <v>0</v>
      </c>
      <c r="AC29" s="52"/>
      <c r="AD29" s="52"/>
      <c r="AE29" s="52"/>
      <c r="AF29" s="52"/>
      <c r="AG29" s="52"/>
      <c r="AH29" s="52"/>
      <c r="AI29" s="52">
        <f>AJ29+AK29+AL29+AM29+AN29</f>
        <v>0</v>
      </c>
      <c r="AJ29" s="52"/>
      <c r="AK29" s="52"/>
      <c r="AL29" s="52"/>
      <c r="AM29" s="52"/>
      <c r="AN29" s="52"/>
      <c r="AO29" s="49">
        <f>AQ29+AR29+AS29+AT29+AP29</f>
        <v>0</v>
      </c>
      <c r="AV29" s="397" t="s">
        <v>367</v>
      </c>
      <c r="AW29" s="52">
        <f>AX29+AY29+AZ29+BA29+BB29</f>
        <v>0</v>
      </c>
      <c r="AX29" s="52">
        <f t="shared" si="2"/>
        <v>0</v>
      </c>
      <c r="AY29" s="52">
        <f t="shared" si="2"/>
        <v>0</v>
      </c>
      <c r="AZ29" s="52">
        <f t="shared" si="2"/>
        <v>0</v>
      </c>
      <c r="BA29" s="52">
        <f t="shared" si="2"/>
        <v>0</v>
      </c>
      <c r="BB29" s="52">
        <f t="shared" si="2"/>
        <v>0</v>
      </c>
      <c r="BC29" s="52">
        <f>BD29+BE29+BF29+BG29+BH29</f>
        <v>0</v>
      </c>
      <c r="BD29" s="52">
        <f t="shared" si="3"/>
        <v>0</v>
      </c>
      <c r="BE29" s="52">
        <f t="shared" si="3"/>
        <v>0</v>
      </c>
      <c r="BF29" s="52">
        <f t="shared" si="3"/>
        <v>0</v>
      </c>
      <c r="BG29" s="52">
        <f t="shared" si="3"/>
        <v>0</v>
      </c>
      <c r="BH29" s="52">
        <f t="shared" si="3"/>
        <v>0</v>
      </c>
      <c r="BI29" s="49">
        <f>BK29+BL29+BM29+BN29+BJ29</f>
        <v>0</v>
      </c>
      <c r="BJ29" s="52">
        <f t="shared" si="4"/>
        <v>0</v>
      </c>
      <c r="BK29" s="52">
        <f t="shared" si="4"/>
        <v>0</v>
      </c>
      <c r="BL29" s="52">
        <f t="shared" si="4"/>
        <v>0</v>
      </c>
      <c r="BM29" s="52">
        <f t="shared" si="4"/>
        <v>0</v>
      </c>
      <c r="BN29" s="52">
        <f t="shared" si="4"/>
        <v>0</v>
      </c>
    </row>
    <row r="30" spans="2:66" ht="12.75" customHeight="1">
      <c r="B30" s="397" t="s">
        <v>368</v>
      </c>
      <c r="C30" s="398" t="s">
        <v>254</v>
      </c>
      <c r="D30" s="399">
        <f t="shared" si="5"/>
        <v>0.07401045921395306</v>
      </c>
      <c r="E30" s="52">
        <v>116</v>
      </c>
      <c r="F30" s="52">
        <f t="shared" si="0"/>
        <v>106</v>
      </c>
      <c r="G30" s="52"/>
      <c r="H30" s="52">
        <v>15</v>
      </c>
      <c r="I30" s="52">
        <v>12</v>
      </c>
      <c r="J30" s="52">
        <v>37</v>
      </c>
      <c r="K30" s="52">
        <v>42</v>
      </c>
      <c r="L30" s="52"/>
      <c r="M30" s="52">
        <f t="shared" si="1"/>
        <v>0</v>
      </c>
      <c r="N30" s="52"/>
      <c r="O30" s="52"/>
      <c r="P30" s="52"/>
      <c r="Q30" s="52"/>
      <c r="R30" s="52"/>
      <c r="S30" s="49">
        <f>U30+V30+W30+X30</f>
        <v>25</v>
      </c>
      <c r="U30" s="49">
        <v>3</v>
      </c>
      <c r="V30" s="49">
        <v>2</v>
      </c>
      <c r="W30" s="49">
        <v>10</v>
      </c>
      <c r="X30" s="49">
        <v>10</v>
      </c>
      <c r="Y30" s="400">
        <v>2</v>
      </c>
      <c r="Z30" s="402">
        <v>143223</v>
      </c>
      <c r="AA30" s="397" t="s">
        <v>368</v>
      </c>
      <c r="AB30" s="52">
        <f>AC30+AD30+AE30+AF30+AG30</f>
        <v>94</v>
      </c>
      <c r="AC30" s="52"/>
      <c r="AD30" s="52">
        <v>5</v>
      </c>
      <c r="AE30" s="52">
        <v>10</v>
      </c>
      <c r="AF30" s="52">
        <v>37</v>
      </c>
      <c r="AG30" s="52">
        <v>42</v>
      </c>
      <c r="AH30" s="52"/>
      <c r="AI30" s="52">
        <f>AJ30+AK30+AL30+AM30+AN30</f>
        <v>0</v>
      </c>
      <c r="AJ30" s="52"/>
      <c r="AK30" s="52"/>
      <c r="AL30" s="52"/>
      <c r="AM30" s="52"/>
      <c r="AN30" s="52"/>
      <c r="AO30" s="49">
        <f>AQ30+AR30+AS30+AT30</f>
        <v>0</v>
      </c>
      <c r="AV30" s="397" t="s">
        <v>368</v>
      </c>
      <c r="AW30" s="52">
        <f>AX30+AY30+AZ30+BA30+BB30</f>
        <v>12</v>
      </c>
      <c r="AX30" s="52">
        <f t="shared" si="2"/>
        <v>0</v>
      </c>
      <c r="AY30" s="52">
        <f t="shared" si="2"/>
        <v>10</v>
      </c>
      <c r="AZ30" s="52">
        <f t="shared" si="2"/>
        <v>2</v>
      </c>
      <c r="BA30" s="52">
        <f t="shared" si="2"/>
        <v>0</v>
      </c>
      <c r="BB30" s="52">
        <f t="shared" si="2"/>
        <v>0</v>
      </c>
      <c r="BC30" s="52">
        <f>BD30+BE30+BF30+BG30+BH30</f>
        <v>0</v>
      </c>
      <c r="BD30" s="52">
        <f t="shared" si="3"/>
        <v>0</v>
      </c>
      <c r="BE30" s="52">
        <f t="shared" si="3"/>
        <v>0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49">
        <f>BK30+BL30+BM30+BN30</f>
        <v>25</v>
      </c>
      <c r="BJ30" s="52">
        <f t="shared" si="4"/>
        <v>0</v>
      </c>
      <c r="BK30" s="52">
        <f t="shared" si="4"/>
        <v>3</v>
      </c>
      <c r="BL30" s="52">
        <f t="shared" si="4"/>
        <v>2</v>
      </c>
      <c r="BM30" s="52">
        <f t="shared" si="4"/>
        <v>10</v>
      </c>
      <c r="BN30" s="52">
        <f t="shared" si="4"/>
        <v>10</v>
      </c>
    </row>
    <row r="31" spans="2:66" ht="12.75" customHeight="1">
      <c r="B31" s="397" t="s">
        <v>369</v>
      </c>
      <c r="C31" s="398" t="s">
        <v>255</v>
      </c>
      <c r="D31" s="399">
        <f t="shared" si="5"/>
        <v>0.019704109948933516</v>
      </c>
      <c r="E31" s="52">
        <v>36</v>
      </c>
      <c r="F31" s="52">
        <f t="shared" si="0"/>
        <v>12</v>
      </c>
      <c r="G31" s="52"/>
      <c r="H31" s="52">
        <v>4</v>
      </c>
      <c r="I31" s="52">
        <v>2</v>
      </c>
      <c r="J31" s="52">
        <v>3</v>
      </c>
      <c r="K31" s="52">
        <v>3</v>
      </c>
      <c r="L31" s="52"/>
      <c r="M31" s="52">
        <f t="shared" si="1"/>
        <v>0</v>
      </c>
      <c r="N31" s="52"/>
      <c r="O31" s="52"/>
      <c r="P31" s="52"/>
      <c r="Q31" s="52"/>
      <c r="R31" s="52"/>
      <c r="S31" s="49">
        <f>U31+V31+W31+X31</f>
        <v>4</v>
      </c>
      <c r="U31" s="49">
        <v>2</v>
      </c>
      <c r="W31" s="49">
        <v>1</v>
      </c>
      <c r="X31" s="49">
        <v>1</v>
      </c>
      <c r="Y31" s="400">
        <v>1</v>
      </c>
      <c r="Z31" s="402">
        <v>60901</v>
      </c>
      <c r="AA31" s="397" t="s">
        <v>369</v>
      </c>
      <c r="AB31" s="52">
        <f>AC31+AD31+AE31+AF31+AG31</f>
        <v>12</v>
      </c>
      <c r="AC31" s="52"/>
      <c r="AD31" s="52">
        <v>4</v>
      </c>
      <c r="AE31" s="52">
        <v>2</v>
      </c>
      <c r="AF31" s="52">
        <v>3</v>
      </c>
      <c r="AG31" s="52">
        <v>3</v>
      </c>
      <c r="AH31" s="52"/>
      <c r="AI31" s="52">
        <f>AJ31+AK31+AL31+AM31+AN31</f>
        <v>0</v>
      </c>
      <c r="AJ31" s="52"/>
      <c r="AK31" s="52"/>
      <c r="AL31" s="52"/>
      <c r="AM31" s="52"/>
      <c r="AN31" s="52"/>
      <c r="AO31" s="49">
        <f>AQ31+AR31+AS31+AT31</f>
        <v>4</v>
      </c>
      <c r="AQ31" s="49">
        <v>2</v>
      </c>
      <c r="AS31" s="49">
        <v>1</v>
      </c>
      <c r="AT31" s="49">
        <v>1</v>
      </c>
      <c r="AV31" s="397" t="s">
        <v>369</v>
      </c>
      <c r="AW31" s="52">
        <f>AX31+AY31+AZ31+BA31+BB31</f>
        <v>0</v>
      </c>
      <c r="AX31" s="52">
        <f t="shared" si="2"/>
        <v>0</v>
      </c>
      <c r="AY31" s="52">
        <f t="shared" si="2"/>
        <v>0</v>
      </c>
      <c r="AZ31" s="52">
        <f t="shared" si="2"/>
        <v>0</v>
      </c>
      <c r="BA31" s="52">
        <f t="shared" si="2"/>
        <v>0</v>
      </c>
      <c r="BB31" s="52">
        <f t="shared" si="2"/>
        <v>0</v>
      </c>
      <c r="BC31" s="52">
        <f>BD31+BE31+BF31+BG31+BH31</f>
        <v>0</v>
      </c>
      <c r="BD31" s="52">
        <f t="shared" si="3"/>
        <v>0</v>
      </c>
      <c r="BE31" s="52">
        <f t="shared" si="3"/>
        <v>0</v>
      </c>
      <c r="BF31" s="52">
        <f t="shared" si="3"/>
        <v>0</v>
      </c>
      <c r="BG31" s="52">
        <f t="shared" si="3"/>
        <v>0</v>
      </c>
      <c r="BH31" s="52">
        <f t="shared" si="3"/>
        <v>0</v>
      </c>
      <c r="BI31" s="49">
        <f>BK31+BL31+BM31+BN31</f>
        <v>0</v>
      </c>
      <c r="BJ31" s="52">
        <f t="shared" si="4"/>
        <v>0</v>
      </c>
      <c r="BK31" s="52">
        <f t="shared" si="4"/>
        <v>0</v>
      </c>
      <c r="BL31" s="52">
        <f t="shared" si="4"/>
        <v>0</v>
      </c>
      <c r="BM31" s="52">
        <f t="shared" si="4"/>
        <v>0</v>
      </c>
      <c r="BN31" s="52">
        <f t="shared" si="4"/>
        <v>0</v>
      </c>
    </row>
    <row r="32" spans="2:66" ht="10.5" customHeight="1">
      <c r="B32" s="397"/>
      <c r="C32" s="398"/>
      <c r="D32" s="399"/>
      <c r="F32" s="52"/>
      <c r="M32" s="52"/>
      <c r="Y32" s="403"/>
      <c r="AA32" s="397"/>
      <c r="AB32" s="52"/>
      <c r="AI32" s="52"/>
      <c r="AV32" s="397"/>
      <c r="AW32" s="52"/>
      <c r="AX32" s="52">
        <f t="shared" si="2"/>
        <v>0</v>
      </c>
      <c r="AY32" s="52">
        <f t="shared" si="2"/>
        <v>0</v>
      </c>
      <c r="AZ32" s="52">
        <f t="shared" si="2"/>
        <v>0</v>
      </c>
      <c r="BA32" s="52">
        <f t="shared" si="2"/>
        <v>0</v>
      </c>
      <c r="BB32" s="52">
        <f t="shared" si="2"/>
        <v>0</v>
      </c>
      <c r="BC32" s="52"/>
      <c r="BD32" s="52">
        <f t="shared" si="3"/>
        <v>0</v>
      </c>
      <c r="BE32" s="52">
        <f t="shared" si="3"/>
        <v>0</v>
      </c>
      <c r="BF32" s="52">
        <f t="shared" si="3"/>
        <v>0</v>
      </c>
      <c r="BG32" s="52">
        <f t="shared" si="3"/>
        <v>0</v>
      </c>
      <c r="BH32" s="52">
        <f t="shared" si="3"/>
        <v>0</v>
      </c>
      <c r="BJ32" s="52">
        <f t="shared" si="4"/>
        <v>0</v>
      </c>
      <c r="BK32" s="52">
        <f t="shared" si="4"/>
        <v>0</v>
      </c>
      <c r="BL32" s="52">
        <f t="shared" si="4"/>
        <v>0</v>
      </c>
      <c r="BM32" s="52">
        <f t="shared" si="4"/>
        <v>0</v>
      </c>
      <c r="BN32" s="52">
        <f t="shared" si="4"/>
        <v>0</v>
      </c>
    </row>
    <row r="33" spans="2:66" ht="12.75" customHeight="1">
      <c r="B33" s="397" t="s">
        <v>370</v>
      </c>
      <c r="C33" s="398" t="s">
        <v>256</v>
      </c>
      <c r="D33" s="399">
        <f t="shared" si="5"/>
        <v>0.12081173250141457</v>
      </c>
      <c r="E33" s="52">
        <v>273</v>
      </c>
      <c r="F33" s="52">
        <f t="shared" si="0"/>
        <v>79</v>
      </c>
      <c r="G33" s="52"/>
      <c r="H33" s="52">
        <v>10</v>
      </c>
      <c r="I33" s="52">
        <v>21</v>
      </c>
      <c r="J33" s="52">
        <v>27</v>
      </c>
      <c r="K33" s="52">
        <v>21</v>
      </c>
      <c r="L33" s="52">
        <v>13</v>
      </c>
      <c r="M33" s="52">
        <f t="shared" si="1"/>
        <v>0</v>
      </c>
      <c r="N33" s="52"/>
      <c r="O33" s="52"/>
      <c r="P33" s="52"/>
      <c r="Q33" s="52"/>
      <c r="R33" s="52"/>
      <c r="S33" s="49">
        <f>U33+V33+W33+X33</f>
        <v>25</v>
      </c>
      <c r="U33" s="49">
        <v>2</v>
      </c>
      <c r="V33" s="49">
        <v>6</v>
      </c>
      <c r="W33" s="49">
        <v>8</v>
      </c>
      <c r="X33" s="49">
        <v>9</v>
      </c>
      <c r="Y33" s="400">
        <v>1</v>
      </c>
      <c r="Z33" s="402">
        <v>65391</v>
      </c>
      <c r="AA33" s="397" t="s">
        <v>370</v>
      </c>
      <c r="AB33" s="52">
        <f>AC33+AD33+AE33+AF33+AG33</f>
        <v>79</v>
      </c>
      <c r="AC33" s="52"/>
      <c r="AD33" s="52">
        <v>10</v>
      </c>
      <c r="AE33" s="52">
        <v>21</v>
      </c>
      <c r="AF33" s="52">
        <v>27</v>
      </c>
      <c r="AG33" s="52">
        <v>21</v>
      </c>
      <c r="AH33" s="52"/>
      <c r="AI33" s="52">
        <f>AJ33+AK33+AL33+AM33+AN33</f>
        <v>0</v>
      </c>
      <c r="AJ33" s="52"/>
      <c r="AK33" s="52"/>
      <c r="AL33" s="52"/>
      <c r="AM33" s="52"/>
      <c r="AN33" s="52"/>
      <c r="AO33" s="49">
        <f>AQ33+AR33+AS33+AT33</f>
        <v>25</v>
      </c>
      <c r="AQ33" s="49">
        <v>2</v>
      </c>
      <c r="AR33" s="49">
        <v>6</v>
      </c>
      <c r="AS33" s="49">
        <v>8</v>
      </c>
      <c r="AT33" s="49">
        <v>9</v>
      </c>
      <c r="AV33" s="397" t="s">
        <v>370</v>
      </c>
      <c r="AW33" s="52">
        <f>AX33+AY33+AZ33+BA33+BB33</f>
        <v>0</v>
      </c>
      <c r="AX33" s="52">
        <f t="shared" si="2"/>
        <v>0</v>
      </c>
      <c r="AY33" s="52">
        <f t="shared" si="2"/>
        <v>0</v>
      </c>
      <c r="AZ33" s="52">
        <f t="shared" si="2"/>
        <v>0</v>
      </c>
      <c r="BA33" s="52">
        <f t="shared" si="2"/>
        <v>0</v>
      </c>
      <c r="BB33" s="52">
        <f t="shared" si="2"/>
        <v>0</v>
      </c>
      <c r="BC33" s="52">
        <f>BD33+BE33+BF33+BG33+BH33</f>
        <v>0</v>
      </c>
      <c r="BD33" s="52">
        <f t="shared" si="3"/>
        <v>0</v>
      </c>
      <c r="BE33" s="52">
        <f t="shared" si="3"/>
        <v>0</v>
      </c>
      <c r="BF33" s="52">
        <f t="shared" si="3"/>
        <v>0</v>
      </c>
      <c r="BG33" s="52">
        <f t="shared" si="3"/>
        <v>0</v>
      </c>
      <c r="BH33" s="52">
        <f t="shared" si="3"/>
        <v>0</v>
      </c>
      <c r="BI33" s="49">
        <f>BK33+BL33+BM33+BN33</f>
        <v>0</v>
      </c>
      <c r="BJ33" s="52">
        <f t="shared" si="4"/>
        <v>0</v>
      </c>
      <c r="BK33" s="52">
        <f t="shared" si="4"/>
        <v>0</v>
      </c>
      <c r="BL33" s="52">
        <f t="shared" si="4"/>
        <v>0</v>
      </c>
      <c r="BM33" s="52">
        <f t="shared" si="4"/>
        <v>0</v>
      </c>
      <c r="BN33" s="52">
        <f t="shared" si="4"/>
        <v>0</v>
      </c>
    </row>
    <row r="34" spans="2:66" ht="12.75" customHeight="1">
      <c r="B34" s="397" t="s">
        <v>371</v>
      </c>
      <c r="C34" s="398" t="s">
        <v>257</v>
      </c>
      <c r="D34" s="399">
        <f t="shared" si="5"/>
        <v>0.022983702465524447</v>
      </c>
      <c r="E34" s="52">
        <v>51</v>
      </c>
      <c r="F34" s="52">
        <f t="shared" si="0"/>
        <v>22</v>
      </c>
      <c r="G34" s="52"/>
      <c r="H34" s="52">
        <v>1</v>
      </c>
      <c r="I34" s="52">
        <v>2</v>
      </c>
      <c r="J34" s="52">
        <v>8</v>
      </c>
      <c r="K34" s="52">
        <v>11</v>
      </c>
      <c r="L34" s="52"/>
      <c r="M34" s="52">
        <f t="shared" si="1"/>
        <v>0</v>
      </c>
      <c r="N34" s="52"/>
      <c r="O34" s="52"/>
      <c r="P34" s="52"/>
      <c r="Q34" s="52"/>
      <c r="R34" s="52"/>
      <c r="S34" s="49">
        <f>U34+V34+W34+X34</f>
        <v>0</v>
      </c>
      <c r="Y34" s="400">
        <v>1</v>
      </c>
      <c r="Z34" s="402">
        <v>95720</v>
      </c>
      <c r="AA34" s="397" t="s">
        <v>371</v>
      </c>
      <c r="AB34" s="52">
        <f>AC34+AD34+AE34+AF34+AG34</f>
        <v>0</v>
      </c>
      <c r="AC34" s="52"/>
      <c r="AD34" s="52"/>
      <c r="AE34" s="52"/>
      <c r="AF34" s="52"/>
      <c r="AG34" s="52"/>
      <c r="AH34" s="52"/>
      <c r="AI34" s="52">
        <f>AJ34+AK34+AL34+AM34+AN34</f>
        <v>0</v>
      </c>
      <c r="AJ34" s="52"/>
      <c r="AK34" s="52"/>
      <c r="AL34" s="52"/>
      <c r="AM34" s="52"/>
      <c r="AN34" s="52"/>
      <c r="AO34" s="49">
        <f>AQ34+AR34+AS34+AT34</f>
        <v>0</v>
      </c>
      <c r="AV34" s="397" t="s">
        <v>371</v>
      </c>
      <c r="AW34" s="52">
        <f>AX34+AY34+AZ34+BA34+BB34</f>
        <v>22</v>
      </c>
      <c r="AX34" s="52">
        <f t="shared" si="2"/>
        <v>0</v>
      </c>
      <c r="AY34" s="52">
        <f t="shared" si="2"/>
        <v>1</v>
      </c>
      <c r="AZ34" s="52">
        <f t="shared" si="2"/>
        <v>2</v>
      </c>
      <c r="BA34" s="52">
        <f t="shared" si="2"/>
        <v>8</v>
      </c>
      <c r="BB34" s="52">
        <f t="shared" si="2"/>
        <v>11</v>
      </c>
      <c r="BC34" s="52">
        <f>BD34+BE34+BF34+BG34+BH34</f>
        <v>0</v>
      </c>
      <c r="BD34" s="52">
        <f t="shared" si="3"/>
        <v>0</v>
      </c>
      <c r="BE34" s="52">
        <f t="shared" si="3"/>
        <v>0</v>
      </c>
      <c r="BF34" s="52">
        <f t="shared" si="3"/>
        <v>0</v>
      </c>
      <c r="BG34" s="52">
        <f t="shared" si="3"/>
        <v>0</v>
      </c>
      <c r="BH34" s="52">
        <f t="shared" si="3"/>
        <v>0</v>
      </c>
      <c r="BI34" s="49">
        <f>BK34+BL34+BM34+BN34</f>
        <v>0</v>
      </c>
      <c r="BJ34" s="52">
        <f t="shared" si="4"/>
        <v>0</v>
      </c>
      <c r="BK34" s="52">
        <f t="shared" si="4"/>
        <v>0</v>
      </c>
      <c r="BL34" s="52">
        <f t="shared" si="4"/>
        <v>0</v>
      </c>
      <c r="BM34" s="52">
        <f t="shared" si="4"/>
        <v>0</v>
      </c>
      <c r="BN34" s="52">
        <f t="shared" si="4"/>
        <v>0</v>
      </c>
    </row>
    <row r="35" spans="2:66" ht="12.75" customHeight="1">
      <c r="B35" s="397" t="s">
        <v>372</v>
      </c>
      <c r="C35" s="398" t="s">
        <v>258</v>
      </c>
      <c r="D35" s="399">
        <f t="shared" si="5"/>
        <v>0.08063965010592497</v>
      </c>
      <c r="E35" s="52">
        <v>838</v>
      </c>
      <c r="F35" s="52">
        <f t="shared" si="0"/>
        <v>59</v>
      </c>
      <c r="G35" s="52"/>
      <c r="H35" s="52"/>
      <c r="I35" s="52">
        <v>33</v>
      </c>
      <c r="J35" s="52">
        <v>16</v>
      </c>
      <c r="K35" s="52">
        <v>10</v>
      </c>
      <c r="L35" s="52">
        <v>356</v>
      </c>
      <c r="M35" s="52">
        <f t="shared" si="1"/>
        <v>0</v>
      </c>
      <c r="N35" s="52"/>
      <c r="O35" s="52"/>
      <c r="P35" s="52"/>
      <c r="Q35" s="52"/>
      <c r="R35" s="52"/>
      <c r="S35" s="49">
        <f>U35+V35+W35+X35</f>
        <v>0</v>
      </c>
      <c r="Y35" s="400">
        <v>1</v>
      </c>
      <c r="Z35" s="402">
        <v>73165</v>
      </c>
      <c r="AA35" s="397" t="s">
        <v>372</v>
      </c>
      <c r="AB35" s="52">
        <f>AC35+AD35+AE35+AF35+AG35</f>
        <v>59</v>
      </c>
      <c r="AC35" s="52"/>
      <c r="AD35" s="52"/>
      <c r="AE35" s="52">
        <v>33</v>
      </c>
      <c r="AF35" s="52">
        <v>16</v>
      </c>
      <c r="AG35" s="52">
        <v>10</v>
      </c>
      <c r="AH35" s="52"/>
      <c r="AI35" s="52">
        <f>AJ35+AK35+AL35+AM35+AN35</f>
        <v>0</v>
      </c>
      <c r="AJ35" s="52"/>
      <c r="AK35" s="52"/>
      <c r="AL35" s="52"/>
      <c r="AM35" s="52"/>
      <c r="AN35" s="52"/>
      <c r="AO35" s="49">
        <f>AQ35+AR35+AS35+AT35</f>
        <v>0</v>
      </c>
      <c r="AV35" s="397" t="s">
        <v>372</v>
      </c>
      <c r="AW35" s="52">
        <f>AX35+AY35+AZ35+BA35+BB35</f>
        <v>0</v>
      </c>
      <c r="AX35" s="52">
        <f t="shared" si="2"/>
        <v>0</v>
      </c>
      <c r="AY35" s="52">
        <f t="shared" si="2"/>
        <v>0</v>
      </c>
      <c r="AZ35" s="52">
        <f t="shared" si="2"/>
        <v>0</v>
      </c>
      <c r="BA35" s="52">
        <f t="shared" si="2"/>
        <v>0</v>
      </c>
      <c r="BB35" s="52">
        <f t="shared" si="2"/>
        <v>0</v>
      </c>
      <c r="BC35" s="52">
        <f>BD35+BE35+BF35+BG35+BH35</f>
        <v>0</v>
      </c>
      <c r="BD35" s="52">
        <f t="shared" si="3"/>
        <v>0</v>
      </c>
      <c r="BE35" s="52">
        <f t="shared" si="3"/>
        <v>0</v>
      </c>
      <c r="BF35" s="52">
        <f t="shared" si="3"/>
        <v>0</v>
      </c>
      <c r="BG35" s="52">
        <f t="shared" si="3"/>
        <v>0</v>
      </c>
      <c r="BH35" s="52">
        <f t="shared" si="3"/>
        <v>0</v>
      </c>
      <c r="BI35" s="49">
        <f>BK35+BL35+BM35+BN35</f>
        <v>0</v>
      </c>
      <c r="BJ35" s="52">
        <f t="shared" si="4"/>
        <v>0</v>
      </c>
      <c r="BK35" s="52">
        <f t="shared" si="4"/>
        <v>0</v>
      </c>
      <c r="BL35" s="52">
        <f t="shared" si="4"/>
        <v>0</v>
      </c>
      <c r="BM35" s="52">
        <f t="shared" si="4"/>
        <v>0</v>
      </c>
      <c r="BN35" s="52">
        <f t="shared" si="4"/>
        <v>0</v>
      </c>
    </row>
    <row r="36" spans="2:27" ht="10.5" customHeight="1">
      <c r="B36" s="404"/>
      <c r="C36" s="224"/>
      <c r="D36" s="399"/>
      <c r="AA36" s="404"/>
    </row>
    <row r="37" spans="2:66" ht="21.75" customHeight="1">
      <c r="B37" s="405" t="s">
        <v>218</v>
      </c>
      <c r="C37" s="406" t="s">
        <v>110</v>
      </c>
      <c r="D37" s="407">
        <f t="shared" si="5"/>
        <v>0.5224328462185693</v>
      </c>
      <c r="E37" s="344">
        <f>SUM(E13:E36)</f>
        <v>16917</v>
      </c>
      <c r="F37" s="344">
        <f aca="true" t="shared" si="6" ref="F37:K37">SUM(F13:F35)</f>
        <v>15591</v>
      </c>
      <c r="G37" s="344">
        <f t="shared" si="6"/>
        <v>0</v>
      </c>
      <c r="H37" s="344">
        <f t="shared" si="6"/>
        <v>458</v>
      </c>
      <c r="I37" s="344">
        <f t="shared" si="6"/>
        <v>2822</v>
      </c>
      <c r="J37" s="344">
        <f t="shared" si="6"/>
        <v>7462</v>
      </c>
      <c r="K37" s="344">
        <f t="shared" si="6"/>
        <v>4849</v>
      </c>
      <c r="L37" s="310">
        <f aca="true" t="shared" si="7" ref="L37:X37">SUM(L13:L36)</f>
        <v>371</v>
      </c>
      <c r="M37" s="310">
        <f t="shared" si="7"/>
        <v>31</v>
      </c>
      <c r="N37" s="310">
        <f t="shared" si="7"/>
        <v>0</v>
      </c>
      <c r="O37" s="310">
        <f t="shared" si="7"/>
        <v>2</v>
      </c>
      <c r="P37" s="310">
        <f t="shared" si="7"/>
        <v>8</v>
      </c>
      <c r="Q37" s="310">
        <f t="shared" si="7"/>
        <v>6</v>
      </c>
      <c r="R37" s="310">
        <f t="shared" si="7"/>
        <v>15</v>
      </c>
      <c r="S37" s="310">
        <f t="shared" si="7"/>
        <v>2247</v>
      </c>
      <c r="T37" s="310">
        <f t="shared" si="7"/>
        <v>0</v>
      </c>
      <c r="U37" s="310">
        <f t="shared" si="7"/>
        <v>93</v>
      </c>
      <c r="V37" s="310">
        <f t="shared" si="7"/>
        <v>410</v>
      </c>
      <c r="W37" s="310">
        <f t="shared" si="7"/>
        <v>950</v>
      </c>
      <c r="X37" s="310">
        <f t="shared" si="7"/>
        <v>794</v>
      </c>
      <c r="Y37" s="120"/>
      <c r="Z37" s="49">
        <f>SUM(Z13:Z35)</f>
        <v>2984307</v>
      </c>
      <c r="AA37" s="405" t="s">
        <v>218</v>
      </c>
      <c r="AB37" s="344">
        <f aca="true" t="shared" si="8" ref="AB37:AG37">SUM(AB13:AB35)</f>
        <v>4716</v>
      </c>
      <c r="AC37" s="344">
        <f t="shared" si="8"/>
        <v>0</v>
      </c>
      <c r="AD37" s="344">
        <f t="shared" si="8"/>
        <v>216</v>
      </c>
      <c r="AE37" s="344">
        <f t="shared" si="8"/>
        <v>759</v>
      </c>
      <c r="AF37" s="344">
        <f t="shared" si="8"/>
        <v>2383</v>
      </c>
      <c r="AG37" s="344">
        <f t="shared" si="8"/>
        <v>1358</v>
      </c>
      <c r="AH37" s="310">
        <f aca="true" t="shared" si="9" ref="AH37:AT37">SUM(AH13:AH36)</f>
        <v>1</v>
      </c>
      <c r="AI37" s="310">
        <f t="shared" si="9"/>
        <v>28</v>
      </c>
      <c r="AJ37" s="310">
        <f t="shared" si="9"/>
        <v>0</v>
      </c>
      <c r="AK37" s="310">
        <f t="shared" si="9"/>
        <v>2</v>
      </c>
      <c r="AL37" s="310">
        <f t="shared" si="9"/>
        <v>8</v>
      </c>
      <c r="AM37" s="310">
        <f t="shared" si="9"/>
        <v>6</v>
      </c>
      <c r="AN37" s="310">
        <f t="shared" si="9"/>
        <v>12</v>
      </c>
      <c r="AO37" s="310">
        <f t="shared" si="9"/>
        <v>610</v>
      </c>
      <c r="AP37" s="310">
        <f t="shared" si="9"/>
        <v>0</v>
      </c>
      <c r="AQ37" s="310">
        <f t="shared" si="9"/>
        <v>42</v>
      </c>
      <c r="AR37" s="310">
        <f t="shared" si="9"/>
        <v>148</v>
      </c>
      <c r="AS37" s="310">
        <f t="shared" si="9"/>
        <v>282</v>
      </c>
      <c r="AT37" s="310">
        <f t="shared" si="9"/>
        <v>138</v>
      </c>
      <c r="AU37" s="272"/>
      <c r="AV37" s="272"/>
      <c r="AW37" s="344">
        <f aca="true" t="shared" si="10" ref="AW37:BB37">SUM(AW13:AW35)</f>
        <v>10875</v>
      </c>
      <c r="AX37" s="344">
        <f t="shared" si="10"/>
        <v>0</v>
      </c>
      <c r="AY37" s="344">
        <f t="shared" si="10"/>
        <v>242</v>
      </c>
      <c r="AZ37" s="344">
        <f t="shared" si="10"/>
        <v>2063</v>
      </c>
      <c r="BA37" s="344">
        <f t="shared" si="10"/>
        <v>5079</v>
      </c>
      <c r="BB37" s="344">
        <f t="shared" si="10"/>
        <v>3491</v>
      </c>
      <c r="BC37" s="310">
        <f aca="true" t="shared" si="11" ref="BC37:BN37">SUM(BC13:BC36)</f>
        <v>3</v>
      </c>
      <c r="BD37" s="310">
        <f t="shared" si="11"/>
        <v>0</v>
      </c>
      <c r="BE37" s="310">
        <f t="shared" si="11"/>
        <v>0</v>
      </c>
      <c r="BF37" s="310">
        <f t="shared" si="11"/>
        <v>0</v>
      </c>
      <c r="BG37" s="310">
        <f t="shared" si="11"/>
        <v>0</v>
      </c>
      <c r="BH37" s="310">
        <f t="shared" si="11"/>
        <v>3</v>
      </c>
      <c r="BI37" s="310">
        <f t="shared" si="11"/>
        <v>1637</v>
      </c>
      <c r="BJ37" s="310">
        <f t="shared" si="11"/>
        <v>0</v>
      </c>
      <c r="BK37" s="310">
        <f t="shared" si="11"/>
        <v>51</v>
      </c>
      <c r="BL37" s="310">
        <f t="shared" si="11"/>
        <v>262</v>
      </c>
      <c r="BM37" s="310">
        <f t="shared" si="11"/>
        <v>668</v>
      </c>
      <c r="BN37" s="310">
        <f t="shared" si="11"/>
        <v>656</v>
      </c>
    </row>
    <row r="38" spans="2:29" ht="21.75" customHeight="1">
      <c r="B38" s="408" t="s">
        <v>823</v>
      </c>
      <c r="C38" s="409" t="s">
        <v>928</v>
      </c>
      <c r="D38" s="410"/>
      <c r="E38" s="326"/>
      <c r="F38" s="326">
        <v>16917</v>
      </c>
      <c r="G38" s="326">
        <v>0</v>
      </c>
      <c r="H38" s="326">
        <v>597</v>
      </c>
      <c r="I38" s="326">
        <v>1468</v>
      </c>
      <c r="J38" s="326">
        <v>10807</v>
      </c>
      <c r="K38" s="326">
        <v>4045</v>
      </c>
      <c r="L38" s="326"/>
      <c r="M38" s="326">
        <v>371</v>
      </c>
      <c r="N38" s="326">
        <v>0</v>
      </c>
      <c r="O38" s="326">
        <v>19</v>
      </c>
      <c r="P38" s="326">
        <v>190</v>
      </c>
      <c r="Q38" s="326">
        <v>111</v>
      </c>
      <c r="R38" s="326">
        <v>51</v>
      </c>
      <c r="S38" s="326">
        <v>3587</v>
      </c>
      <c r="T38" s="326">
        <v>0</v>
      </c>
      <c r="U38" s="326">
        <v>101</v>
      </c>
      <c r="V38" s="326">
        <v>327</v>
      </c>
      <c r="W38" s="326">
        <v>2396</v>
      </c>
      <c r="X38" s="326">
        <v>763</v>
      </c>
      <c r="Y38" s="52"/>
      <c r="AA38" s="52"/>
      <c r="AB38" s="52"/>
      <c r="AC38" s="52"/>
    </row>
    <row r="39" spans="24:25" ht="10.5">
      <c r="X39" s="52"/>
      <c r="Y39" s="52"/>
    </row>
    <row r="40" spans="24:25" ht="10.5">
      <c r="X40" s="52"/>
      <c r="Y40" s="52"/>
    </row>
  </sheetData>
  <sheetProtection/>
  <mergeCells count="18">
    <mergeCell ref="AP6:AT6"/>
    <mergeCell ref="AX6:BB6"/>
    <mergeCell ref="F5:K5"/>
    <mergeCell ref="M5:R5"/>
    <mergeCell ref="S5:X5"/>
    <mergeCell ref="AB5:AG5"/>
    <mergeCell ref="AI5:AN5"/>
    <mergeCell ref="AO5:AT5"/>
    <mergeCell ref="BD6:BH6"/>
    <mergeCell ref="BJ6:BN6"/>
    <mergeCell ref="AW5:BB5"/>
    <mergeCell ref="BC5:BH5"/>
    <mergeCell ref="BI5:BN5"/>
    <mergeCell ref="G6:K6"/>
    <mergeCell ref="N6:R6"/>
    <mergeCell ref="T6:X6"/>
    <mergeCell ref="AC6:AG6"/>
    <mergeCell ref="AJ6:A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B1">
      <selection activeCell="E12" sqref="E12"/>
    </sheetView>
  </sheetViews>
  <sheetFormatPr defaultColWidth="8.00390625" defaultRowHeight="12.75"/>
  <cols>
    <col min="1" max="1" width="4.375" style="411" hidden="1" customWidth="1"/>
    <col min="2" max="2" width="7.625" style="411" customWidth="1"/>
    <col min="3" max="3" width="6.625" style="411" customWidth="1"/>
    <col min="4" max="4" width="13.00390625" style="411" customWidth="1"/>
    <col min="5" max="5" width="10.375" style="411" customWidth="1"/>
    <col min="6" max="6" width="10.25390625" style="411" customWidth="1"/>
    <col min="7" max="7" width="14.25390625" style="411" customWidth="1"/>
    <col min="8" max="8" width="9.75390625" style="411" customWidth="1"/>
    <col min="9" max="9" width="15.00390625" style="411" customWidth="1"/>
    <col min="10" max="10" width="10.75390625" style="411" customWidth="1"/>
    <col min="11" max="11" width="18.00390625" style="411" customWidth="1"/>
    <col min="12" max="12" width="17.875" style="411" customWidth="1"/>
    <col min="13" max="13" width="11.75390625" style="411" customWidth="1"/>
    <col min="14" max="14" width="7.375" style="411" customWidth="1"/>
    <col min="15" max="15" width="8.00390625" style="411" customWidth="1"/>
    <col min="16" max="16" width="28.75390625" style="411" customWidth="1"/>
    <col min="17" max="16384" width="8.00390625" style="411" customWidth="1"/>
  </cols>
  <sheetData>
    <row r="1" spans="1:10" ht="12.75">
      <c r="A1" s="411" t="s">
        <v>929</v>
      </c>
      <c r="B1" s="412"/>
      <c r="C1" s="412"/>
      <c r="D1" s="412" t="s">
        <v>544</v>
      </c>
      <c r="E1" s="412"/>
      <c r="F1" s="413" t="s">
        <v>930</v>
      </c>
      <c r="G1" s="414" t="s">
        <v>931</v>
      </c>
      <c r="I1" s="412"/>
      <c r="J1" s="412"/>
    </row>
    <row r="2" spans="2:12" ht="12.75">
      <c r="B2" s="412"/>
      <c r="C2" s="412"/>
      <c r="D2" s="412"/>
      <c r="E2" s="412"/>
      <c r="F2" s="412"/>
      <c r="G2" s="414" t="s">
        <v>932</v>
      </c>
      <c r="I2" s="412"/>
      <c r="J2" s="415"/>
      <c r="K2" s="412" t="s">
        <v>544</v>
      </c>
      <c r="L2" s="416"/>
    </row>
    <row r="3" spans="2:12" ht="9.75" customHeight="1">
      <c r="B3" s="412"/>
      <c r="C3" s="412"/>
      <c r="D3" s="412"/>
      <c r="E3" s="412"/>
      <c r="F3" s="412"/>
      <c r="G3" s="412"/>
      <c r="H3" s="414"/>
      <c r="I3" s="412"/>
      <c r="J3" s="415"/>
      <c r="K3" s="412"/>
      <c r="L3" s="416"/>
    </row>
    <row r="4" spans="1:17" ht="14.25" customHeight="1">
      <c r="A4" s="412"/>
      <c r="B4" s="417"/>
      <c r="C4" s="418"/>
      <c r="D4" s="419" t="s">
        <v>933</v>
      </c>
      <c r="E4" s="420"/>
      <c r="F4" s="421"/>
      <c r="G4" s="422"/>
      <c r="H4" s="422" t="s">
        <v>934</v>
      </c>
      <c r="I4" s="422"/>
      <c r="J4" s="422"/>
      <c r="K4" s="423" t="s">
        <v>935</v>
      </c>
      <c r="L4" s="420" t="s">
        <v>936</v>
      </c>
      <c r="M4" s="419" t="s">
        <v>937</v>
      </c>
      <c r="N4" s="424"/>
      <c r="O4" s="424"/>
      <c r="P4" s="424"/>
      <c r="Q4" s="412"/>
    </row>
    <row r="5" spans="1:17" ht="15.75" customHeight="1">
      <c r="A5" s="412"/>
      <c r="B5" s="412"/>
      <c r="C5" s="425"/>
      <c r="D5" s="426" t="s">
        <v>938</v>
      </c>
      <c r="E5" s="427"/>
      <c r="F5" s="428"/>
      <c r="G5" s="419" t="s">
        <v>939</v>
      </c>
      <c r="H5" s="421"/>
      <c r="I5" s="1157" t="s">
        <v>940</v>
      </c>
      <c r="J5" s="1158"/>
      <c r="K5" s="429" t="s">
        <v>941</v>
      </c>
      <c r="L5" s="424" t="s">
        <v>942</v>
      </c>
      <c r="M5" s="430" t="s">
        <v>943</v>
      </c>
      <c r="N5" s="424"/>
      <c r="O5" s="424"/>
      <c r="P5" s="431"/>
      <c r="Q5" s="412"/>
    </row>
    <row r="6" spans="1:17" ht="15">
      <c r="A6" s="412"/>
      <c r="B6" s="432" t="s">
        <v>944</v>
      </c>
      <c r="C6" s="430" t="s">
        <v>945</v>
      </c>
      <c r="D6" s="423" t="s">
        <v>946</v>
      </c>
      <c r="E6" s="433" t="s">
        <v>947</v>
      </c>
      <c r="F6" s="434" t="s">
        <v>948</v>
      </c>
      <c r="G6" s="1159" t="s">
        <v>949</v>
      </c>
      <c r="H6" s="1160"/>
      <c r="I6" s="1161" t="s">
        <v>950</v>
      </c>
      <c r="J6" s="1089"/>
      <c r="K6" s="429" t="s">
        <v>951</v>
      </c>
      <c r="L6" s="435" t="s">
        <v>952</v>
      </c>
      <c r="M6" s="426" t="s">
        <v>953</v>
      </c>
      <c r="N6" s="424"/>
      <c r="O6" s="424"/>
      <c r="P6" s="431"/>
      <c r="Q6" s="412"/>
    </row>
    <row r="7" spans="1:17" ht="12.75">
      <c r="A7" s="412"/>
      <c r="B7" s="424"/>
      <c r="C7" s="436"/>
      <c r="D7" s="437" t="s">
        <v>954</v>
      </c>
      <c r="E7" s="1162" t="s">
        <v>894</v>
      </c>
      <c r="F7" s="1162" t="s">
        <v>895</v>
      </c>
      <c r="G7" s="423" t="s">
        <v>946</v>
      </c>
      <c r="H7" s="424" t="s">
        <v>947</v>
      </c>
      <c r="I7" s="423" t="s">
        <v>946</v>
      </c>
      <c r="J7" s="424" t="s">
        <v>947</v>
      </c>
      <c r="K7" s="429" t="s">
        <v>955</v>
      </c>
      <c r="L7" s="427" t="s">
        <v>956</v>
      </c>
      <c r="M7" s="426" t="s">
        <v>957</v>
      </c>
      <c r="N7" s="424"/>
      <c r="O7" s="424"/>
      <c r="P7" s="412"/>
      <c r="Q7" s="412"/>
    </row>
    <row r="8" spans="1:17" ht="10.5" customHeight="1">
      <c r="A8" s="412"/>
      <c r="B8" s="438"/>
      <c r="C8" s="439"/>
      <c r="D8" s="440"/>
      <c r="E8" s="1163"/>
      <c r="F8" s="1163"/>
      <c r="G8" s="441" t="s">
        <v>954</v>
      </c>
      <c r="H8" s="442" t="s">
        <v>948</v>
      </c>
      <c r="I8" s="441" t="s">
        <v>954</v>
      </c>
      <c r="J8" s="442" t="s">
        <v>948</v>
      </c>
      <c r="K8" s="440" t="s">
        <v>544</v>
      </c>
      <c r="L8" s="438"/>
      <c r="M8" s="439"/>
      <c r="N8" s="424"/>
      <c r="O8" s="424"/>
      <c r="P8" s="412"/>
      <c r="Q8" s="412"/>
    </row>
    <row r="9" spans="1:15" ht="13.5" customHeight="1">
      <c r="A9" s="412"/>
      <c r="B9" s="119" t="s">
        <v>646</v>
      </c>
      <c r="C9" s="313" t="s">
        <v>578</v>
      </c>
      <c r="D9" s="443">
        <f aca="true" t="shared" si="0" ref="D9:D17">G9+I9</f>
        <v>7818</v>
      </c>
      <c r="E9" s="443">
        <v>177.8</v>
      </c>
      <c r="F9" s="443">
        <f>H9+J9</f>
        <v>1409</v>
      </c>
      <c r="G9" s="443">
        <v>1250</v>
      </c>
      <c r="H9" s="443"/>
      <c r="I9" s="443">
        <v>6568</v>
      </c>
      <c r="J9" s="444">
        <v>1409</v>
      </c>
      <c r="K9" s="443">
        <v>3100</v>
      </c>
      <c r="L9" s="443"/>
      <c r="M9" s="443"/>
      <c r="N9" s="424">
        <v>2</v>
      </c>
      <c r="O9" s="424"/>
    </row>
    <row r="10" spans="1:15" ht="13.5" customHeight="1">
      <c r="A10" s="412"/>
      <c r="B10" s="119" t="s">
        <v>647</v>
      </c>
      <c r="C10" s="313" t="s">
        <v>241</v>
      </c>
      <c r="D10" s="443">
        <f t="shared" si="0"/>
        <v>5956</v>
      </c>
      <c r="E10" s="443">
        <v>688.9</v>
      </c>
      <c r="F10" s="443">
        <f aca="true" t="shared" si="1" ref="F10:F31">H10+J10</f>
        <v>279</v>
      </c>
      <c r="G10" s="443">
        <v>600</v>
      </c>
      <c r="H10" s="443">
        <v>18</v>
      </c>
      <c r="I10" s="443">
        <v>5356</v>
      </c>
      <c r="J10" s="444">
        <v>261</v>
      </c>
      <c r="K10" s="443">
        <v>701.2</v>
      </c>
      <c r="L10" s="443"/>
      <c r="M10" s="443"/>
      <c r="N10" s="424">
        <v>2</v>
      </c>
      <c r="O10" s="424"/>
    </row>
    <row r="11" spans="1:15" ht="13.5" customHeight="1">
      <c r="A11" s="412"/>
      <c r="B11" s="119" t="s">
        <v>648</v>
      </c>
      <c r="C11" s="313" t="s">
        <v>242</v>
      </c>
      <c r="D11" s="443">
        <f t="shared" si="0"/>
        <v>4720</v>
      </c>
      <c r="E11" s="443">
        <v>0</v>
      </c>
      <c r="F11" s="443">
        <f t="shared" si="1"/>
        <v>210.5</v>
      </c>
      <c r="G11" s="443">
        <v>420</v>
      </c>
      <c r="H11" s="443"/>
      <c r="I11" s="443">
        <v>4300</v>
      </c>
      <c r="J11" s="444">
        <v>210.5</v>
      </c>
      <c r="K11" s="443">
        <v>630</v>
      </c>
      <c r="L11" s="443"/>
      <c r="M11" s="443"/>
      <c r="N11" s="424">
        <v>2</v>
      </c>
      <c r="O11" s="424"/>
    </row>
    <row r="12" spans="2:15" ht="13.5" customHeight="1">
      <c r="B12" s="119" t="s">
        <v>649</v>
      </c>
      <c r="C12" s="313" t="s">
        <v>243</v>
      </c>
      <c r="D12" s="443">
        <f t="shared" si="0"/>
        <v>6600</v>
      </c>
      <c r="E12" s="443">
        <v>725.4</v>
      </c>
      <c r="F12" s="443">
        <f t="shared" si="1"/>
        <v>0</v>
      </c>
      <c r="G12" s="443">
        <v>1000</v>
      </c>
      <c r="H12" s="443"/>
      <c r="I12" s="443">
        <v>5600</v>
      </c>
      <c r="J12" s="444"/>
      <c r="K12" s="443"/>
      <c r="L12" s="443"/>
      <c r="M12" s="443"/>
      <c r="N12" s="424">
        <v>0</v>
      </c>
      <c r="O12" s="445"/>
    </row>
    <row r="13" spans="2:15" ht="12" customHeight="1">
      <c r="B13" s="119"/>
      <c r="C13" s="313"/>
      <c r="D13" s="443"/>
      <c r="E13" s="443"/>
      <c r="F13" s="443"/>
      <c r="G13" s="444"/>
      <c r="H13" s="444"/>
      <c r="I13" s="444"/>
      <c r="J13" s="444"/>
      <c r="K13" s="445"/>
      <c r="L13" s="445"/>
      <c r="M13" s="444"/>
      <c r="N13" s="424"/>
      <c r="O13" s="445"/>
    </row>
    <row r="14" spans="2:15" ht="13.5" customHeight="1">
      <c r="B14" s="119" t="s">
        <v>650</v>
      </c>
      <c r="C14" s="313" t="s">
        <v>244</v>
      </c>
      <c r="D14" s="443">
        <f t="shared" si="0"/>
        <v>8100</v>
      </c>
      <c r="E14" s="443">
        <v>0</v>
      </c>
      <c r="F14" s="443">
        <f t="shared" si="1"/>
        <v>564.9</v>
      </c>
      <c r="G14" s="443">
        <v>1000</v>
      </c>
      <c r="H14" s="443"/>
      <c r="I14" s="443">
        <v>7100</v>
      </c>
      <c r="J14" s="444">
        <v>564.9</v>
      </c>
      <c r="K14" s="443">
        <v>1016.8</v>
      </c>
      <c r="L14" s="443"/>
      <c r="M14" s="443"/>
      <c r="N14" s="424">
        <v>2</v>
      </c>
      <c r="O14" s="445"/>
    </row>
    <row r="15" spans="2:15" ht="13.5" customHeight="1">
      <c r="B15" s="119" t="s">
        <v>651</v>
      </c>
      <c r="C15" s="313" t="s">
        <v>245</v>
      </c>
      <c r="D15" s="443">
        <f t="shared" si="0"/>
        <v>7710</v>
      </c>
      <c r="E15" s="443">
        <v>417</v>
      </c>
      <c r="F15" s="443">
        <f t="shared" si="1"/>
        <v>87.80000000000001</v>
      </c>
      <c r="G15" s="443">
        <v>700</v>
      </c>
      <c r="H15" s="443">
        <v>8.9</v>
      </c>
      <c r="I15" s="443">
        <v>7010</v>
      </c>
      <c r="J15" s="444">
        <v>78.9</v>
      </c>
      <c r="K15" s="443">
        <v>192.6</v>
      </c>
      <c r="L15" s="443">
        <v>100</v>
      </c>
      <c r="M15" s="443">
        <v>2000</v>
      </c>
      <c r="N15" s="446">
        <v>2</v>
      </c>
      <c r="O15" s="445"/>
    </row>
    <row r="16" spans="2:15" ht="13.5" customHeight="1">
      <c r="B16" s="119" t="s">
        <v>363</v>
      </c>
      <c r="C16" s="313" t="s">
        <v>246</v>
      </c>
      <c r="D16" s="443">
        <f t="shared" si="0"/>
        <v>6575</v>
      </c>
      <c r="E16" s="443">
        <v>636.4</v>
      </c>
      <c r="F16" s="443">
        <f t="shared" si="1"/>
        <v>570.7</v>
      </c>
      <c r="G16" s="443">
        <v>900</v>
      </c>
      <c r="H16" s="443">
        <v>140</v>
      </c>
      <c r="I16" s="443">
        <v>5675</v>
      </c>
      <c r="J16" s="444">
        <v>430.7</v>
      </c>
      <c r="K16" s="443">
        <v>1516.9</v>
      </c>
      <c r="L16" s="443"/>
      <c r="M16" s="443"/>
      <c r="N16" s="424">
        <v>2</v>
      </c>
      <c r="O16" s="445"/>
    </row>
    <row r="17" spans="2:15" ht="13.5" customHeight="1">
      <c r="B17" s="119" t="s">
        <v>364</v>
      </c>
      <c r="C17" s="313" t="s">
        <v>247</v>
      </c>
      <c r="D17" s="443">
        <f t="shared" si="0"/>
        <v>4800</v>
      </c>
      <c r="E17" s="443">
        <v>194</v>
      </c>
      <c r="F17" s="443">
        <f t="shared" si="1"/>
        <v>69</v>
      </c>
      <c r="G17" s="443">
        <v>800</v>
      </c>
      <c r="H17" s="443"/>
      <c r="I17" s="443">
        <v>4000</v>
      </c>
      <c r="J17" s="444">
        <v>69</v>
      </c>
      <c r="K17" s="443">
        <v>151.8</v>
      </c>
      <c r="L17" s="443"/>
      <c r="M17" s="443"/>
      <c r="N17" s="424">
        <v>2</v>
      </c>
      <c r="O17" s="445"/>
    </row>
    <row r="18" spans="2:15" ht="12" customHeight="1">
      <c r="B18" s="119"/>
      <c r="C18" s="313"/>
      <c r="D18" s="443"/>
      <c r="E18" s="443"/>
      <c r="F18" s="443"/>
      <c r="G18" s="444"/>
      <c r="H18" s="444"/>
      <c r="I18" s="444"/>
      <c r="J18" s="444"/>
      <c r="K18" s="445"/>
      <c r="L18" s="445"/>
      <c r="M18" s="444"/>
      <c r="N18" s="424"/>
      <c r="O18" s="445"/>
    </row>
    <row r="19" spans="2:15" ht="13.5" customHeight="1">
      <c r="B19" s="119" t="s">
        <v>354</v>
      </c>
      <c r="C19" s="313" t="s">
        <v>248</v>
      </c>
      <c r="D19" s="443">
        <f>G19+I19</f>
        <v>4550</v>
      </c>
      <c r="E19" s="443">
        <v>59</v>
      </c>
      <c r="F19" s="443">
        <f t="shared" si="1"/>
        <v>200</v>
      </c>
      <c r="G19" s="443">
        <v>400</v>
      </c>
      <c r="H19" s="443">
        <v>40</v>
      </c>
      <c r="I19" s="443">
        <v>4150</v>
      </c>
      <c r="J19" s="444">
        <v>160</v>
      </c>
      <c r="K19" s="443">
        <v>1573</v>
      </c>
      <c r="L19" s="443"/>
      <c r="M19" s="443"/>
      <c r="N19" s="447">
        <v>2</v>
      </c>
      <c r="O19" s="445"/>
    </row>
    <row r="20" spans="2:15" ht="13.5" customHeight="1">
      <c r="B20" s="119" t="s">
        <v>355</v>
      </c>
      <c r="C20" s="313" t="s">
        <v>249</v>
      </c>
      <c r="D20" s="443">
        <f>G20+I20</f>
        <v>3556</v>
      </c>
      <c r="E20" s="443">
        <v>280</v>
      </c>
      <c r="F20" s="443">
        <f t="shared" si="1"/>
        <v>635</v>
      </c>
      <c r="G20" s="443">
        <v>1000</v>
      </c>
      <c r="H20" s="443">
        <v>84</v>
      </c>
      <c r="I20" s="443">
        <v>2556</v>
      </c>
      <c r="J20" s="444">
        <v>551</v>
      </c>
      <c r="K20" s="443">
        <v>1734.2</v>
      </c>
      <c r="L20" s="443">
        <v>475</v>
      </c>
      <c r="M20" s="443"/>
      <c r="N20" s="424">
        <v>2</v>
      </c>
      <c r="O20" s="445"/>
    </row>
    <row r="21" spans="2:15" ht="13.5" customHeight="1">
      <c r="B21" s="119" t="s">
        <v>618</v>
      </c>
      <c r="C21" s="313" t="s">
        <v>250</v>
      </c>
      <c r="D21" s="443">
        <f>G21+I21</f>
        <v>1514</v>
      </c>
      <c r="E21" s="443">
        <v>0</v>
      </c>
      <c r="F21" s="443">
        <f t="shared" si="1"/>
        <v>12</v>
      </c>
      <c r="G21" s="443">
        <v>300</v>
      </c>
      <c r="H21" s="443"/>
      <c r="I21" s="443">
        <v>1214</v>
      </c>
      <c r="J21" s="444">
        <v>12</v>
      </c>
      <c r="K21" s="443">
        <v>264</v>
      </c>
      <c r="L21" s="443"/>
      <c r="M21" s="443"/>
      <c r="N21" s="446">
        <v>1</v>
      </c>
      <c r="O21" s="445"/>
    </row>
    <row r="22" spans="2:15" ht="13.5" customHeight="1">
      <c r="B22" s="119" t="s">
        <v>365</v>
      </c>
      <c r="C22" s="313" t="s">
        <v>251</v>
      </c>
      <c r="D22" s="443"/>
      <c r="E22" s="443"/>
      <c r="F22" s="443"/>
      <c r="G22" s="443"/>
      <c r="H22" s="443"/>
      <c r="I22" s="443"/>
      <c r="J22" s="444"/>
      <c r="K22" s="443"/>
      <c r="L22" s="443"/>
      <c r="M22" s="443"/>
      <c r="N22" s="424"/>
      <c r="O22" s="445"/>
    </row>
    <row r="23" spans="2:15" ht="12" customHeight="1">
      <c r="B23" s="119"/>
      <c r="C23" s="313"/>
      <c r="D23" s="443"/>
      <c r="E23" s="443"/>
      <c r="F23" s="443"/>
      <c r="G23" s="444"/>
      <c r="H23" s="444"/>
      <c r="I23" s="444"/>
      <c r="J23" s="444"/>
      <c r="K23" s="445"/>
      <c r="L23" s="445"/>
      <c r="M23" s="444"/>
      <c r="N23" s="424"/>
      <c r="O23" s="445"/>
    </row>
    <row r="24" spans="2:15" ht="13.5" customHeight="1">
      <c r="B24" s="119" t="s">
        <v>366</v>
      </c>
      <c r="C24" s="313" t="s">
        <v>252</v>
      </c>
      <c r="D24" s="443"/>
      <c r="E24" s="443"/>
      <c r="F24" s="443"/>
      <c r="G24" s="443"/>
      <c r="H24" s="443"/>
      <c r="I24" s="443"/>
      <c r="J24" s="444"/>
      <c r="K24" s="448"/>
      <c r="L24" s="448"/>
      <c r="M24" s="443"/>
      <c r="N24" s="424"/>
      <c r="O24" s="445"/>
    </row>
    <row r="25" spans="2:15" ht="13.5" customHeight="1">
      <c r="B25" s="119" t="s">
        <v>367</v>
      </c>
      <c r="C25" s="313" t="s">
        <v>253</v>
      </c>
      <c r="D25" s="443">
        <f>G25+I25</f>
        <v>3224</v>
      </c>
      <c r="E25" s="443">
        <v>68</v>
      </c>
      <c r="F25" s="443">
        <f t="shared" si="1"/>
        <v>410</v>
      </c>
      <c r="G25" s="443">
        <v>500</v>
      </c>
      <c r="H25" s="443"/>
      <c r="I25" s="443">
        <v>2724</v>
      </c>
      <c r="J25" s="444">
        <v>410</v>
      </c>
      <c r="K25" s="443">
        <v>902.4</v>
      </c>
      <c r="L25" s="443">
        <v>290.4</v>
      </c>
      <c r="M25" s="443">
        <v>89.2</v>
      </c>
      <c r="N25" s="424">
        <v>2</v>
      </c>
      <c r="O25" s="445"/>
    </row>
    <row r="26" spans="2:15" ht="13.5" customHeight="1">
      <c r="B26" s="119" t="s">
        <v>368</v>
      </c>
      <c r="C26" s="313" t="s">
        <v>254</v>
      </c>
      <c r="D26" s="443">
        <f>G26+I26</f>
        <v>8573</v>
      </c>
      <c r="E26" s="443">
        <v>320</v>
      </c>
      <c r="F26" s="443">
        <f t="shared" si="1"/>
        <v>1675</v>
      </c>
      <c r="G26" s="443">
        <v>1000</v>
      </c>
      <c r="H26" s="443">
        <v>766</v>
      </c>
      <c r="I26" s="443">
        <v>7573</v>
      </c>
      <c r="J26" s="444">
        <v>909</v>
      </c>
      <c r="K26" s="443">
        <v>5183.5</v>
      </c>
      <c r="L26" s="443">
        <v>400</v>
      </c>
      <c r="M26" s="443">
        <v>216</v>
      </c>
      <c r="N26" s="424">
        <v>2</v>
      </c>
      <c r="O26" s="445"/>
    </row>
    <row r="27" spans="2:15" ht="13.5" customHeight="1">
      <c r="B27" s="119" t="s">
        <v>369</v>
      </c>
      <c r="C27" s="313" t="s">
        <v>255</v>
      </c>
      <c r="D27" s="443">
        <f>G27+I27</f>
        <v>4001</v>
      </c>
      <c r="E27" s="443">
        <v>524.3</v>
      </c>
      <c r="F27" s="443">
        <f t="shared" si="1"/>
        <v>407.4</v>
      </c>
      <c r="G27" s="443">
        <v>800</v>
      </c>
      <c r="H27" s="443">
        <v>150</v>
      </c>
      <c r="I27" s="443">
        <v>3201</v>
      </c>
      <c r="J27" s="444">
        <v>257.4</v>
      </c>
      <c r="K27" s="443">
        <v>1886.3</v>
      </c>
      <c r="L27" s="443">
        <v>125</v>
      </c>
      <c r="M27" s="443"/>
      <c r="N27" s="447">
        <v>2</v>
      </c>
      <c r="O27" s="445"/>
    </row>
    <row r="28" spans="2:15" ht="11.25" customHeight="1">
      <c r="B28" s="119"/>
      <c r="C28" s="313"/>
      <c r="D28" s="443"/>
      <c r="E28" s="443"/>
      <c r="F28" s="443"/>
      <c r="G28" s="444"/>
      <c r="H28" s="444"/>
      <c r="I28" s="444"/>
      <c r="J28" s="444"/>
      <c r="K28" s="445"/>
      <c r="L28" s="445"/>
      <c r="M28" s="444"/>
      <c r="N28" s="424"/>
      <c r="O28" s="445"/>
    </row>
    <row r="29" spans="2:15" ht="13.5" customHeight="1">
      <c r="B29" s="119" t="s">
        <v>370</v>
      </c>
      <c r="C29" s="313" t="s">
        <v>256</v>
      </c>
      <c r="D29" s="443">
        <f>G29+I29</f>
        <v>6797</v>
      </c>
      <c r="E29" s="443">
        <v>1847</v>
      </c>
      <c r="F29" s="443">
        <f t="shared" si="1"/>
        <v>1488</v>
      </c>
      <c r="G29" s="443">
        <v>1400</v>
      </c>
      <c r="H29" s="443"/>
      <c r="I29" s="443">
        <v>5397</v>
      </c>
      <c r="J29" s="444">
        <v>1488</v>
      </c>
      <c r="K29" s="443">
        <v>3236.6</v>
      </c>
      <c r="L29" s="443">
        <v>2200</v>
      </c>
      <c r="M29" s="443"/>
      <c r="N29" s="424">
        <v>2</v>
      </c>
      <c r="O29" s="445"/>
    </row>
    <row r="30" spans="2:15" ht="13.5" customHeight="1">
      <c r="B30" s="119" t="s">
        <v>371</v>
      </c>
      <c r="C30" s="313" t="s">
        <v>257</v>
      </c>
      <c r="D30" s="443">
        <f>G30+I30</f>
        <v>0</v>
      </c>
      <c r="E30" s="443">
        <v>0</v>
      </c>
      <c r="F30" s="443"/>
      <c r="G30" s="443">
        <v>0</v>
      </c>
      <c r="H30" s="443"/>
      <c r="I30" s="443">
        <v>0</v>
      </c>
      <c r="J30" s="444"/>
      <c r="K30" s="443"/>
      <c r="L30" s="443"/>
      <c r="M30" s="443"/>
      <c r="N30" s="424">
        <v>0</v>
      </c>
      <c r="O30" s="445"/>
    </row>
    <row r="31" spans="2:15" ht="13.5" customHeight="1">
      <c r="B31" s="119" t="s">
        <v>372</v>
      </c>
      <c r="C31" s="313" t="s">
        <v>258</v>
      </c>
      <c r="D31" s="443">
        <f>G31+I31</f>
        <v>2516</v>
      </c>
      <c r="E31" s="443">
        <v>0</v>
      </c>
      <c r="F31" s="443">
        <f t="shared" si="1"/>
        <v>51.1</v>
      </c>
      <c r="G31" s="443">
        <v>200</v>
      </c>
      <c r="H31" s="443"/>
      <c r="I31" s="443">
        <v>2316</v>
      </c>
      <c r="J31" s="444">
        <v>51.1</v>
      </c>
      <c r="K31" s="443">
        <v>113.8</v>
      </c>
      <c r="L31" s="448"/>
      <c r="M31" s="443"/>
      <c r="N31" s="449">
        <v>1</v>
      </c>
      <c r="O31" s="445"/>
    </row>
    <row r="32" spans="2:15" ht="12" customHeight="1">
      <c r="B32" s="195" t="s">
        <v>544</v>
      </c>
      <c r="C32" s="195"/>
      <c r="D32" s="443"/>
      <c r="E32" s="450"/>
      <c r="F32" s="450"/>
      <c r="G32" s="450"/>
      <c r="H32" s="450"/>
      <c r="I32" s="450"/>
      <c r="J32" s="450"/>
      <c r="K32" s="451"/>
      <c r="L32" s="451"/>
      <c r="M32" s="451"/>
      <c r="N32" s="424"/>
      <c r="O32" s="445"/>
    </row>
    <row r="33" spans="2:15" ht="15" customHeight="1">
      <c r="B33" s="452" t="s">
        <v>218</v>
      </c>
      <c r="C33" s="453" t="s">
        <v>110</v>
      </c>
      <c r="D33" s="454">
        <f>G33+I33</f>
        <v>87010</v>
      </c>
      <c r="E33" s="455">
        <f>SUM(E9:E32)</f>
        <v>5937.8</v>
      </c>
      <c r="F33" s="455">
        <f>SUM(F9:F32)</f>
        <v>8069.400000000001</v>
      </c>
      <c r="G33" s="455">
        <f aca="true" t="shared" si="2" ref="G33:M33">SUM(G9:G32)</f>
        <v>12270</v>
      </c>
      <c r="H33" s="455">
        <f t="shared" si="2"/>
        <v>1206.9</v>
      </c>
      <c r="I33" s="455">
        <f>SUM(I9:I32)</f>
        <v>74740</v>
      </c>
      <c r="J33" s="455">
        <f t="shared" si="2"/>
        <v>6862.5</v>
      </c>
      <c r="K33" s="455">
        <f t="shared" si="2"/>
        <v>22203.1</v>
      </c>
      <c r="L33" s="455">
        <f t="shared" si="2"/>
        <v>3590.4</v>
      </c>
      <c r="M33" s="456">
        <f t="shared" si="2"/>
        <v>2305.2</v>
      </c>
      <c r="N33" s="432"/>
      <c r="O33" s="457"/>
    </row>
    <row r="34" spans="2:15" ht="23.25" customHeight="1">
      <c r="B34" s="458" t="s">
        <v>823</v>
      </c>
      <c r="C34" s="459" t="s">
        <v>928</v>
      </c>
      <c r="D34" s="460">
        <v>112909</v>
      </c>
      <c r="E34" s="460"/>
      <c r="F34" s="460"/>
      <c r="G34" s="460">
        <v>6100</v>
      </c>
      <c r="H34" s="460">
        <v>0</v>
      </c>
      <c r="I34" s="460">
        <v>106809</v>
      </c>
      <c r="J34" s="460">
        <v>5937.8</v>
      </c>
      <c r="K34" s="460">
        <v>14715.1</v>
      </c>
      <c r="L34" s="460">
        <v>250</v>
      </c>
      <c r="M34" s="460">
        <v>0</v>
      </c>
      <c r="N34" s="424"/>
      <c r="O34" s="445"/>
    </row>
    <row r="35" ht="10.5">
      <c r="N35" s="412"/>
    </row>
    <row r="36" ht="10.5">
      <c r="N36" s="412"/>
    </row>
    <row r="37" ht="10.5">
      <c r="N37" s="412"/>
    </row>
    <row r="38" ht="10.5">
      <c r="N38" s="412"/>
    </row>
    <row r="39" ht="10.5">
      <c r="N39" s="412"/>
    </row>
    <row r="40" ht="10.5">
      <c r="N40" s="412"/>
    </row>
    <row r="41" ht="10.5">
      <c r="N41" s="412"/>
    </row>
    <row r="42" ht="10.5">
      <c r="N42" s="412"/>
    </row>
    <row r="43" ht="10.5">
      <c r="N43" s="412"/>
    </row>
    <row r="44" ht="10.5">
      <c r="N44" s="412"/>
    </row>
    <row r="45" ht="10.5">
      <c r="N45" s="412"/>
    </row>
    <row r="46" ht="10.5">
      <c r="N46" s="412"/>
    </row>
    <row r="47" ht="10.5">
      <c r="N47" s="412"/>
    </row>
    <row r="48" ht="10.5">
      <c r="N48" s="412"/>
    </row>
    <row r="49" ht="10.5">
      <c r="N49" s="412"/>
    </row>
    <row r="50" ht="10.5">
      <c r="N50" s="412"/>
    </row>
    <row r="51" ht="10.5">
      <c r="N51" s="412"/>
    </row>
    <row r="52" ht="10.5">
      <c r="N52" s="412"/>
    </row>
    <row r="53" ht="10.5">
      <c r="N53" s="412"/>
    </row>
    <row r="54" ht="10.5">
      <c r="N54" s="412"/>
    </row>
    <row r="55" ht="10.5">
      <c r="N55" s="412"/>
    </row>
    <row r="56" ht="10.5">
      <c r="N56" s="412"/>
    </row>
    <row r="57" ht="10.5">
      <c r="N57" s="412"/>
    </row>
    <row r="58" ht="10.5">
      <c r="N58" s="412"/>
    </row>
    <row r="59" ht="10.5">
      <c r="N59" s="412"/>
    </row>
    <row r="60" ht="10.5">
      <c r="N60" s="412"/>
    </row>
    <row r="61" ht="10.5">
      <c r="N61" s="412"/>
    </row>
    <row r="62" ht="10.5">
      <c r="N62" s="412"/>
    </row>
    <row r="63" ht="10.5">
      <c r="N63" s="412"/>
    </row>
    <row r="64" ht="10.5">
      <c r="N64" s="412"/>
    </row>
    <row r="65" ht="10.5">
      <c r="N65" s="412"/>
    </row>
    <row r="66" ht="10.5">
      <c r="N66" s="412"/>
    </row>
    <row r="67" ht="10.5">
      <c r="N67" s="412"/>
    </row>
    <row r="68" ht="10.5">
      <c r="N68" s="412"/>
    </row>
    <row r="69" ht="10.5">
      <c r="N69" s="412"/>
    </row>
    <row r="70" ht="10.5">
      <c r="N70" s="412"/>
    </row>
    <row r="71" ht="10.5">
      <c r="N71" s="412"/>
    </row>
    <row r="72" ht="10.5">
      <c r="N72" s="412"/>
    </row>
    <row r="73" ht="10.5">
      <c r="N73" s="412"/>
    </row>
    <row r="74" ht="10.5">
      <c r="N74" s="412"/>
    </row>
    <row r="75" ht="10.5">
      <c r="N75" s="412"/>
    </row>
    <row r="76" ht="10.5">
      <c r="N76" s="412"/>
    </row>
    <row r="77" ht="10.5">
      <c r="N77" s="412"/>
    </row>
    <row r="78" ht="10.5">
      <c r="N78" s="412"/>
    </row>
    <row r="79" ht="10.5">
      <c r="N79" s="412"/>
    </row>
    <row r="80" ht="10.5">
      <c r="N80" s="412"/>
    </row>
    <row r="81" ht="10.5">
      <c r="N81" s="412"/>
    </row>
    <row r="82" ht="10.5">
      <c r="N82" s="412"/>
    </row>
    <row r="83" ht="10.5">
      <c r="N83" s="412"/>
    </row>
    <row r="84" ht="10.5">
      <c r="N84" s="412"/>
    </row>
    <row r="85" ht="10.5">
      <c r="N85" s="412"/>
    </row>
    <row r="86" ht="10.5">
      <c r="N86" s="412"/>
    </row>
    <row r="87" ht="10.5">
      <c r="N87" s="412"/>
    </row>
    <row r="88" ht="10.5">
      <c r="N88" s="412"/>
    </row>
    <row r="89" ht="10.5">
      <c r="N89" s="412"/>
    </row>
    <row r="90" ht="10.5">
      <c r="N90" s="412"/>
    </row>
    <row r="91" ht="10.5">
      <c r="N91" s="412"/>
    </row>
    <row r="92" ht="10.5">
      <c r="N92" s="412"/>
    </row>
    <row r="93" ht="10.5">
      <c r="N93" s="412"/>
    </row>
    <row r="94" ht="10.5">
      <c r="N94" s="412"/>
    </row>
    <row r="95" ht="10.5">
      <c r="N95" s="412"/>
    </row>
    <row r="96" ht="10.5">
      <c r="N96" s="412"/>
    </row>
    <row r="97" ht="10.5">
      <c r="N97" s="412"/>
    </row>
    <row r="98" ht="10.5">
      <c r="N98" s="412"/>
    </row>
    <row r="99" ht="10.5">
      <c r="N99" s="412"/>
    </row>
    <row r="100" ht="10.5">
      <c r="N100" s="412"/>
    </row>
    <row r="101" ht="10.5">
      <c r="N101" s="412"/>
    </row>
    <row r="102" ht="10.5">
      <c r="N102" s="412"/>
    </row>
    <row r="103" ht="10.5">
      <c r="N103" s="412"/>
    </row>
    <row r="104" ht="10.5">
      <c r="N104" s="412"/>
    </row>
    <row r="105" ht="10.5">
      <c r="N105" s="412"/>
    </row>
    <row r="106" ht="10.5">
      <c r="N106" s="412"/>
    </row>
    <row r="107" ht="10.5">
      <c r="N107" s="412"/>
    </row>
    <row r="108" ht="10.5">
      <c r="N108" s="412"/>
    </row>
    <row r="109" ht="10.5">
      <c r="N109" s="412"/>
    </row>
    <row r="110" ht="10.5">
      <c r="N110" s="412"/>
    </row>
    <row r="111" ht="10.5">
      <c r="N111" s="412"/>
    </row>
    <row r="112" ht="10.5">
      <c r="N112" s="412"/>
    </row>
    <row r="113" ht="10.5">
      <c r="N113" s="412"/>
    </row>
    <row r="114" ht="10.5">
      <c r="N114" s="412"/>
    </row>
    <row r="115" ht="10.5">
      <c r="N115" s="412"/>
    </row>
    <row r="116" ht="10.5">
      <c r="N116" s="412"/>
    </row>
    <row r="117" ht="10.5">
      <c r="N117" s="412"/>
    </row>
    <row r="118" ht="10.5">
      <c r="N118" s="412"/>
    </row>
    <row r="119" ht="10.5">
      <c r="N119" s="412"/>
    </row>
    <row r="120" ht="10.5">
      <c r="N120" s="412"/>
    </row>
    <row r="121" ht="10.5">
      <c r="N121" s="412"/>
    </row>
    <row r="122" ht="10.5">
      <c r="N122" s="412"/>
    </row>
    <row r="123" ht="10.5">
      <c r="N123" s="412"/>
    </row>
    <row r="124" ht="10.5">
      <c r="N124" s="412"/>
    </row>
    <row r="125" ht="10.5">
      <c r="N125" s="412"/>
    </row>
    <row r="126" ht="10.5">
      <c r="N126" s="412"/>
    </row>
    <row r="127" ht="10.5">
      <c r="N127" s="412"/>
    </row>
    <row r="128" ht="10.5">
      <c r="N128" s="412"/>
    </row>
    <row r="129" ht="10.5">
      <c r="N129" s="412"/>
    </row>
    <row r="130" ht="10.5">
      <c r="N130" s="412"/>
    </row>
    <row r="131" ht="10.5">
      <c r="N131" s="412"/>
    </row>
    <row r="132" ht="10.5">
      <c r="N132" s="412"/>
    </row>
    <row r="133" ht="10.5">
      <c r="N133" s="412"/>
    </row>
    <row r="134" ht="10.5">
      <c r="N134" s="412"/>
    </row>
    <row r="135" ht="10.5">
      <c r="N135" s="412"/>
    </row>
    <row r="136" ht="10.5">
      <c r="N136" s="412"/>
    </row>
    <row r="137" ht="10.5">
      <c r="N137" s="412"/>
    </row>
    <row r="138" ht="10.5">
      <c r="N138" s="412"/>
    </row>
    <row r="139" ht="10.5">
      <c r="N139" s="412"/>
    </row>
    <row r="140" ht="10.5">
      <c r="N140" s="412"/>
    </row>
    <row r="141" ht="10.5">
      <c r="N141" s="412"/>
    </row>
    <row r="142" ht="10.5">
      <c r="N142" s="412"/>
    </row>
    <row r="143" ht="10.5">
      <c r="N143" s="412"/>
    </row>
    <row r="144" ht="10.5">
      <c r="N144" s="412"/>
    </row>
    <row r="145" ht="10.5">
      <c r="N145" s="412"/>
    </row>
    <row r="146" ht="10.5">
      <c r="N146" s="412"/>
    </row>
    <row r="147" ht="10.5">
      <c r="N147" s="412"/>
    </row>
    <row r="148" ht="10.5">
      <c r="N148" s="412"/>
    </row>
    <row r="149" ht="10.5">
      <c r="N149" s="412"/>
    </row>
    <row r="150" ht="10.5">
      <c r="N150" s="412"/>
    </row>
    <row r="151" ht="10.5">
      <c r="N151" s="412"/>
    </row>
    <row r="152" ht="10.5">
      <c r="N152" s="412"/>
    </row>
    <row r="153" ht="10.5">
      <c r="N153" s="412"/>
    </row>
    <row r="154" ht="10.5">
      <c r="N154" s="412"/>
    </row>
    <row r="155" ht="10.5">
      <c r="N155" s="412"/>
    </row>
    <row r="156" ht="10.5">
      <c r="N156" s="412"/>
    </row>
    <row r="157" ht="10.5">
      <c r="N157" s="412"/>
    </row>
    <row r="158" ht="10.5">
      <c r="N158" s="412"/>
    </row>
    <row r="159" ht="10.5">
      <c r="N159" s="412"/>
    </row>
    <row r="160" ht="10.5">
      <c r="N160" s="412"/>
    </row>
    <row r="161" ht="10.5">
      <c r="N161" s="412"/>
    </row>
    <row r="162" ht="10.5">
      <c r="N162" s="412"/>
    </row>
    <row r="163" ht="10.5">
      <c r="N163" s="412"/>
    </row>
    <row r="164" ht="10.5">
      <c r="N164" s="412"/>
    </row>
    <row r="165" ht="10.5">
      <c r="N165" s="412"/>
    </row>
    <row r="166" ht="10.5">
      <c r="N166" s="412"/>
    </row>
    <row r="167" ht="10.5">
      <c r="N167" s="412"/>
    </row>
    <row r="168" ht="10.5">
      <c r="N168" s="412"/>
    </row>
    <row r="169" ht="10.5">
      <c r="N169" s="412"/>
    </row>
    <row r="170" ht="10.5">
      <c r="N170" s="412"/>
    </row>
    <row r="171" ht="10.5">
      <c r="N171" s="412"/>
    </row>
    <row r="172" ht="10.5">
      <c r="N172" s="412"/>
    </row>
    <row r="173" ht="10.5">
      <c r="N173" s="412"/>
    </row>
    <row r="174" ht="10.5">
      <c r="N174" s="412"/>
    </row>
    <row r="175" ht="10.5">
      <c r="N175" s="412"/>
    </row>
    <row r="176" ht="10.5">
      <c r="N176" s="412"/>
    </row>
    <row r="177" ht="10.5">
      <c r="N177" s="412"/>
    </row>
    <row r="178" ht="10.5">
      <c r="N178" s="412"/>
    </row>
    <row r="179" ht="10.5">
      <c r="N179" s="412"/>
    </row>
    <row r="180" ht="10.5">
      <c r="N180" s="412"/>
    </row>
    <row r="181" ht="10.5">
      <c r="N181" s="412"/>
    </row>
    <row r="182" ht="10.5">
      <c r="N182" s="412"/>
    </row>
    <row r="183" ht="10.5">
      <c r="N183" s="412"/>
    </row>
    <row r="184" ht="10.5">
      <c r="N184" s="412"/>
    </row>
    <row r="185" ht="10.5">
      <c r="N185" s="412"/>
    </row>
    <row r="186" ht="10.5">
      <c r="N186" s="412"/>
    </row>
    <row r="187" ht="10.5">
      <c r="N187" s="412"/>
    </row>
    <row r="188" ht="10.5">
      <c r="N188" s="412"/>
    </row>
    <row r="189" ht="10.5">
      <c r="N189" s="412"/>
    </row>
    <row r="190" ht="10.5">
      <c r="N190" s="412"/>
    </row>
    <row r="191" ht="10.5">
      <c r="N191" s="412"/>
    </row>
    <row r="192" ht="10.5">
      <c r="N192" s="412"/>
    </row>
    <row r="193" ht="10.5">
      <c r="N193" s="412"/>
    </row>
    <row r="194" ht="10.5">
      <c r="N194" s="412"/>
    </row>
    <row r="195" ht="10.5">
      <c r="N195" s="412"/>
    </row>
    <row r="196" ht="10.5">
      <c r="N196" s="412"/>
    </row>
    <row r="197" ht="10.5">
      <c r="N197" s="412"/>
    </row>
    <row r="198" ht="10.5">
      <c r="N198" s="412"/>
    </row>
    <row r="199" ht="10.5">
      <c r="N199" s="412"/>
    </row>
    <row r="200" ht="10.5">
      <c r="N200" s="412"/>
    </row>
    <row r="201" ht="10.5">
      <c r="N201" s="412"/>
    </row>
    <row r="202" ht="10.5">
      <c r="N202" s="412"/>
    </row>
    <row r="203" ht="10.5">
      <c r="N203" s="412"/>
    </row>
    <row r="204" ht="10.5">
      <c r="N204" s="412"/>
    </row>
    <row r="205" ht="10.5">
      <c r="N205" s="412"/>
    </row>
    <row r="206" ht="10.5">
      <c r="N206" s="412"/>
    </row>
    <row r="207" ht="10.5">
      <c r="N207" s="412"/>
    </row>
    <row r="208" ht="10.5">
      <c r="N208" s="412"/>
    </row>
    <row r="209" ht="10.5">
      <c r="N209" s="412"/>
    </row>
    <row r="210" ht="10.5">
      <c r="N210" s="412"/>
    </row>
    <row r="211" ht="10.5">
      <c r="N211" s="412"/>
    </row>
    <row r="212" ht="10.5">
      <c r="N212" s="412"/>
    </row>
    <row r="213" ht="10.5">
      <c r="N213" s="412"/>
    </row>
    <row r="214" ht="10.5">
      <c r="N214" s="412"/>
    </row>
    <row r="215" ht="10.5">
      <c r="N215" s="412"/>
    </row>
    <row r="216" ht="10.5">
      <c r="N216" s="412"/>
    </row>
    <row r="217" ht="10.5">
      <c r="N217" s="412"/>
    </row>
    <row r="218" ht="10.5">
      <c r="N218" s="412"/>
    </row>
    <row r="219" ht="10.5">
      <c r="N219" s="412"/>
    </row>
    <row r="220" ht="10.5">
      <c r="N220" s="412"/>
    </row>
    <row r="221" ht="10.5">
      <c r="N221" s="412"/>
    </row>
    <row r="222" ht="10.5">
      <c r="N222" s="412"/>
    </row>
    <row r="223" ht="10.5">
      <c r="N223" s="412"/>
    </row>
    <row r="224" ht="10.5">
      <c r="N224" s="412"/>
    </row>
    <row r="225" ht="10.5">
      <c r="N225" s="412"/>
    </row>
    <row r="226" ht="10.5">
      <c r="N226" s="412"/>
    </row>
    <row r="227" ht="10.5">
      <c r="N227" s="412"/>
    </row>
    <row r="228" ht="10.5">
      <c r="N228" s="412"/>
    </row>
    <row r="229" ht="10.5">
      <c r="N229" s="412"/>
    </row>
    <row r="230" ht="10.5">
      <c r="N230" s="412"/>
    </row>
    <row r="231" ht="10.5">
      <c r="N231" s="412"/>
    </row>
    <row r="232" ht="10.5">
      <c r="N232" s="412"/>
    </row>
    <row r="233" ht="10.5">
      <c r="N233" s="412"/>
    </row>
    <row r="234" ht="10.5">
      <c r="N234" s="412"/>
    </row>
    <row r="235" ht="10.5">
      <c r="N235" s="412"/>
    </row>
    <row r="236" ht="10.5">
      <c r="N236" s="412"/>
    </row>
    <row r="237" ht="10.5">
      <c r="N237" s="412"/>
    </row>
    <row r="238" ht="10.5">
      <c r="N238" s="412"/>
    </row>
    <row r="239" ht="10.5">
      <c r="N239" s="412"/>
    </row>
    <row r="240" ht="10.5">
      <c r="N240" s="412"/>
    </row>
    <row r="241" ht="10.5">
      <c r="N241" s="412"/>
    </row>
    <row r="242" ht="10.5">
      <c r="N242" s="412"/>
    </row>
    <row r="243" ht="10.5">
      <c r="N243" s="412"/>
    </row>
    <row r="244" ht="10.5">
      <c r="N244" s="412"/>
    </row>
    <row r="245" ht="10.5">
      <c r="N245" s="412"/>
    </row>
    <row r="246" ht="10.5">
      <c r="N246" s="412"/>
    </row>
    <row r="247" ht="10.5">
      <c r="N247" s="412"/>
    </row>
    <row r="248" ht="10.5">
      <c r="N248" s="412"/>
    </row>
    <row r="249" ht="10.5">
      <c r="N249" s="412"/>
    </row>
    <row r="250" ht="10.5">
      <c r="N250" s="412"/>
    </row>
    <row r="251" ht="10.5">
      <c r="N251" s="412"/>
    </row>
    <row r="252" ht="10.5">
      <c r="N252" s="412"/>
    </row>
    <row r="253" ht="10.5">
      <c r="N253" s="412"/>
    </row>
    <row r="254" ht="10.5">
      <c r="N254" s="412"/>
    </row>
    <row r="255" ht="10.5">
      <c r="N255" s="412"/>
    </row>
    <row r="256" ht="10.5">
      <c r="N256" s="412"/>
    </row>
    <row r="257" ht="10.5">
      <c r="N257" s="412"/>
    </row>
    <row r="258" ht="10.5">
      <c r="N258" s="412"/>
    </row>
    <row r="259" ht="10.5">
      <c r="N259" s="412"/>
    </row>
    <row r="260" ht="10.5">
      <c r="N260" s="412"/>
    </row>
    <row r="261" ht="10.5">
      <c r="N261" s="412"/>
    </row>
    <row r="262" ht="10.5">
      <c r="N262" s="412"/>
    </row>
    <row r="263" ht="10.5">
      <c r="N263" s="412"/>
    </row>
    <row r="264" ht="10.5">
      <c r="N264" s="412"/>
    </row>
    <row r="265" ht="10.5">
      <c r="N265" s="412"/>
    </row>
    <row r="266" ht="10.5">
      <c r="N266" s="412"/>
    </row>
    <row r="267" ht="10.5">
      <c r="N267" s="412"/>
    </row>
    <row r="268" ht="10.5">
      <c r="N268" s="412"/>
    </row>
    <row r="269" ht="10.5">
      <c r="N269" s="412"/>
    </row>
    <row r="270" ht="10.5">
      <c r="N270" s="412"/>
    </row>
    <row r="271" ht="10.5">
      <c r="N271" s="412"/>
    </row>
    <row r="272" ht="10.5">
      <c r="N272" s="412"/>
    </row>
    <row r="273" ht="10.5">
      <c r="N273" s="412"/>
    </row>
    <row r="274" ht="10.5">
      <c r="N274" s="412"/>
    </row>
    <row r="275" ht="10.5">
      <c r="N275" s="412"/>
    </row>
    <row r="276" ht="10.5">
      <c r="N276" s="412"/>
    </row>
    <row r="277" ht="10.5">
      <c r="N277" s="412"/>
    </row>
    <row r="278" ht="10.5">
      <c r="N278" s="412"/>
    </row>
    <row r="279" ht="10.5">
      <c r="N279" s="412"/>
    </row>
    <row r="280" ht="10.5">
      <c r="N280" s="412"/>
    </row>
    <row r="281" ht="10.5">
      <c r="N281" s="412"/>
    </row>
    <row r="282" ht="10.5">
      <c r="N282" s="412"/>
    </row>
    <row r="283" ht="10.5">
      <c r="N283" s="412"/>
    </row>
    <row r="284" ht="10.5">
      <c r="N284" s="412"/>
    </row>
    <row r="285" ht="10.5">
      <c r="N285" s="412"/>
    </row>
    <row r="286" ht="10.5">
      <c r="N286" s="412"/>
    </row>
    <row r="287" ht="10.5">
      <c r="N287" s="412"/>
    </row>
    <row r="288" ht="10.5">
      <c r="N288" s="412"/>
    </row>
    <row r="289" ht="10.5">
      <c r="N289" s="412"/>
    </row>
    <row r="290" ht="10.5">
      <c r="N290" s="412"/>
    </row>
    <row r="291" ht="10.5">
      <c r="N291" s="412"/>
    </row>
    <row r="292" ht="10.5">
      <c r="N292" s="412"/>
    </row>
    <row r="293" ht="10.5">
      <c r="N293" s="412"/>
    </row>
    <row r="294" ht="10.5">
      <c r="N294" s="412"/>
    </row>
    <row r="295" ht="10.5">
      <c r="N295" s="412"/>
    </row>
    <row r="296" ht="10.5">
      <c r="N296" s="412"/>
    </row>
    <row r="297" ht="10.5">
      <c r="N297" s="412"/>
    </row>
    <row r="298" ht="10.5">
      <c r="N298" s="412"/>
    </row>
    <row r="299" ht="10.5">
      <c r="N299" s="412"/>
    </row>
    <row r="300" ht="10.5">
      <c r="N300" s="412"/>
    </row>
    <row r="301" ht="10.5">
      <c r="N301" s="412"/>
    </row>
    <row r="302" ht="10.5">
      <c r="N302" s="412"/>
    </row>
    <row r="303" ht="10.5">
      <c r="N303" s="412"/>
    </row>
    <row r="304" ht="10.5">
      <c r="N304" s="412"/>
    </row>
    <row r="305" ht="10.5">
      <c r="N305" s="412"/>
    </row>
    <row r="306" ht="10.5">
      <c r="N306" s="412"/>
    </row>
    <row r="307" ht="10.5">
      <c r="N307" s="412"/>
    </row>
    <row r="308" ht="10.5">
      <c r="N308" s="412"/>
    </row>
    <row r="309" ht="10.5">
      <c r="N309" s="412"/>
    </row>
    <row r="310" ht="10.5">
      <c r="N310" s="412"/>
    </row>
    <row r="311" ht="10.5">
      <c r="N311" s="412"/>
    </row>
    <row r="312" ht="10.5">
      <c r="N312" s="412"/>
    </row>
    <row r="313" ht="10.5">
      <c r="N313" s="412"/>
    </row>
    <row r="314" ht="10.5">
      <c r="N314" s="412"/>
    </row>
    <row r="315" ht="10.5">
      <c r="N315" s="412"/>
    </row>
    <row r="316" ht="10.5">
      <c r="N316" s="412"/>
    </row>
    <row r="317" ht="10.5">
      <c r="N317" s="412"/>
    </row>
    <row r="318" ht="10.5">
      <c r="N318" s="412"/>
    </row>
    <row r="319" ht="10.5">
      <c r="N319" s="412"/>
    </row>
    <row r="320" ht="10.5">
      <c r="N320" s="412"/>
    </row>
    <row r="321" ht="10.5">
      <c r="N321" s="412"/>
    </row>
    <row r="322" ht="10.5">
      <c r="N322" s="412"/>
    </row>
    <row r="323" ht="10.5">
      <c r="N323" s="412"/>
    </row>
    <row r="324" ht="10.5">
      <c r="N324" s="412"/>
    </row>
    <row r="325" ht="10.5">
      <c r="N325" s="412"/>
    </row>
    <row r="326" ht="10.5">
      <c r="N326" s="412"/>
    </row>
    <row r="327" ht="10.5">
      <c r="N327" s="412"/>
    </row>
    <row r="328" ht="10.5">
      <c r="N328" s="412"/>
    </row>
    <row r="329" ht="10.5">
      <c r="N329" s="412"/>
    </row>
    <row r="330" ht="10.5">
      <c r="N330" s="412"/>
    </row>
    <row r="331" ht="10.5">
      <c r="N331" s="412"/>
    </row>
    <row r="332" ht="10.5">
      <c r="N332" s="412"/>
    </row>
    <row r="333" ht="10.5">
      <c r="N333" s="412"/>
    </row>
    <row r="334" ht="10.5">
      <c r="N334" s="412"/>
    </row>
    <row r="335" ht="10.5">
      <c r="N335" s="412"/>
    </row>
    <row r="336" ht="10.5">
      <c r="N336" s="412"/>
    </row>
    <row r="337" ht="10.5">
      <c r="N337" s="412"/>
    </row>
    <row r="338" ht="10.5">
      <c r="N338" s="412"/>
    </row>
    <row r="339" ht="10.5">
      <c r="N339" s="412"/>
    </row>
    <row r="340" ht="10.5">
      <c r="N340" s="412"/>
    </row>
    <row r="341" ht="10.5">
      <c r="N341" s="412"/>
    </row>
    <row r="342" ht="10.5">
      <c r="N342" s="412"/>
    </row>
    <row r="343" ht="10.5">
      <c r="N343" s="412"/>
    </row>
    <row r="344" ht="10.5">
      <c r="N344" s="412"/>
    </row>
    <row r="345" ht="10.5">
      <c r="N345" s="412"/>
    </row>
    <row r="346" ht="10.5">
      <c r="N346" s="412"/>
    </row>
    <row r="347" ht="10.5">
      <c r="N347" s="412"/>
    </row>
    <row r="348" ht="10.5">
      <c r="N348" s="412"/>
    </row>
    <row r="349" ht="10.5">
      <c r="N349" s="412"/>
    </row>
    <row r="350" ht="10.5">
      <c r="N350" s="412"/>
    </row>
    <row r="351" ht="10.5">
      <c r="N351" s="412"/>
    </row>
    <row r="352" ht="10.5">
      <c r="N352" s="412"/>
    </row>
    <row r="353" ht="10.5">
      <c r="N353" s="412"/>
    </row>
    <row r="354" ht="10.5">
      <c r="N354" s="412"/>
    </row>
    <row r="355" ht="10.5">
      <c r="N355" s="412"/>
    </row>
    <row r="356" ht="10.5">
      <c r="N356" s="412"/>
    </row>
    <row r="357" ht="10.5">
      <c r="N357" s="412"/>
    </row>
    <row r="358" ht="10.5">
      <c r="N358" s="412"/>
    </row>
    <row r="359" ht="10.5">
      <c r="N359" s="412"/>
    </row>
    <row r="360" ht="10.5">
      <c r="N360" s="412"/>
    </row>
    <row r="361" ht="10.5">
      <c r="N361" s="412"/>
    </row>
    <row r="362" ht="10.5">
      <c r="N362" s="412"/>
    </row>
    <row r="363" ht="10.5">
      <c r="N363" s="412"/>
    </row>
    <row r="364" ht="10.5">
      <c r="N364" s="412"/>
    </row>
    <row r="365" ht="10.5">
      <c r="N365" s="412"/>
    </row>
    <row r="366" ht="10.5">
      <c r="N366" s="412"/>
    </row>
    <row r="367" ht="10.5">
      <c r="N367" s="412"/>
    </row>
    <row r="368" ht="10.5">
      <c r="N368" s="412"/>
    </row>
    <row r="369" ht="10.5">
      <c r="N369" s="412"/>
    </row>
    <row r="370" ht="10.5">
      <c r="N370" s="412"/>
    </row>
    <row r="371" ht="10.5">
      <c r="N371" s="412"/>
    </row>
    <row r="372" ht="10.5">
      <c r="N372" s="412"/>
    </row>
    <row r="373" ht="10.5">
      <c r="N373" s="412"/>
    </row>
    <row r="374" ht="10.5">
      <c r="N374" s="412"/>
    </row>
    <row r="375" ht="10.5">
      <c r="N375" s="412"/>
    </row>
    <row r="376" ht="10.5">
      <c r="N376" s="412"/>
    </row>
    <row r="377" ht="10.5">
      <c r="N377" s="412"/>
    </row>
    <row r="378" ht="10.5">
      <c r="N378" s="412"/>
    </row>
    <row r="379" ht="10.5">
      <c r="N379" s="412"/>
    </row>
    <row r="380" ht="10.5">
      <c r="N380" s="412"/>
    </row>
    <row r="381" ht="10.5">
      <c r="N381" s="412"/>
    </row>
    <row r="382" ht="10.5">
      <c r="N382" s="412"/>
    </row>
    <row r="383" ht="10.5">
      <c r="N383" s="412"/>
    </row>
    <row r="384" ht="10.5">
      <c r="N384" s="412"/>
    </row>
    <row r="385" ht="10.5">
      <c r="N385" s="412"/>
    </row>
    <row r="386" ht="10.5">
      <c r="N386" s="412"/>
    </row>
    <row r="387" ht="10.5">
      <c r="N387" s="412"/>
    </row>
    <row r="388" ht="10.5">
      <c r="N388" s="412"/>
    </row>
    <row r="389" ht="10.5">
      <c r="N389" s="412"/>
    </row>
    <row r="390" ht="10.5">
      <c r="N390" s="412"/>
    </row>
    <row r="391" ht="10.5">
      <c r="N391" s="412"/>
    </row>
    <row r="392" ht="10.5">
      <c r="N392" s="412"/>
    </row>
    <row r="393" ht="10.5">
      <c r="N393" s="412"/>
    </row>
    <row r="394" ht="10.5">
      <c r="N394" s="412"/>
    </row>
    <row r="395" ht="10.5">
      <c r="N395" s="412"/>
    </row>
    <row r="396" ht="10.5">
      <c r="N396" s="412"/>
    </row>
    <row r="397" ht="10.5">
      <c r="N397" s="412"/>
    </row>
    <row r="398" ht="10.5">
      <c r="N398" s="412"/>
    </row>
    <row r="399" ht="10.5">
      <c r="N399" s="412"/>
    </row>
    <row r="400" ht="10.5">
      <c r="N400" s="412"/>
    </row>
    <row r="401" ht="10.5">
      <c r="N401" s="412"/>
    </row>
    <row r="402" ht="10.5">
      <c r="N402" s="412"/>
    </row>
    <row r="403" ht="10.5">
      <c r="N403" s="412"/>
    </row>
    <row r="404" ht="10.5">
      <c r="N404" s="412"/>
    </row>
    <row r="405" ht="10.5">
      <c r="N405" s="412"/>
    </row>
    <row r="406" ht="10.5">
      <c r="N406" s="412"/>
    </row>
    <row r="407" ht="10.5">
      <c r="N407" s="412"/>
    </row>
    <row r="408" ht="10.5">
      <c r="N408" s="412"/>
    </row>
    <row r="409" ht="10.5">
      <c r="N409" s="412"/>
    </row>
    <row r="410" ht="10.5">
      <c r="N410" s="412"/>
    </row>
    <row r="411" ht="10.5">
      <c r="N411" s="412"/>
    </row>
    <row r="412" ht="10.5">
      <c r="N412" s="412"/>
    </row>
    <row r="413" ht="10.5">
      <c r="N413" s="412"/>
    </row>
    <row r="414" ht="10.5">
      <c r="N414" s="412"/>
    </row>
    <row r="415" ht="10.5">
      <c r="N415" s="412"/>
    </row>
    <row r="416" ht="10.5">
      <c r="N416" s="412"/>
    </row>
    <row r="417" ht="10.5">
      <c r="N417" s="412"/>
    </row>
    <row r="418" ht="10.5">
      <c r="N418" s="412"/>
    </row>
    <row r="419" ht="10.5">
      <c r="N419" s="412"/>
    </row>
    <row r="420" ht="10.5">
      <c r="N420" s="412"/>
    </row>
    <row r="421" ht="10.5">
      <c r="N421" s="412"/>
    </row>
    <row r="422" ht="10.5">
      <c r="N422" s="412"/>
    </row>
    <row r="423" ht="10.5">
      <c r="N423" s="412"/>
    </row>
    <row r="424" ht="10.5">
      <c r="N424" s="412"/>
    </row>
    <row r="425" ht="10.5">
      <c r="N425" s="412"/>
    </row>
    <row r="426" ht="10.5">
      <c r="N426" s="412"/>
    </row>
    <row r="427" ht="10.5">
      <c r="N427" s="412"/>
    </row>
    <row r="428" ht="10.5">
      <c r="N428" s="412"/>
    </row>
    <row r="429" ht="10.5">
      <c r="N429" s="412"/>
    </row>
    <row r="430" ht="10.5">
      <c r="N430" s="412"/>
    </row>
    <row r="431" ht="10.5">
      <c r="N431" s="412"/>
    </row>
    <row r="432" ht="10.5">
      <c r="N432" s="412"/>
    </row>
    <row r="433" ht="10.5">
      <c r="N433" s="412"/>
    </row>
    <row r="434" ht="10.5">
      <c r="N434" s="412"/>
    </row>
    <row r="435" ht="10.5">
      <c r="N435" s="412"/>
    </row>
    <row r="436" ht="10.5">
      <c r="N436" s="412"/>
    </row>
    <row r="437" ht="10.5">
      <c r="N437" s="412"/>
    </row>
    <row r="438" ht="10.5">
      <c r="N438" s="412"/>
    </row>
    <row r="439" ht="10.5">
      <c r="N439" s="412"/>
    </row>
    <row r="440" ht="10.5">
      <c r="N440" s="412"/>
    </row>
    <row r="441" ht="10.5">
      <c r="N441" s="412"/>
    </row>
    <row r="442" ht="10.5">
      <c r="N442" s="412"/>
    </row>
    <row r="443" ht="10.5">
      <c r="N443" s="412"/>
    </row>
    <row r="444" ht="10.5">
      <c r="N444" s="412"/>
    </row>
    <row r="445" ht="10.5">
      <c r="N445" s="412"/>
    </row>
    <row r="446" ht="10.5">
      <c r="N446" s="412"/>
    </row>
    <row r="447" ht="10.5">
      <c r="N447" s="412"/>
    </row>
    <row r="448" ht="10.5">
      <c r="N448" s="412"/>
    </row>
    <row r="449" ht="10.5">
      <c r="N449" s="412"/>
    </row>
    <row r="450" ht="10.5">
      <c r="N450" s="412"/>
    </row>
    <row r="451" ht="10.5">
      <c r="N451" s="412"/>
    </row>
    <row r="452" ht="10.5">
      <c r="N452" s="412"/>
    </row>
    <row r="453" ht="10.5">
      <c r="N453" s="412"/>
    </row>
    <row r="454" ht="10.5">
      <c r="N454" s="412"/>
    </row>
    <row r="455" ht="10.5">
      <c r="N455" s="412"/>
    </row>
    <row r="456" ht="10.5">
      <c r="N456" s="412"/>
    </row>
    <row r="457" ht="10.5">
      <c r="N457" s="412"/>
    </row>
    <row r="458" ht="10.5">
      <c r="N458" s="412"/>
    </row>
    <row r="459" ht="10.5">
      <c r="N459" s="412"/>
    </row>
    <row r="460" ht="10.5">
      <c r="N460" s="412"/>
    </row>
    <row r="461" ht="10.5">
      <c r="N461" s="412"/>
    </row>
    <row r="462" spans="2:14" ht="10.5">
      <c r="B462" s="411" t="s">
        <v>958</v>
      </c>
      <c r="N462" s="412"/>
    </row>
    <row r="463" ht="10.5">
      <c r="N463" s="412"/>
    </row>
    <row r="464" ht="10.5">
      <c r="N464" s="412"/>
    </row>
    <row r="465" ht="10.5">
      <c r="N465" s="412"/>
    </row>
    <row r="466" ht="10.5">
      <c r="N466" s="412"/>
    </row>
    <row r="467" ht="10.5">
      <c r="N467" s="412"/>
    </row>
    <row r="468" ht="10.5">
      <c r="N468" s="412"/>
    </row>
    <row r="469" ht="10.5">
      <c r="N469" s="412"/>
    </row>
    <row r="470" ht="10.5">
      <c r="N470" s="412"/>
    </row>
    <row r="471" ht="10.5">
      <c r="N471" s="412"/>
    </row>
    <row r="472" ht="10.5">
      <c r="N472" s="412"/>
    </row>
    <row r="473" ht="10.5">
      <c r="N473" s="412"/>
    </row>
    <row r="474" ht="10.5">
      <c r="N474" s="412"/>
    </row>
    <row r="475" ht="10.5">
      <c r="N475" s="412"/>
    </row>
    <row r="476" ht="10.5">
      <c r="N476" s="412"/>
    </row>
    <row r="477" ht="10.5">
      <c r="N477" s="412"/>
    </row>
    <row r="478" ht="10.5">
      <c r="N478" s="412"/>
    </row>
    <row r="479" ht="10.5">
      <c r="N479" s="412"/>
    </row>
    <row r="480" ht="10.5">
      <c r="N480" s="412"/>
    </row>
    <row r="481" ht="10.5">
      <c r="N481" s="412"/>
    </row>
    <row r="482" ht="10.5">
      <c r="N482" s="412"/>
    </row>
    <row r="483" ht="10.5">
      <c r="N483" s="412"/>
    </row>
    <row r="484" ht="10.5">
      <c r="N484" s="412"/>
    </row>
    <row r="485" ht="10.5">
      <c r="N485" s="412"/>
    </row>
    <row r="486" ht="10.5">
      <c r="N486" s="412"/>
    </row>
    <row r="487" ht="10.5">
      <c r="N487" s="412"/>
    </row>
    <row r="488" ht="10.5">
      <c r="N488" s="412"/>
    </row>
    <row r="489" ht="10.5">
      <c r="N489" s="412"/>
    </row>
    <row r="490" ht="10.5">
      <c r="N490" s="412"/>
    </row>
    <row r="491" ht="10.5">
      <c r="N491" s="412"/>
    </row>
    <row r="492" ht="10.5">
      <c r="N492" s="412"/>
    </row>
    <row r="493" ht="10.5">
      <c r="N493" s="412"/>
    </row>
    <row r="494" ht="10.5">
      <c r="N494" s="412"/>
    </row>
    <row r="495" ht="10.5">
      <c r="N495" s="412"/>
    </row>
    <row r="496" ht="10.5">
      <c r="N496" s="412"/>
    </row>
    <row r="497" ht="10.5">
      <c r="N497" s="412"/>
    </row>
    <row r="498" ht="10.5">
      <c r="N498" s="412"/>
    </row>
    <row r="499" ht="10.5">
      <c r="N499" s="412"/>
    </row>
    <row r="500" ht="10.5">
      <c r="N500" s="412"/>
    </row>
    <row r="501" ht="10.5">
      <c r="N501" s="412"/>
    </row>
    <row r="502" ht="10.5">
      <c r="N502" s="412"/>
    </row>
    <row r="503" ht="10.5">
      <c r="N503" s="412"/>
    </row>
    <row r="504" ht="10.5">
      <c r="N504" s="412"/>
    </row>
    <row r="505" ht="10.5">
      <c r="N505" s="412"/>
    </row>
    <row r="506" ht="10.5">
      <c r="N506" s="412"/>
    </row>
    <row r="507" ht="10.5">
      <c r="N507" s="412"/>
    </row>
    <row r="508" ht="10.5">
      <c r="N508" s="412"/>
    </row>
    <row r="509" ht="10.5">
      <c r="N509" s="412"/>
    </row>
    <row r="510" ht="10.5">
      <c r="N510" s="412"/>
    </row>
    <row r="511" ht="10.5">
      <c r="N511" s="412"/>
    </row>
    <row r="512" ht="10.5">
      <c r="N512" s="412"/>
    </row>
    <row r="513" ht="10.5">
      <c r="N513" s="412"/>
    </row>
    <row r="514" ht="10.5">
      <c r="N514" s="412"/>
    </row>
    <row r="515" ht="10.5">
      <c r="N515" s="412"/>
    </row>
    <row r="516" ht="10.5">
      <c r="N516" s="412"/>
    </row>
    <row r="517" ht="10.5">
      <c r="N517" s="412"/>
    </row>
    <row r="518" ht="10.5">
      <c r="N518" s="412"/>
    </row>
    <row r="519" ht="10.5">
      <c r="N519" s="412"/>
    </row>
    <row r="520" ht="10.5">
      <c r="N520" s="412"/>
    </row>
    <row r="521" ht="10.5">
      <c r="N521" s="412"/>
    </row>
    <row r="522" ht="10.5">
      <c r="N522" s="412"/>
    </row>
    <row r="523" ht="10.5">
      <c r="N523" s="412"/>
    </row>
    <row r="524" ht="10.5">
      <c r="N524" s="412"/>
    </row>
    <row r="525" ht="10.5">
      <c r="N525" s="412"/>
    </row>
    <row r="526" ht="10.5">
      <c r="N526" s="412"/>
    </row>
    <row r="527" ht="10.5">
      <c r="N527" s="412"/>
    </row>
    <row r="528" ht="10.5">
      <c r="N528" s="412"/>
    </row>
    <row r="529" ht="10.5">
      <c r="N529" s="412"/>
    </row>
    <row r="530" ht="10.5">
      <c r="N530" s="412"/>
    </row>
    <row r="531" ht="10.5">
      <c r="N531" s="412"/>
    </row>
    <row r="532" ht="10.5">
      <c r="N532" s="412"/>
    </row>
    <row r="533" ht="10.5">
      <c r="N533" s="412"/>
    </row>
    <row r="534" ht="10.5">
      <c r="N534" s="412"/>
    </row>
    <row r="535" ht="10.5">
      <c r="N535" s="412"/>
    </row>
    <row r="536" ht="10.5">
      <c r="N536" s="412"/>
    </row>
    <row r="537" ht="10.5">
      <c r="N537" s="412"/>
    </row>
    <row r="538" ht="10.5">
      <c r="N538" s="412"/>
    </row>
    <row r="539" ht="10.5">
      <c r="N539" s="412"/>
    </row>
    <row r="540" ht="10.5">
      <c r="N540" s="412"/>
    </row>
    <row r="541" ht="10.5">
      <c r="N541" s="412"/>
    </row>
    <row r="542" ht="10.5">
      <c r="N542" s="412"/>
    </row>
    <row r="543" ht="10.5">
      <c r="N543" s="412"/>
    </row>
    <row r="544" ht="10.5">
      <c r="N544" s="412"/>
    </row>
    <row r="545" ht="10.5">
      <c r="N545" s="412"/>
    </row>
    <row r="546" ht="10.5">
      <c r="N546" s="412"/>
    </row>
    <row r="547" ht="10.5">
      <c r="N547" s="412"/>
    </row>
    <row r="548" ht="10.5">
      <c r="N548" s="412"/>
    </row>
    <row r="549" ht="10.5">
      <c r="N549" s="412"/>
    </row>
    <row r="550" ht="10.5">
      <c r="N550" s="412"/>
    </row>
    <row r="551" ht="10.5">
      <c r="N551" s="412"/>
    </row>
    <row r="552" ht="10.5">
      <c r="N552" s="412"/>
    </row>
    <row r="553" ht="10.5">
      <c r="N553" s="412"/>
    </row>
    <row r="554" ht="10.5">
      <c r="N554" s="412"/>
    </row>
    <row r="555" ht="10.5">
      <c r="N555" s="412"/>
    </row>
    <row r="556" ht="10.5">
      <c r="N556" s="412"/>
    </row>
    <row r="557" ht="10.5">
      <c r="N557" s="412"/>
    </row>
    <row r="558" ht="10.5">
      <c r="N558" s="412"/>
    </row>
    <row r="559" ht="10.5">
      <c r="N559" s="412"/>
    </row>
    <row r="560" ht="10.5">
      <c r="N560" s="412"/>
    </row>
    <row r="561" ht="10.5">
      <c r="N561" s="412"/>
    </row>
    <row r="562" ht="10.5">
      <c r="N562" s="412"/>
    </row>
    <row r="563" ht="10.5">
      <c r="N563" s="412"/>
    </row>
    <row r="564" ht="10.5">
      <c r="N564" s="412"/>
    </row>
    <row r="565" ht="10.5">
      <c r="N565" s="412"/>
    </row>
    <row r="566" ht="10.5">
      <c r="N566" s="412"/>
    </row>
    <row r="567" ht="10.5">
      <c r="N567" s="412"/>
    </row>
    <row r="568" ht="10.5">
      <c r="N568" s="412"/>
    </row>
    <row r="569" ht="10.5">
      <c r="N569" s="412"/>
    </row>
    <row r="570" ht="10.5">
      <c r="N570" s="412"/>
    </row>
    <row r="571" ht="10.5">
      <c r="N571" s="412"/>
    </row>
    <row r="572" ht="10.5">
      <c r="N572" s="412"/>
    </row>
    <row r="573" ht="10.5">
      <c r="N573" s="412"/>
    </row>
    <row r="574" ht="10.5">
      <c r="N574" s="412"/>
    </row>
    <row r="575" ht="10.5">
      <c r="N575" s="412"/>
    </row>
    <row r="576" ht="10.5">
      <c r="N576" s="412"/>
    </row>
    <row r="577" ht="10.5">
      <c r="N577" s="412"/>
    </row>
    <row r="578" ht="10.5">
      <c r="N578" s="412"/>
    </row>
    <row r="579" ht="10.5">
      <c r="N579" s="412"/>
    </row>
    <row r="580" ht="10.5">
      <c r="N580" s="412"/>
    </row>
    <row r="581" ht="10.5">
      <c r="N581" s="412"/>
    </row>
    <row r="582" ht="10.5">
      <c r="N582" s="412"/>
    </row>
    <row r="583" ht="10.5">
      <c r="N583" s="412"/>
    </row>
    <row r="584" ht="10.5">
      <c r="N584" s="412"/>
    </row>
    <row r="585" ht="10.5">
      <c r="N585" s="412"/>
    </row>
    <row r="586" ht="10.5">
      <c r="N586" s="412"/>
    </row>
    <row r="587" ht="10.5">
      <c r="N587" s="412"/>
    </row>
    <row r="588" ht="10.5">
      <c r="N588" s="412"/>
    </row>
    <row r="589" ht="10.5">
      <c r="N589" s="412"/>
    </row>
    <row r="590" ht="10.5">
      <c r="N590" s="412"/>
    </row>
    <row r="591" ht="10.5">
      <c r="N591" s="412"/>
    </row>
    <row r="592" ht="10.5">
      <c r="N592" s="412"/>
    </row>
    <row r="593" ht="10.5">
      <c r="N593" s="412"/>
    </row>
    <row r="594" ht="10.5">
      <c r="N594" s="412"/>
    </row>
    <row r="595" ht="10.5">
      <c r="N595" s="412"/>
    </row>
    <row r="596" ht="10.5">
      <c r="N596" s="412"/>
    </row>
    <row r="597" ht="10.5">
      <c r="N597" s="412"/>
    </row>
    <row r="598" ht="10.5">
      <c r="N598" s="412"/>
    </row>
    <row r="599" ht="10.5">
      <c r="N599" s="412"/>
    </row>
    <row r="600" ht="10.5">
      <c r="N600" s="412"/>
    </row>
    <row r="601" ht="10.5">
      <c r="N601" s="412"/>
    </row>
    <row r="602" ht="10.5">
      <c r="N602" s="412"/>
    </row>
    <row r="603" ht="10.5">
      <c r="N603" s="412"/>
    </row>
    <row r="604" ht="10.5">
      <c r="N604" s="412"/>
    </row>
    <row r="605" ht="10.5">
      <c r="N605" s="412"/>
    </row>
    <row r="606" ht="10.5">
      <c r="N606" s="412"/>
    </row>
    <row r="607" ht="10.5">
      <c r="N607" s="412"/>
    </row>
    <row r="608" ht="10.5">
      <c r="N608" s="412"/>
    </row>
    <row r="609" ht="10.5">
      <c r="N609" s="412"/>
    </row>
    <row r="610" ht="10.5">
      <c r="N610" s="412"/>
    </row>
    <row r="611" ht="10.5">
      <c r="N611" s="412"/>
    </row>
    <row r="612" ht="10.5">
      <c r="N612" s="412"/>
    </row>
    <row r="613" ht="10.5">
      <c r="N613" s="412"/>
    </row>
    <row r="614" ht="10.5">
      <c r="N614" s="412"/>
    </row>
    <row r="615" ht="10.5">
      <c r="N615" s="412"/>
    </row>
    <row r="616" ht="10.5">
      <c r="N616" s="412"/>
    </row>
    <row r="617" ht="10.5">
      <c r="N617" s="412"/>
    </row>
    <row r="618" ht="10.5">
      <c r="N618" s="412"/>
    </row>
    <row r="619" ht="10.5">
      <c r="N619" s="412"/>
    </row>
    <row r="620" ht="10.5">
      <c r="N620" s="412"/>
    </row>
    <row r="621" ht="10.5">
      <c r="N621" s="412"/>
    </row>
    <row r="622" ht="10.5">
      <c r="N622" s="412"/>
    </row>
    <row r="623" ht="10.5">
      <c r="N623" s="412"/>
    </row>
    <row r="624" ht="10.5">
      <c r="N624" s="412"/>
    </row>
    <row r="625" ht="10.5">
      <c r="N625" s="412"/>
    </row>
    <row r="626" ht="10.5">
      <c r="N626" s="412"/>
    </row>
    <row r="627" ht="10.5">
      <c r="N627" s="412"/>
    </row>
    <row r="628" ht="10.5">
      <c r="N628" s="412"/>
    </row>
    <row r="629" ht="10.5">
      <c r="N629" s="412"/>
    </row>
    <row r="630" ht="10.5">
      <c r="N630" s="412"/>
    </row>
    <row r="631" ht="10.5">
      <c r="N631" s="412"/>
    </row>
    <row r="632" ht="10.5">
      <c r="N632" s="412"/>
    </row>
    <row r="633" ht="10.5">
      <c r="N633" s="412"/>
    </row>
    <row r="634" ht="10.5">
      <c r="N634" s="412"/>
    </row>
    <row r="635" ht="10.5">
      <c r="N635" s="412"/>
    </row>
    <row r="636" ht="10.5">
      <c r="N636" s="412"/>
    </row>
    <row r="637" ht="10.5">
      <c r="N637" s="412"/>
    </row>
    <row r="638" ht="10.5">
      <c r="N638" s="412"/>
    </row>
    <row r="639" ht="10.5">
      <c r="N639" s="412"/>
    </row>
    <row r="640" ht="10.5">
      <c r="N640" s="412"/>
    </row>
    <row r="641" ht="10.5">
      <c r="N641" s="412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5.00390625" style="0" customWidth="1"/>
    <col min="3" max="3" width="10.25390625" style="0" customWidth="1"/>
    <col min="4" max="4" width="5.75390625" style="0" customWidth="1"/>
    <col min="5" max="5" width="8.125" style="0" customWidth="1"/>
    <col min="6" max="6" width="8.625" style="0" customWidth="1"/>
    <col min="7" max="7" width="10.00390625" style="0" customWidth="1"/>
    <col min="8" max="8" width="8.875" style="0" customWidth="1"/>
    <col min="9" max="9" width="9.875" style="0" customWidth="1"/>
    <col min="10" max="10" width="7.625" style="0" customWidth="1"/>
    <col min="11" max="12" width="7.375" style="0" customWidth="1"/>
    <col min="13" max="13" width="7.625" style="0" customWidth="1"/>
    <col min="14" max="14" width="6.875" style="0" customWidth="1"/>
    <col min="15" max="15" width="9.375" style="0" customWidth="1"/>
    <col min="16" max="16" width="7.625" style="0" customWidth="1"/>
    <col min="17" max="17" width="8.125" style="0" customWidth="1"/>
    <col min="20" max="20" width="7.125" style="0" customWidth="1"/>
    <col min="21" max="21" width="8.00390625" style="0" customWidth="1"/>
    <col min="25" max="25" width="7.125" style="0" customWidth="1"/>
    <col min="26" max="26" width="7.375" style="0" customWidth="1"/>
    <col min="27" max="27" width="7.625" style="0" customWidth="1"/>
    <col min="28" max="28" width="8.125" style="0" customWidth="1"/>
    <col min="29" max="29" width="7.00390625" style="0" customWidth="1"/>
  </cols>
  <sheetData>
    <row r="1" spans="1:30" ht="12.75">
      <c r="A1" s="49" t="s">
        <v>544</v>
      </c>
      <c r="B1" s="49"/>
      <c r="C1" s="49"/>
      <c r="D1" s="49"/>
      <c r="E1" s="49"/>
      <c r="F1" s="253" t="s">
        <v>959</v>
      </c>
      <c r="G1" s="253"/>
      <c r="H1" s="253"/>
      <c r="I1" s="253"/>
      <c r="J1" s="253"/>
      <c r="K1" s="49"/>
      <c r="L1" s="49"/>
      <c r="M1" s="49"/>
      <c r="N1" s="49"/>
      <c r="O1" s="49"/>
      <c r="P1" s="49"/>
      <c r="Q1" s="49"/>
      <c r="R1" s="49"/>
      <c r="S1" s="49"/>
      <c r="T1" s="253" t="s">
        <v>960</v>
      </c>
      <c r="U1" s="215"/>
      <c r="V1" s="215"/>
      <c r="W1" s="215"/>
      <c r="X1" s="215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312" t="s">
        <v>961</v>
      </c>
      <c r="G2" s="312"/>
      <c r="H2" s="312"/>
      <c r="I2" s="312"/>
      <c r="J2" s="253"/>
      <c r="K2" s="49"/>
      <c r="L2" s="49"/>
      <c r="M2" s="49"/>
      <c r="N2" s="49"/>
      <c r="O2" s="49"/>
      <c r="P2" s="49"/>
      <c r="Q2" s="49"/>
      <c r="R2" s="49"/>
      <c r="S2" s="49"/>
      <c r="T2" s="312" t="s">
        <v>962</v>
      </c>
      <c r="U2" s="215"/>
      <c r="V2" s="215"/>
      <c r="W2" s="215"/>
      <c r="X2" s="215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312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2.75">
      <c r="A4" s="342"/>
      <c r="B4" s="332"/>
      <c r="C4" s="330" t="s">
        <v>963</v>
      </c>
      <c r="D4" s="343" t="s">
        <v>964</v>
      </c>
      <c r="E4" s="326"/>
      <c r="F4" s="326"/>
      <c r="G4" s="326"/>
      <c r="H4" s="326"/>
      <c r="I4" s="461"/>
      <c r="J4" s="343" t="s">
        <v>965</v>
      </c>
      <c r="K4" s="326"/>
      <c r="L4" s="326"/>
      <c r="M4" s="326"/>
      <c r="N4" s="326"/>
      <c r="O4" s="326"/>
      <c r="P4" s="331"/>
      <c r="Q4" s="332"/>
      <c r="R4" s="343"/>
      <c r="S4" s="326" t="s">
        <v>966</v>
      </c>
      <c r="T4" s="326"/>
      <c r="U4" s="326"/>
      <c r="V4" s="326"/>
      <c r="W4" s="326"/>
      <c r="X4" s="343" t="s">
        <v>967</v>
      </c>
      <c r="Y4" s="326"/>
      <c r="Z4" s="326"/>
      <c r="AA4" s="326"/>
      <c r="AB4" s="326"/>
      <c r="AC4" s="461"/>
      <c r="AD4" s="329" t="s">
        <v>968</v>
      </c>
    </row>
    <row r="5" spans="1:30" ht="12.75">
      <c r="A5" s="289"/>
      <c r="B5" s="337"/>
      <c r="C5" s="339" t="s">
        <v>969</v>
      </c>
      <c r="D5" s="338" t="s">
        <v>737</v>
      </c>
      <c r="E5" s="343"/>
      <c r="F5" s="326" t="s">
        <v>970</v>
      </c>
      <c r="G5" s="326"/>
      <c r="H5" s="326"/>
      <c r="I5" s="461"/>
      <c r="J5" s="330"/>
      <c r="K5" s="343"/>
      <c r="L5" s="326" t="s">
        <v>971</v>
      </c>
      <c r="M5" s="326"/>
      <c r="N5" s="326"/>
      <c r="O5" s="326"/>
      <c r="P5" s="291" t="s">
        <v>661</v>
      </c>
      <c r="Q5" s="322" t="s">
        <v>46</v>
      </c>
      <c r="R5" s="330"/>
      <c r="S5" s="343"/>
      <c r="T5" s="326" t="s">
        <v>972</v>
      </c>
      <c r="U5" s="326"/>
      <c r="V5" s="326"/>
      <c r="W5" s="326"/>
      <c r="X5" s="330"/>
      <c r="Y5" s="343"/>
      <c r="Z5" s="326" t="s">
        <v>973</v>
      </c>
      <c r="AA5" s="326"/>
      <c r="AB5" s="326"/>
      <c r="AC5" s="461"/>
      <c r="AD5" s="54" t="s">
        <v>909</v>
      </c>
    </row>
    <row r="6" spans="1:30" ht="12.75">
      <c r="A6" s="304" t="s">
        <v>661</v>
      </c>
      <c r="B6" s="393" t="s">
        <v>46</v>
      </c>
      <c r="C6" s="339" t="s">
        <v>974</v>
      </c>
      <c r="D6" s="339" t="s">
        <v>110</v>
      </c>
      <c r="E6" s="52" t="s">
        <v>975</v>
      </c>
      <c r="F6" s="338" t="s">
        <v>976</v>
      </c>
      <c r="G6" s="291" t="s">
        <v>977</v>
      </c>
      <c r="H6" s="338" t="s">
        <v>978</v>
      </c>
      <c r="I6" s="52" t="s">
        <v>979</v>
      </c>
      <c r="J6" s="338" t="s">
        <v>980</v>
      </c>
      <c r="K6" s="330" t="s">
        <v>981</v>
      </c>
      <c r="L6" s="330" t="s">
        <v>982</v>
      </c>
      <c r="M6" s="330" t="s">
        <v>983</v>
      </c>
      <c r="N6" s="330" t="s">
        <v>984</v>
      </c>
      <c r="O6" s="329" t="s">
        <v>985</v>
      </c>
      <c r="P6" s="289"/>
      <c r="Q6" s="49"/>
      <c r="R6" s="338" t="s">
        <v>986</v>
      </c>
      <c r="S6" s="52" t="s">
        <v>981</v>
      </c>
      <c r="T6" s="330" t="s">
        <v>987</v>
      </c>
      <c r="U6" s="52" t="s">
        <v>988</v>
      </c>
      <c r="V6" s="330" t="s">
        <v>989</v>
      </c>
      <c r="W6" s="52" t="s">
        <v>990</v>
      </c>
      <c r="X6" s="338" t="s">
        <v>980</v>
      </c>
      <c r="Y6" s="52" t="s">
        <v>981</v>
      </c>
      <c r="Z6" s="330" t="s">
        <v>982</v>
      </c>
      <c r="AA6" s="329" t="s">
        <v>983</v>
      </c>
      <c r="AB6" s="330" t="s">
        <v>984</v>
      </c>
      <c r="AC6" s="331" t="s">
        <v>985</v>
      </c>
      <c r="AD6" s="390" t="s">
        <v>991</v>
      </c>
    </row>
    <row r="7" spans="1:30" ht="12.75">
      <c r="A7" s="304"/>
      <c r="B7" s="303"/>
      <c r="C7" s="462"/>
      <c r="D7" s="54"/>
      <c r="E7" s="339" t="s">
        <v>992</v>
      </c>
      <c r="F7" s="339" t="s">
        <v>993</v>
      </c>
      <c r="G7" s="288" t="s">
        <v>994</v>
      </c>
      <c r="H7" s="339" t="s">
        <v>995</v>
      </c>
      <c r="I7" s="288" t="s">
        <v>387</v>
      </c>
      <c r="J7" s="339" t="s">
        <v>110</v>
      </c>
      <c r="K7" s="339" t="s">
        <v>996</v>
      </c>
      <c r="L7" s="339" t="s">
        <v>997</v>
      </c>
      <c r="M7" s="339" t="s">
        <v>998</v>
      </c>
      <c r="N7" s="339" t="s">
        <v>999</v>
      </c>
      <c r="O7" s="390" t="s">
        <v>1000</v>
      </c>
      <c r="P7" s="289"/>
      <c r="Q7" s="303"/>
      <c r="R7" s="339" t="s">
        <v>629</v>
      </c>
      <c r="S7" s="390" t="s">
        <v>996</v>
      </c>
      <c r="T7" s="339" t="s">
        <v>997</v>
      </c>
      <c r="U7" s="288" t="s">
        <v>998</v>
      </c>
      <c r="V7" s="339" t="s">
        <v>999</v>
      </c>
      <c r="W7" s="392" t="s">
        <v>1000</v>
      </c>
      <c r="X7" s="390" t="s">
        <v>110</v>
      </c>
      <c r="Y7" s="390" t="s">
        <v>996</v>
      </c>
      <c r="Z7" s="339" t="s">
        <v>997</v>
      </c>
      <c r="AA7" s="390" t="s">
        <v>998</v>
      </c>
      <c r="AB7" s="339" t="s">
        <v>999</v>
      </c>
      <c r="AC7" s="392" t="s">
        <v>1000</v>
      </c>
      <c r="AD7" s="390" t="s">
        <v>1001</v>
      </c>
    </row>
    <row r="8" spans="1:30" ht="12.75">
      <c r="A8" s="290"/>
      <c r="B8" s="306"/>
      <c r="C8" s="137"/>
      <c r="D8" s="137"/>
      <c r="E8" s="186" t="s">
        <v>1002</v>
      </c>
      <c r="F8" s="137"/>
      <c r="G8" s="137"/>
      <c r="H8" s="137"/>
      <c r="I8" s="186" t="s">
        <v>1003</v>
      </c>
      <c r="J8" s="327"/>
      <c r="K8" s="340" t="s">
        <v>1004</v>
      </c>
      <c r="L8" s="327"/>
      <c r="M8" s="327"/>
      <c r="N8" s="327"/>
      <c r="O8" s="137"/>
      <c r="P8" s="286"/>
      <c r="Q8" s="367"/>
      <c r="R8" s="327"/>
      <c r="S8" s="390" t="s">
        <v>1004</v>
      </c>
      <c r="T8" s="338"/>
      <c r="U8" s="54"/>
      <c r="V8" s="54"/>
      <c r="W8" s="338"/>
      <c r="X8" s="327"/>
      <c r="Y8" s="340" t="s">
        <v>1004</v>
      </c>
      <c r="Z8" s="327"/>
      <c r="AA8" s="137"/>
      <c r="AB8" s="137"/>
      <c r="AC8" s="327"/>
      <c r="AD8" s="288" t="s">
        <v>1005</v>
      </c>
    </row>
    <row r="9" spans="1:30" ht="12.75">
      <c r="A9" s="397" t="s">
        <v>646</v>
      </c>
      <c r="B9" s="398" t="s">
        <v>578</v>
      </c>
      <c r="C9" s="52">
        <f>(J9+R9)-D9</f>
        <v>0</v>
      </c>
      <c r="D9" s="53">
        <f>E9+F9+G9+H9+I9</f>
        <v>182</v>
      </c>
      <c r="E9" s="53"/>
      <c r="F9" s="53"/>
      <c r="G9" s="53">
        <v>43</v>
      </c>
      <c r="H9" s="53">
        <v>81</v>
      </c>
      <c r="I9" s="53">
        <v>58</v>
      </c>
      <c r="J9" s="52">
        <f aca="true" t="shared" si="0" ref="J9:J30">K9+L9+M9+N9+O9</f>
        <v>0</v>
      </c>
      <c r="K9" s="53"/>
      <c r="L9" s="53"/>
      <c r="M9" s="53"/>
      <c r="N9" s="53"/>
      <c r="O9" s="53"/>
      <c r="P9" s="397" t="s">
        <v>646</v>
      </c>
      <c r="Q9" s="398" t="s">
        <v>578</v>
      </c>
      <c r="R9" s="52">
        <f>S9+T9+U9+V9+W9</f>
        <v>182</v>
      </c>
      <c r="S9" s="53"/>
      <c r="T9" s="53"/>
      <c r="U9" s="53">
        <v>43</v>
      </c>
      <c r="V9" s="53">
        <v>81</v>
      </c>
      <c r="W9" s="53">
        <v>58</v>
      </c>
      <c r="X9" s="132">
        <f aca="true" t="shared" si="1" ref="X9:X15">R9/(J9+R9)*100</f>
        <v>100</v>
      </c>
      <c r="Y9" s="132"/>
      <c r="Z9" s="132"/>
      <c r="AA9" s="132">
        <f aca="true" t="shared" si="2" ref="AA9:AC16">U9/(M9+U9)*100</f>
        <v>100</v>
      </c>
      <c r="AB9" s="132">
        <f t="shared" si="2"/>
        <v>100</v>
      </c>
      <c r="AC9" s="132">
        <f t="shared" si="2"/>
        <v>100</v>
      </c>
      <c r="AD9" s="131" t="e">
        <f>D9/AF9*100</f>
        <v>#DIV/0!</v>
      </c>
    </row>
    <row r="10" spans="1:30" ht="12.75">
      <c r="A10" s="397" t="s">
        <v>647</v>
      </c>
      <c r="B10" s="398" t="s">
        <v>241</v>
      </c>
      <c r="C10" s="52">
        <f>(J10+R10)-D10</f>
        <v>0</v>
      </c>
      <c r="D10" s="52">
        <f>E10+F10+G10+H10+I10</f>
        <v>0</v>
      </c>
      <c r="E10" s="52"/>
      <c r="F10" s="52"/>
      <c r="G10" s="52"/>
      <c r="H10" s="52"/>
      <c r="I10" s="52"/>
      <c r="J10" s="52">
        <f t="shared" si="0"/>
        <v>0</v>
      </c>
      <c r="K10" s="52"/>
      <c r="L10" s="52"/>
      <c r="M10" s="52"/>
      <c r="N10" s="52"/>
      <c r="O10" s="52"/>
      <c r="P10" s="397" t="s">
        <v>647</v>
      </c>
      <c r="Q10" s="398" t="s">
        <v>241</v>
      </c>
      <c r="R10" s="52">
        <f>S10+T10+U10+V10+W10</f>
        <v>0</v>
      </c>
      <c r="S10" s="52"/>
      <c r="T10" s="52"/>
      <c r="U10" s="52"/>
      <c r="V10" s="52"/>
      <c r="W10" s="52"/>
      <c r="X10" s="132" t="e">
        <f t="shared" si="1"/>
        <v>#DIV/0!</v>
      </c>
      <c r="Y10" s="132"/>
      <c r="Z10" s="132"/>
      <c r="AA10" s="132" t="e">
        <f t="shared" si="2"/>
        <v>#DIV/0!</v>
      </c>
      <c r="AB10" s="132" t="e">
        <f t="shared" si="2"/>
        <v>#DIV/0!</v>
      </c>
      <c r="AC10" s="132" t="e">
        <f t="shared" si="2"/>
        <v>#DIV/0!</v>
      </c>
      <c r="AD10" s="132" t="e">
        <f>D10/AF10*100</f>
        <v>#DIV/0!</v>
      </c>
    </row>
    <row r="11" spans="1:30" ht="12.75">
      <c r="A11" s="397" t="s">
        <v>648</v>
      </c>
      <c r="B11" s="398" t="s">
        <v>242</v>
      </c>
      <c r="C11" s="52">
        <f>(J11+R11)-D11</f>
        <v>0</v>
      </c>
      <c r="D11" s="52">
        <f>E11+F11+G11+H11+I11</f>
        <v>0</v>
      </c>
      <c r="E11" s="52"/>
      <c r="F11" s="52"/>
      <c r="G11" s="52"/>
      <c r="H11" s="52"/>
      <c r="I11" s="52"/>
      <c r="J11" s="52">
        <f t="shared" si="0"/>
        <v>0</v>
      </c>
      <c r="K11" s="52"/>
      <c r="L11" s="52"/>
      <c r="M11" s="52"/>
      <c r="N11" s="52"/>
      <c r="O11" s="52"/>
      <c r="P11" s="397" t="s">
        <v>648</v>
      </c>
      <c r="Q11" s="398" t="s">
        <v>242</v>
      </c>
      <c r="R11" s="52">
        <f>S11+T11+U11+V11+W11</f>
        <v>0</v>
      </c>
      <c r="S11" s="52"/>
      <c r="T11" s="52"/>
      <c r="U11" s="52"/>
      <c r="V11" s="52"/>
      <c r="W11" s="52"/>
      <c r="X11" s="132" t="e">
        <f t="shared" si="1"/>
        <v>#DIV/0!</v>
      </c>
      <c r="Y11" s="132"/>
      <c r="Z11" s="132" t="e">
        <f>T11/(L11+T11)*100</f>
        <v>#DIV/0!</v>
      </c>
      <c r="AA11" s="132" t="e">
        <f t="shared" si="2"/>
        <v>#DIV/0!</v>
      </c>
      <c r="AB11" s="132" t="e">
        <f t="shared" si="2"/>
        <v>#DIV/0!</v>
      </c>
      <c r="AC11" s="132" t="e">
        <f t="shared" si="2"/>
        <v>#DIV/0!</v>
      </c>
      <c r="AD11" s="132" t="e">
        <f>D11/AF11*100</f>
        <v>#DIV/0!</v>
      </c>
    </row>
    <row r="12" spans="1:30" ht="12.75">
      <c r="A12" s="397" t="s">
        <v>649</v>
      </c>
      <c r="B12" s="398" t="s">
        <v>243</v>
      </c>
      <c r="C12" s="52">
        <f>(J12+R12)-D12</f>
        <v>0</v>
      </c>
      <c r="D12" s="52">
        <f>E12+F12+G12+H12+I12</f>
        <v>0</v>
      </c>
      <c r="E12" s="52"/>
      <c r="F12" s="52"/>
      <c r="G12" s="52"/>
      <c r="H12" s="52"/>
      <c r="I12" s="52"/>
      <c r="J12" s="52">
        <f t="shared" si="0"/>
        <v>0</v>
      </c>
      <c r="K12" s="52"/>
      <c r="L12" s="52"/>
      <c r="M12" s="52"/>
      <c r="N12" s="52"/>
      <c r="O12" s="52"/>
      <c r="P12" s="397" t="s">
        <v>649</v>
      </c>
      <c r="Q12" s="398" t="s">
        <v>243</v>
      </c>
      <c r="R12" s="52">
        <f>S12+T12+U12+V12+W12</f>
        <v>0</v>
      </c>
      <c r="S12" s="52"/>
      <c r="T12" s="52"/>
      <c r="U12" s="52"/>
      <c r="V12" s="52"/>
      <c r="W12" s="52"/>
      <c r="X12" s="132" t="e">
        <f t="shared" si="1"/>
        <v>#DIV/0!</v>
      </c>
      <c r="Y12" s="132"/>
      <c r="Z12" s="132" t="e">
        <f>T12/(L12+T12)*100</f>
        <v>#DIV/0!</v>
      </c>
      <c r="AA12" s="132" t="e">
        <f t="shared" si="2"/>
        <v>#DIV/0!</v>
      </c>
      <c r="AB12" s="132" t="e">
        <f t="shared" si="2"/>
        <v>#DIV/0!</v>
      </c>
      <c r="AC12" s="132" t="e">
        <f t="shared" si="2"/>
        <v>#DIV/0!</v>
      </c>
      <c r="AD12" s="132" t="e">
        <f>D12/AF12*100</f>
        <v>#DIV/0!</v>
      </c>
    </row>
    <row r="13" spans="1:30" ht="12.75">
      <c r="A13" s="397"/>
      <c r="B13" s="398"/>
      <c r="C13" s="52"/>
      <c r="D13" s="49"/>
      <c r="E13" s="49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397"/>
      <c r="Q13" s="398"/>
      <c r="R13" s="52"/>
      <c r="S13" s="49"/>
      <c r="T13" s="49"/>
      <c r="U13" s="49"/>
      <c r="V13" s="49"/>
      <c r="W13" s="49"/>
      <c r="X13" s="132"/>
      <c r="Y13" s="132"/>
      <c r="Z13" s="132"/>
      <c r="AA13" s="132"/>
      <c r="AB13" s="132"/>
      <c r="AC13" s="132"/>
      <c r="AD13" s="49"/>
    </row>
    <row r="14" spans="1:30" ht="12.75">
      <c r="A14" s="397" t="s">
        <v>650</v>
      </c>
      <c r="B14" s="398" t="s">
        <v>244</v>
      </c>
      <c r="C14" s="52">
        <f>(J14+R14)-D14</f>
        <v>0</v>
      </c>
      <c r="D14" s="52">
        <f>E14+F14+G14+H14+I14</f>
        <v>0</v>
      </c>
      <c r="E14" s="52"/>
      <c r="F14" s="52"/>
      <c r="G14" s="52"/>
      <c r="H14" s="52"/>
      <c r="I14" s="52"/>
      <c r="J14" s="52">
        <f t="shared" si="0"/>
        <v>0</v>
      </c>
      <c r="K14" s="52"/>
      <c r="L14" s="52"/>
      <c r="M14" s="52"/>
      <c r="N14" s="52"/>
      <c r="O14" s="52"/>
      <c r="P14" s="397" t="s">
        <v>650</v>
      </c>
      <c r="Q14" s="398" t="s">
        <v>244</v>
      </c>
      <c r="R14" s="52">
        <f>S14+T14+U14+V14+W14</f>
        <v>0</v>
      </c>
      <c r="S14" s="52"/>
      <c r="T14" s="52"/>
      <c r="U14" s="52"/>
      <c r="V14" s="52"/>
      <c r="W14" s="52"/>
      <c r="X14" s="132" t="e">
        <f t="shared" si="1"/>
        <v>#DIV/0!</v>
      </c>
      <c r="Y14" s="132"/>
      <c r="Z14" s="132"/>
      <c r="AA14" s="132" t="e">
        <f t="shared" si="2"/>
        <v>#DIV/0!</v>
      </c>
      <c r="AB14" s="132" t="e">
        <f t="shared" si="2"/>
        <v>#DIV/0!</v>
      </c>
      <c r="AC14" s="132" t="e">
        <f t="shared" si="2"/>
        <v>#DIV/0!</v>
      </c>
      <c r="AD14" s="132" t="e">
        <f>D14/AF14*100</f>
        <v>#DIV/0!</v>
      </c>
    </row>
    <row r="15" spans="1:30" ht="12.75">
      <c r="A15" s="397" t="s">
        <v>651</v>
      </c>
      <c r="B15" s="398" t="s">
        <v>245</v>
      </c>
      <c r="C15" s="52">
        <f>(J15+R15)-D15</f>
        <v>0</v>
      </c>
      <c r="D15" s="52">
        <f>E15+F15+G15+H15+I15</f>
        <v>0</v>
      </c>
      <c r="E15" s="52"/>
      <c r="F15" s="52"/>
      <c r="G15" s="52"/>
      <c r="H15" s="52"/>
      <c r="I15" s="52"/>
      <c r="J15" s="52">
        <f t="shared" si="0"/>
        <v>0</v>
      </c>
      <c r="K15" s="52"/>
      <c r="L15" s="52"/>
      <c r="M15" s="52"/>
      <c r="N15" s="52"/>
      <c r="O15" s="52"/>
      <c r="P15" s="397" t="s">
        <v>651</v>
      </c>
      <c r="Q15" s="398" t="s">
        <v>245</v>
      </c>
      <c r="R15" s="52">
        <f>S15+T15+U15+V15+W15</f>
        <v>0</v>
      </c>
      <c r="S15" s="52"/>
      <c r="T15" s="52"/>
      <c r="U15" s="52"/>
      <c r="V15" s="52"/>
      <c r="W15" s="52"/>
      <c r="X15" s="132" t="e">
        <f t="shared" si="1"/>
        <v>#DIV/0!</v>
      </c>
      <c r="Y15" s="132"/>
      <c r="Z15" s="132" t="e">
        <f>T15/(L15+T15)*100</f>
        <v>#DIV/0!</v>
      </c>
      <c r="AA15" s="132" t="e">
        <f t="shared" si="2"/>
        <v>#DIV/0!</v>
      </c>
      <c r="AB15" s="132" t="e">
        <f t="shared" si="2"/>
        <v>#DIV/0!</v>
      </c>
      <c r="AC15" s="132" t="e">
        <f t="shared" si="2"/>
        <v>#DIV/0!</v>
      </c>
      <c r="AD15" s="132" t="e">
        <f>D15/AF15*100</f>
        <v>#DIV/0!</v>
      </c>
    </row>
    <row r="16" spans="1:30" ht="12.75">
      <c r="A16" s="397" t="s">
        <v>363</v>
      </c>
      <c r="B16" s="398" t="s">
        <v>246</v>
      </c>
      <c r="C16" s="52">
        <f>(J16+R16)-D16</f>
        <v>0</v>
      </c>
      <c r="D16" s="52">
        <f>E16+F16+G16+H16+I16</f>
        <v>0</v>
      </c>
      <c r="E16" s="52"/>
      <c r="F16" s="52"/>
      <c r="G16" s="52"/>
      <c r="H16" s="52"/>
      <c r="I16" s="52"/>
      <c r="J16" s="52">
        <f t="shared" si="0"/>
        <v>0</v>
      </c>
      <c r="K16" s="52"/>
      <c r="L16" s="52"/>
      <c r="M16" s="52"/>
      <c r="N16" s="52"/>
      <c r="O16" s="52"/>
      <c r="P16" s="397" t="s">
        <v>363</v>
      </c>
      <c r="Q16" s="398" t="s">
        <v>246</v>
      </c>
      <c r="R16" s="52">
        <f>S16+T16+U16+V16+W16</f>
        <v>0</v>
      </c>
      <c r="S16" s="52"/>
      <c r="T16" s="52"/>
      <c r="U16" s="52"/>
      <c r="V16" s="52"/>
      <c r="W16" s="52"/>
      <c r="X16" s="132" t="e">
        <f>R16/(J16+R16)*100</f>
        <v>#DIV/0!</v>
      </c>
      <c r="Y16" s="132"/>
      <c r="Z16" s="132" t="e">
        <f>T16/(L16+T16)*100</f>
        <v>#DIV/0!</v>
      </c>
      <c r="AA16" s="132" t="e">
        <f t="shared" si="2"/>
        <v>#DIV/0!</v>
      </c>
      <c r="AB16" s="132" t="e">
        <f>V16/(N16+V16)*100</f>
        <v>#DIV/0!</v>
      </c>
      <c r="AC16" s="132" t="e">
        <f>W16/(O16+W16)*100</f>
        <v>#DIV/0!</v>
      </c>
      <c r="AD16" s="132" t="e">
        <f>D16/AF16*100</f>
        <v>#DIV/0!</v>
      </c>
    </row>
    <row r="17" spans="1:30" ht="12.75">
      <c r="A17" s="397" t="s">
        <v>364</v>
      </c>
      <c r="B17" s="398" t="s">
        <v>247</v>
      </c>
      <c r="C17" s="52">
        <f>(J17+R17)-D17</f>
        <v>0</v>
      </c>
      <c r="D17" s="52">
        <f>E17+F17+G17+H17+I17</f>
        <v>1829</v>
      </c>
      <c r="E17" s="52"/>
      <c r="F17" s="52"/>
      <c r="G17" s="52"/>
      <c r="H17" s="52">
        <v>1121</v>
      </c>
      <c r="I17" s="52">
        <v>708</v>
      </c>
      <c r="J17" s="52">
        <f t="shared" si="0"/>
        <v>0</v>
      </c>
      <c r="K17" s="52"/>
      <c r="L17" s="52"/>
      <c r="M17" s="52"/>
      <c r="N17" s="52"/>
      <c r="O17" s="52"/>
      <c r="P17" s="397" t="s">
        <v>364</v>
      </c>
      <c r="Q17" s="398" t="s">
        <v>247</v>
      </c>
      <c r="R17" s="52">
        <f>S17+T17+U17+V17+W17</f>
        <v>1829</v>
      </c>
      <c r="S17" s="52"/>
      <c r="T17" s="52"/>
      <c r="U17" s="52"/>
      <c r="V17" s="52">
        <v>1121</v>
      </c>
      <c r="W17" s="52">
        <v>708</v>
      </c>
      <c r="X17" s="132">
        <f>R17/(J17+R17)*100</f>
        <v>100</v>
      </c>
      <c r="Y17" s="132"/>
      <c r="Z17" s="132"/>
      <c r="AA17" s="132" t="e">
        <f>U17/(M17+U17)*100</f>
        <v>#DIV/0!</v>
      </c>
      <c r="AB17" s="132">
        <f>V17/(N17+V17)*100</f>
        <v>100</v>
      </c>
      <c r="AC17" s="132">
        <f>W17/(O17+W17)*100</f>
        <v>100</v>
      </c>
      <c r="AD17" s="132" t="e">
        <f>D17/AF17*100</f>
        <v>#DIV/0!</v>
      </c>
    </row>
    <row r="18" spans="1:30" ht="12.75">
      <c r="A18" s="397"/>
      <c r="B18" s="398"/>
      <c r="C18" s="52"/>
      <c r="D18" s="49"/>
      <c r="E18" s="49"/>
      <c r="F18" s="49"/>
      <c r="G18" s="49"/>
      <c r="H18" s="49"/>
      <c r="I18" s="49"/>
      <c r="J18" s="52"/>
      <c r="K18" s="49"/>
      <c r="L18" s="49"/>
      <c r="M18" s="49"/>
      <c r="N18" s="49"/>
      <c r="O18" s="49"/>
      <c r="P18" s="397"/>
      <c r="Q18" s="398"/>
      <c r="R18" s="52"/>
      <c r="S18" s="49"/>
      <c r="T18" s="49"/>
      <c r="U18" s="49"/>
      <c r="V18" s="49"/>
      <c r="W18" s="49"/>
      <c r="X18" s="132"/>
      <c r="Y18" s="132"/>
      <c r="Z18" s="132"/>
      <c r="AA18" s="132"/>
      <c r="AB18" s="132"/>
      <c r="AC18" s="132"/>
      <c r="AD18" s="49"/>
    </row>
    <row r="19" spans="1:30" ht="12.75">
      <c r="A19" s="397" t="s">
        <v>354</v>
      </c>
      <c r="B19" s="398" t="s">
        <v>248</v>
      </c>
      <c r="C19" s="52">
        <f>(J19+R19)-D19</f>
        <v>0</v>
      </c>
      <c r="D19" s="52">
        <f>E19+F19+G19+H19+I19</f>
        <v>0</v>
      </c>
      <c r="E19" s="52"/>
      <c r="F19" s="52"/>
      <c r="G19" s="52"/>
      <c r="H19" s="52"/>
      <c r="I19" s="52"/>
      <c r="J19" s="52">
        <f t="shared" si="0"/>
        <v>0</v>
      </c>
      <c r="K19" s="52"/>
      <c r="L19" s="52"/>
      <c r="M19" s="52"/>
      <c r="N19" s="52"/>
      <c r="O19" s="52"/>
      <c r="P19" s="397" t="s">
        <v>354</v>
      </c>
      <c r="Q19" s="398" t="s">
        <v>248</v>
      </c>
      <c r="R19" s="52">
        <f>S19+T19+U19+V19+W19</f>
        <v>0</v>
      </c>
      <c r="S19" s="52"/>
      <c r="T19" s="52"/>
      <c r="U19" s="52"/>
      <c r="V19" s="52"/>
      <c r="W19" s="52"/>
      <c r="X19" s="132" t="e">
        <f>R19/(J19+R19)*100</f>
        <v>#DIV/0!</v>
      </c>
      <c r="Y19" s="132"/>
      <c r="Z19" s="132" t="e">
        <f aca="true" t="shared" si="3" ref="Z19:AC22">T19/(L19+T19)*100</f>
        <v>#DIV/0!</v>
      </c>
      <c r="AA19" s="132" t="e">
        <f t="shared" si="3"/>
        <v>#DIV/0!</v>
      </c>
      <c r="AB19" s="132" t="e">
        <f t="shared" si="3"/>
        <v>#DIV/0!</v>
      </c>
      <c r="AC19" s="132" t="e">
        <f t="shared" si="3"/>
        <v>#DIV/0!</v>
      </c>
      <c r="AD19" s="132" t="e">
        <f>D19/AF19*100</f>
        <v>#DIV/0!</v>
      </c>
    </row>
    <row r="20" spans="1:30" ht="12.75">
      <c r="A20" s="397" t="s">
        <v>355</v>
      </c>
      <c r="B20" s="398" t="s">
        <v>249</v>
      </c>
      <c r="C20" s="52">
        <f>(J20+R20)-D20</f>
        <v>0</v>
      </c>
      <c r="D20" s="52">
        <f>E20+F20+G20+H20+I20</f>
        <v>0</v>
      </c>
      <c r="E20" s="52"/>
      <c r="F20" s="52"/>
      <c r="G20" s="52"/>
      <c r="H20" s="52"/>
      <c r="I20" s="52"/>
      <c r="J20" s="52">
        <f t="shared" si="0"/>
        <v>0</v>
      </c>
      <c r="K20" s="52"/>
      <c r="L20" s="52"/>
      <c r="M20" s="52"/>
      <c r="N20" s="52"/>
      <c r="O20" s="52"/>
      <c r="P20" s="397" t="s">
        <v>355</v>
      </c>
      <c r="Q20" s="398" t="s">
        <v>249</v>
      </c>
      <c r="R20" s="52">
        <f>S20+T20+U20+V20+W20</f>
        <v>0</v>
      </c>
      <c r="S20" s="52"/>
      <c r="T20" s="52"/>
      <c r="U20" s="52"/>
      <c r="V20" s="52"/>
      <c r="W20" s="52"/>
      <c r="X20" s="132" t="e">
        <f>R20/(J20+R20)*100</f>
        <v>#DIV/0!</v>
      </c>
      <c r="Y20" s="132"/>
      <c r="Z20" s="132" t="e">
        <f t="shared" si="3"/>
        <v>#DIV/0!</v>
      </c>
      <c r="AA20" s="132" t="e">
        <f t="shared" si="3"/>
        <v>#DIV/0!</v>
      </c>
      <c r="AB20" s="132" t="e">
        <f t="shared" si="3"/>
        <v>#DIV/0!</v>
      </c>
      <c r="AC20" s="132" t="e">
        <f t="shared" si="3"/>
        <v>#DIV/0!</v>
      </c>
      <c r="AD20" s="132" t="e">
        <f>D20/AF20*100</f>
        <v>#DIV/0!</v>
      </c>
    </row>
    <row r="21" spans="1:30" ht="12.75">
      <c r="A21" s="397" t="s">
        <v>618</v>
      </c>
      <c r="B21" s="398" t="s">
        <v>250</v>
      </c>
      <c r="C21" s="52">
        <f>(J21+R21)-D21</f>
        <v>0</v>
      </c>
      <c r="D21" s="52">
        <f>E21+F21+G21+H21+I21</f>
        <v>0</v>
      </c>
      <c r="E21" s="52"/>
      <c r="F21" s="52"/>
      <c r="G21" s="52"/>
      <c r="H21" s="52"/>
      <c r="I21" s="52"/>
      <c r="J21" s="52">
        <f t="shared" si="0"/>
        <v>0</v>
      </c>
      <c r="K21" s="52"/>
      <c r="L21" s="52"/>
      <c r="M21" s="52"/>
      <c r="N21" s="52"/>
      <c r="O21" s="52"/>
      <c r="P21" s="397" t="s">
        <v>618</v>
      </c>
      <c r="Q21" s="398" t="s">
        <v>250</v>
      </c>
      <c r="R21" s="52">
        <f>S21+T21+U21+V21+W21</f>
        <v>0</v>
      </c>
      <c r="S21" s="52"/>
      <c r="T21" s="52"/>
      <c r="U21" s="52"/>
      <c r="V21" s="52"/>
      <c r="W21" s="52"/>
      <c r="X21" s="132" t="e">
        <f>R21/(J21+R21)*100</f>
        <v>#DIV/0!</v>
      </c>
      <c r="Y21" s="132"/>
      <c r="Z21" s="132"/>
      <c r="AA21" s="132" t="e">
        <f t="shared" si="3"/>
        <v>#DIV/0!</v>
      </c>
      <c r="AB21" s="132" t="e">
        <f t="shared" si="3"/>
        <v>#DIV/0!</v>
      </c>
      <c r="AC21" s="132" t="e">
        <f t="shared" si="3"/>
        <v>#DIV/0!</v>
      </c>
      <c r="AD21" s="132" t="e">
        <f>D21/AF21*100</f>
        <v>#DIV/0!</v>
      </c>
    </row>
    <row r="22" spans="1:30" ht="12.75">
      <c r="A22" s="397" t="s">
        <v>365</v>
      </c>
      <c r="B22" s="398" t="s">
        <v>251</v>
      </c>
      <c r="C22" s="52">
        <f>(J22+R22)-D22</f>
        <v>0</v>
      </c>
      <c r="D22" s="52">
        <f>E22+F22+G22+H22+I22</f>
        <v>0</v>
      </c>
      <c r="E22" s="52"/>
      <c r="F22" s="52"/>
      <c r="G22" s="52"/>
      <c r="H22" s="52"/>
      <c r="I22" s="52"/>
      <c r="J22" s="52">
        <f t="shared" si="0"/>
        <v>0</v>
      </c>
      <c r="K22" s="52"/>
      <c r="L22" s="52"/>
      <c r="M22" s="52"/>
      <c r="N22" s="52"/>
      <c r="O22" s="52"/>
      <c r="P22" s="397" t="s">
        <v>365</v>
      </c>
      <c r="Q22" s="398" t="s">
        <v>251</v>
      </c>
      <c r="R22" s="52">
        <f>S22+T22+U22+V22+W22</f>
        <v>0</v>
      </c>
      <c r="S22" s="52"/>
      <c r="T22" s="52"/>
      <c r="U22" s="52"/>
      <c r="V22" s="52"/>
      <c r="W22" s="52"/>
      <c r="X22" s="132" t="e">
        <f>R22/(J22+R22)*100</f>
        <v>#DIV/0!</v>
      </c>
      <c r="Y22" s="132"/>
      <c r="Z22" s="132" t="e">
        <f t="shared" si="3"/>
        <v>#DIV/0!</v>
      </c>
      <c r="AA22" s="132" t="e">
        <f t="shared" si="3"/>
        <v>#DIV/0!</v>
      </c>
      <c r="AB22" s="132" t="e">
        <f t="shared" si="3"/>
        <v>#DIV/0!</v>
      </c>
      <c r="AC22" s="132" t="e">
        <f t="shared" si="3"/>
        <v>#DIV/0!</v>
      </c>
      <c r="AD22" s="132" t="e">
        <f>D22/AF22*100</f>
        <v>#DIV/0!</v>
      </c>
    </row>
    <row r="23" spans="1:30" ht="12.75">
      <c r="A23" s="397"/>
      <c r="B23" s="398"/>
      <c r="C23" s="52"/>
      <c r="D23" s="49"/>
      <c r="E23" s="49"/>
      <c r="F23" s="49"/>
      <c r="G23" s="49"/>
      <c r="H23" s="49"/>
      <c r="I23" s="49"/>
      <c r="J23" s="52"/>
      <c r="K23" s="49"/>
      <c r="L23" s="49"/>
      <c r="M23" s="49"/>
      <c r="N23" s="49"/>
      <c r="O23" s="49"/>
      <c r="P23" s="397"/>
      <c r="Q23" s="398"/>
      <c r="R23" s="52"/>
      <c r="S23" s="49"/>
      <c r="T23" s="49"/>
      <c r="U23" s="49"/>
      <c r="V23" s="49"/>
      <c r="W23" s="49"/>
      <c r="X23" s="89"/>
      <c r="Y23" s="89"/>
      <c r="Z23" s="89"/>
      <c r="AA23" s="89"/>
      <c r="AB23" s="89"/>
      <c r="AC23" s="89"/>
      <c r="AD23" s="49"/>
    </row>
    <row r="24" spans="1:30" ht="12.75">
      <c r="A24" s="397" t="s">
        <v>366</v>
      </c>
      <c r="B24" s="398" t="s">
        <v>252</v>
      </c>
      <c r="C24" s="52">
        <f>(J24+R24)-D24</f>
        <v>0</v>
      </c>
      <c r="D24" s="52">
        <f>E24+F24+G24+H24+I24</f>
        <v>0</v>
      </c>
      <c r="E24" s="52"/>
      <c r="F24" s="52"/>
      <c r="G24" s="52"/>
      <c r="H24" s="52"/>
      <c r="I24" s="52"/>
      <c r="J24" s="52">
        <f t="shared" si="0"/>
        <v>0</v>
      </c>
      <c r="K24" s="52"/>
      <c r="L24" s="52"/>
      <c r="M24" s="52"/>
      <c r="N24" s="52"/>
      <c r="O24" s="52"/>
      <c r="P24" s="397" t="s">
        <v>366</v>
      </c>
      <c r="Q24" s="398" t="s">
        <v>252</v>
      </c>
      <c r="R24" s="52">
        <f>S24+T24+U24+V24+W24</f>
        <v>0</v>
      </c>
      <c r="S24" s="52"/>
      <c r="T24" s="52"/>
      <c r="U24" s="52"/>
      <c r="V24" s="52"/>
      <c r="W24" s="52"/>
      <c r="X24" s="132" t="e">
        <f aca="true" t="shared" si="4" ref="X24:AC27">R24/(J24+R24)*100</f>
        <v>#DIV/0!</v>
      </c>
      <c r="Y24" s="132" t="e">
        <f t="shared" si="4"/>
        <v>#DIV/0!</v>
      </c>
      <c r="Z24" s="132" t="e">
        <f t="shared" si="4"/>
        <v>#DIV/0!</v>
      </c>
      <c r="AA24" s="132" t="e">
        <f t="shared" si="4"/>
        <v>#DIV/0!</v>
      </c>
      <c r="AB24" s="132" t="e">
        <f t="shared" si="4"/>
        <v>#DIV/0!</v>
      </c>
      <c r="AC24" s="132" t="e">
        <f t="shared" si="4"/>
        <v>#DIV/0!</v>
      </c>
      <c r="AD24" s="132" t="e">
        <f>D24/AF24*100</f>
        <v>#DIV/0!</v>
      </c>
    </row>
    <row r="25" spans="1:30" ht="12.75">
      <c r="A25" s="397" t="s">
        <v>367</v>
      </c>
      <c r="B25" s="398" t="s">
        <v>253</v>
      </c>
      <c r="C25" s="52">
        <f>(J25+R25)-D25</f>
        <v>0</v>
      </c>
      <c r="D25" s="52">
        <f>E25+F25+G25+H25+I25</f>
        <v>0</v>
      </c>
      <c r="E25" s="52"/>
      <c r="F25" s="52"/>
      <c r="G25" s="52"/>
      <c r="H25" s="52"/>
      <c r="I25" s="52"/>
      <c r="J25" s="52">
        <f t="shared" si="0"/>
        <v>0</v>
      </c>
      <c r="K25" s="52"/>
      <c r="L25" s="52"/>
      <c r="M25" s="52"/>
      <c r="N25" s="52"/>
      <c r="O25" s="52"/>
      <c r="P25" s="397" t="s">
        <v>367</v>
      </c>
      <c r="Q25" s="398" t="s">
        <v>253</v>
      </c>
      <c r="R25" s="52">
        <f>S25+T25+U25+V25+W25</f>
        <v>0</v>
      </c>
      <c r="S25" s="52"/>
      <c r="T25" s="52"/>
      <c r="U25" s="52"/>
      <c r="V25" s="52"/>
      <c r="W25" s="52"/>
      <c r="X25" s="132" t="e">
        <f>R25/(J25+R25)*100</f>
        <v>#DIV/0!</v>
      </c>
      <c r="Y25" s="132"/>
      <c r="Z25" s="132"/>
      <c r="AA25" s="132" t="e">
        <f t="shared" si="4"/>
        <v>#DIV/0!</v>
      </c>
      <c r="AB25" s="132" t="e">
        <f t="shared" si="4"/>
        <v>#DIV/0!</v>
      </c>
      <c r="AC25" s="132" t="e">
        <f t="shared" si="4"/>
        <v>#DIV/0!</v>
      </c>
      <c r="AD25" s="132" t="e">
        <f>D25/AF25*100</f>
        <v>#DIV/0!</v>
      </c>
    </row>
    <row r="26" spans="1:30" ht="12.75">
      <c r="A26" s="397" t="s">
        <v>368</v>
      </c>
      <c r="B26" s="398" t="s">
        <v>254</v>
      </c>
      <c r="C26" s="52">
        <f>(J26+R26)-D26</f>
        <v>0</v>
      </c>
      <c r="D26" s="52">
        <f>E26+F26+G26+H26+I26</f>
        <v>710</v>
      </c>
      <c r="E26" s="52"/>
      <c r="F26" s="52"/>
      <c r="G26" s="52">
        <v>20</v>
      </c>
      <c r="H26" s="52">
        <v>420</v>
      </c>
      <c r="I26" s="52">
        <v>270</v>
      </c>
      <c r="J26" s="52">
        <f t="shared" si="0"/>
        <v>0</v>
      </c>
      <c r="K26" s="52"/>
      <c r="L26" s="52"/>
      <c r="M26" s="52"/>
      <c r="N26" s="52"/>
      <c r="O26" s="52"/>
      <c r="P26" s="397" t="s">
        <v>368</v>
      </c>
      <c r="Q26" s="398" t="s">
        <v>254</v>
      </c>
      <c r="R26" s="52">
        <f>S26+T26+U26+V26+W26</f>
        <v>710</v>
      </c>
      <c r="S26" s="52"/>
      <c r="T26" s="52"/>
      <c r="U26" s="52">
        <v>20</v>
      </c>
      <c r="V26" s="52">
        <v>420</v>
      </c>
      <c r="W26" s="52">
        <v>270</v>
      </c>
      <c r="X26" s="132">
        <f>R26/(J26+R26)*100</f>
        <v>100</v>
      </c>
      <c r="Y26" s="132"/>
      <c r="Z26" s="132"/>
      <c r="AA26" s="132">
        <f t="shared" si="4"/>
        <v>100</v>
      </c>
      <c r="AB26" s="132">
        <f t="shared" si="4"/>
        <v>100</v>
      </c>
      <c r="AC26" s="132">
        <f t="shared" si="4"/>
        <v>100</v>
      </c>
      <c r="AD26" s="132" t="e">
        <f>D26/AF26*100</f>
        <v>#DIV/0!</v>
      </c>
    </row>
    <row r="27" spans="1:30" ht="12.75">
      <c r="A27" s="397" t="s">
        <v>369</v>
      </c>
      <c r="B27" s="398" t="s">
        <v>255</v>
      </c>
      <c r="C27" s="52">
        <f>(J27+R27)-D27</f>
        <v>0</v>
      </c>
      <c r="D27" s="52">
        <f>E27+F27+G27+H27+I27</f>
        <v>0</v>
      </c>
      <c r="E27" s="52"/>
      <c r="F27" s="52"/>
      <c r="G27" s="52"/>
      <c r="H27" s="52"/>
      <c r="I27" s="52"/>
      <c r="J27" s="52">
        <f t="shared" si="0"/>
        <v>0</v>
      </c>
      <c r="K27" s="52"/>
      <c r="L27" s="52"/>
      <c r="M27" s="52"/>
      <c r="N27" s="52"/>
      <c r="O27" s="52"/>
      <c r="P27" s="397" t="s">
        <v>369</v>
      </c>
      <c r="Q27" s="398" t="s">
        <v>255</v>
      </c>
      <c r="R27" s="52">
        <f>S27+T27+U27+V27+W27</f>
        <v>0</v>
      </c>
      <c r="S27" s="52"/>
      <c r="T27" s="52"/>
      <c r="U27" s="52"/>
      <c r="V27" s="52"/>
      <c r="W27" s="52"/>
      <c r="X27" s="132" t="e">
        <f>R27/(J27+R27)*100</f>
        <v>#DIV/0!</v>
      </c>
      <c r="Y27" s="132"/>
      <c r="Z27" s="132"/>
      <c r="AA27" s="132" t="e">
        <f t="shared" si="4"/>
        <v>#DIV/0!</v>
      </c>
      <c r="AB27" s="132" t="e">
        <f t="shared" si="4"/>
        <v>#DIV/0!</v>
      </c>
      <c r="AC27" s="132" t="e">
        <f t="shared" si="4"/>
        <v>#DIV/0!</v>
      </c>
      <c r="AD27" s="132" t="e">
        <f>D27/AF27*100</f>
        <v>#DIV/0!</v>
      </c>
    </row>
    <row r="28" spans="1:30" ht="12.75">
      <c r="A28" s="397"/>
      <c r="B28" s="398"/>
      <c r="C28" s="52"/>
      <c r="D28" s="49"/>
      <c r="E28" s="49"/>
      <c r="F28" s="49"/>
      <c r="G28" s="49"/>
      <c r="H28" s="49"/>
      <c r="I28" s="49"/>
      <c r="J28" s="52"/>
      <c r="K28" s="49"/>
      <c r="L28" s="49"/>
      <c r="M28" s="49"/>
      <c r="N28" s="49"/>
      <c r="O28" s="49"/>
      <c r="P28" s="397"/>
      <c r="Q28" s="398"/>
      <c r="R28" s="52"/>
      <c r="S28" s="49"/>
      <c r="T28" s="49"/>
      <c r="U28" s="49"/>
      <c r="V28" s="49"/>
      <c r="W28" s="49"/>
      <c r="X28" s="132"/>
      <c r="Y28" s="132"/>
      <c r="Z28" s="132"/>
      <c r="AA28" s="132"/>
      <c r="AB28" s="132"/>
      <c r="AC28" s="132"/>
      <c r="AD28" s="49"/>
    </row>
    <row r="29" spans="1:30" ht="12.75">
      <c r="A29" s="397" t="s">
        <v>370</v>
      </c>
      <c r="B29" s="398" t="s">
        <v>256</v>
      </c>
      <c r="C29" s="52">
        <f>(J29+R29)-D29</f>
        <v>0</v>
      </c>
      <c r="D29" s="52">
        <f>E29+F29+G29+H29+I29</f>
        <v>0</v>
      </c>
      <c r="E29" s="52"/>
      <c r="F29" s="52"/>
      <c r="G29" s="52"/>
      <c r="H29" s="52"/>
      <c r="I29" s="52"/>
      <c r="J29" s="52">
        <f t="shared" si="0"/>
        <v>0</v>
      </c>
      <c r="K29" s="52"/>
      <c r="L29" s="52"/>
      <c r="M29" s="52"/>
      <c r="N29" s="52"/>
      <c r="O29" s="52"/>
      <c r="P29" s="397" t="s">
        <v>370</v>
      </c>
      <c r="Q29" s="398" t="s">
        <v>256</v>
      </c>
      <c r="R29" s="52">
        <f>S29+T29+U29+V29+W29</f>
        <v>0</v>
      </c>
      <c r="S29" s="52"/>
      <c r="T29" s="52"/>
      <c r="U29" s="52"/>
      <c r="V29" s="52"/>
      <c r="W29" s="52"/>
      <c r="X29" s="132" t="e">
        <f>R29/(J29+R29)*100</f>
        <v>#DIV/0!</v>
      </c>
      <c r="Y29" s="132"/>
      <c r="Z29" s="132" t="e">
        <f>T29/(L29+T29)*100</f>
        <v>#DIV/0!</v>
      </c>
      <c r="AA29" s="132" t="e">
        <f>U29/(M29+U29)*100</f>
        <v>#DIV/0!</v>
      </c>
      <c r="AB29" s="132" t="e">
        <f aca="true" t="shared" si="5" ref="AB29:AC31">V29/(N29+V29)*100</f>
        <v>#DIV/0!</v>
      </c>
      <c r="AC29" s="132" t="e">
        <f t="shared" si="5"/>
        <v>#DIV/0!</v>
      </c>
      <c r="AD29" s="132" t="e">
        <f>D29/AF29*100</f>
        <v>#DIV/0!</v>
      </c>
    </row>
    <row r="30" spans="1:30" ht="12.75">
      <c r="A30" s="397" t="s">
        <v>371</v>
      </c>
      <c r="B30" s="398" t="s">
        <v>257</v>
      </c>
      <c r="C30" s="52">
        <f>(J30+R30)-D30</f>
        <v>0</v>
      </c>
      <c r="D30" s="52">
        <f>E30+F30+G30+H30+I30</f>
        <v>0</v>
      </c>
      <c r="E30" s="52"/>
      <c r="F30" s="52"/>
      <c r="G30" s="52"/>
      <c r="H30" s="52"/>
      <c r="I30" s="52"/>
      <c r="J30" s="52">
        <f t="shared" si="0"/>
        <v>0</v>
      </c>
      <c r="K30" s="52"/>
      <c r="L30" s="52"/>
      <c r="M30" s="52"/>
      <c r="N30" s="52"/>
      <c r="O30" s="52"/>
      <c r="P30" s="397" t="s">
        <v>371</v>
      </c>
      <c r="Q30" s="398" t="s">
        <v>257</v>
      </c>
      <c r="R30" s="52">
        <f>S30+T30+U30+V30+W30</f>
        <v>0</v>
      </c>
      <c r="S30" s="52"/>
      <c r="T30" s="52"/>
      <c r="U30" s="52"/>
      <c r="V30" s="52"/>
      <c r="W30" s="52"/>
      <c r="X30" s="132" t="e">
        <f>R30/(J30+R30)*100</f>
        <v>#DIV/0!</v>
      </c>
      <c r="Y30" s="132"/>
      <c r="Z30" s="132"/>
      <c r="AA30" s="132" t="e">
        <f>U30/(M30+U30)*100</f>
        <v>#DIV/0!</v>
      </c>
      <c r="AB30" s="132" t="e">
        <f t="shared" si="5"/>
        <v>#DIV/0!</v>
      </c>
      <c r="AC30" s="132" t="e">
        <f t="shared" si="5"/>
        <v>#DIV/0!</v>
      </c>
      <c r="AD30" s="132" t="e">
        <f>D30/AF30*100</f>
        <v>#DIV/0!</v>
      </c>
    </row>
    <row r="31" spans="1:30" ht="12.75">
      <c r="A31" s="397" t="s">
        <v>372</v>
      </c>
      <c r="B31" s="398" t="s">
        <v>258</v>
      </c>
      <c r="C31" s="52">
        <f>(J31+R31)-D31</f>
        <v>0</v>
      </c>
      <c r="D31" s="52">
        <f>E31+F31+G31+H31+I31</f>
        <v>0</v>
      </c>
      <c r="E31" s="52"/>
      <c r="F31" s="52"/>
      <c r="G31" s="52"/>
      <c r="H31" s="52"/>
      <c r="I31" s="52"/>
      <c r="J31" s="52">
        <f>K31+L31+M31+N31+O31</f>
        <v>0</v>
      </c>
      <c r="K31" s="52"/>
      <c r="L31" s="52"/>
      <c r="M31" s="52"/>
      <c r="N31" s="52"/>
      <c r="O31" s="52"/>
      <c r="P31" s="397" t="s">
        <v>372</v>
      </c>
      <c r="Q31" s="398" t="s">
        <v>258</v>
      </c>
      <c r="R31" s="52">
        <f>S31+T31+U31+V31+W31</f>
        <v>0</v>
      </c>
      <c r="S31" s="52"/>
      <c r="T31" s="52"/>
      <c r="U31" s="52"/>
      <c r="V31" s="52"/>
      <c r="W31" s="52"/>
      <c r="X31" s="132" t="e">
        <f>R31/(J31+R31)*100</f>
        <v>#DIV/0!</v>
      </c>
      <c r="Y31" s="132"/>
      <c r="Z31" s="132"/>
      <c r="AA31" s="132" t="e">
        <f>U31/(M31+U31)*100</f>
        <v>#DIV/0!</v>
      </c>
      <c r="AB31" s="132" t="e">
        <f t="shared" si="5"/>
        <v>#DIV/0!</v>
      </c>
      <c r="AC31" s="132" t="e">
        <f t="shared" si="5"/>
        <v>#DIV/0!</v>
      </c>
      <c r="AD31" s="132" t="e">
        <f>D31/AF31*100</f>
        <v>#DIV/0!</v>
      </c>
    </row>
    <row r="32" spans="1:30" ht="12.75">
      <c r="A32" s="404"/>
      <c r="B32" s="224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04"/>
      <c r="Q32" s="224"/>
      <c r="R32" s="52"/>
      <c r="S32" s="50"/>
      <c r="T32" s="50"/>
      <c r="U32" s="50"/>
      <c r="V32" s="50"/>
      <c r="W32" s="50"/>
      <c r="X32" s="132"/>
      <c r="Y32" s="132"/>
      <c r="Z32" s="132"/>
      <c r="AA32" s="132"/>
      <c r="AB32" s="132"/>
      <c r="AC32" s="132"/>
      <c r="AD32" s="132"/>
    </row>
    <row r="33" spans="1:30" ht="12.75">
      <c r="A33" s="405" t="s">
        <v>218</v>
      </c>
      <c r="B33" s="463" t="s">
        <v>110</v>
      </c>
      <c r="C33" s="272">
        <f>(J33+R33)-D33</f>
        <v>0</v>
      </c>
      <c r="D33" s="272">
        <f>E33+F33+G33+H33+I33</f>
        <v>2721</v>
      </c>
      <c r="E33" s="310">
        <f aca="true" t="shared" si="6" ref="E33:O33">SUM(E9:E32)</f>
        <v>0</v>
      </c>
      <c r="F33" s="310">
        <f t="shared" si="6"/>
        <v>0</v>
      </c>
      <c r="G33" s="310">
        <f t="shared" si="6"/>
        <v>63</v>
      </c>
      <c r="H33" s="310">
        <f t="shared" si="6"/>
        <v>1622</v>
      </c>
      <c r="I33" s="310">
        <f t="shared" si="6"/>
        <v>1036</v>
      </c>
      <c r="J33" s="272">
        <f>K33+L33+M33+N33+O33</f>
        <v>0</v>
      </c>
      <c r="K33" s="310">
        <f t="shared" si="6"/>
        <v>0</v>
      </c>
      <c r="L33" s="310">
        <f t="shared" si="6"/>
        <v>0</v>
      </c>
      <c r="M33" s="310">
        <f t="shared" si="6"/>
        <v>0</v>
      </c>
      <c r="N33" s="310">
        <f t="shared" si="6"/>
        <v>0</v>
      </c>
      <c r="O33" s="310">
        <f t="shared" si="6"/>
        <v>0</v>
      </c>
      <c r="P33" s="405" t="s">
        <v>218</v>
      </c>
      <c r="Q33" s="463" t="s">
        <v>110</v>
      </c>
      <c r="R33" s="310">
        <f>S33+T33+U33+V33+W33</f>
        <v>2721</v>
      </c>
      <c r="S33" s="310">
        <f>SUM(S9:S32)</f>
        <v>0</v>
      </c>
      <c r="T33" s="310">
        <f>SUM(T9:T32)</f>
        <v>0</v>
      </c>
      <c r="U33" s="310">
        <f>SUM(U9:U32)</f>
        <v>63</v>
      </c>
      <c r="V33" s="310">
        <f>SUM(V9:V32)</f>
        <v>1622</v>
      </c>
      <c r="W33" s="310">
        <f>SUM(W9:W32)</f>
        <v>1036</v>
      </c>
      <c r="X33" s="464">
        <f aca="true" t="shared" si="7" ref="X33:AC33">R33/(J33+R33)*100</f>
        <v>100</v>
      </c>
      <c r="Y33" s="464" t="e">
        <f>S33/(K33+S33)*100</f>
        <v>#DIV/0!</v>
      </c>
      <c r="Z33" s="464" t="e">
        <f>T33/(L33+T33)*100</f>
        <v>#DIV/0!</v>
      </c>
      <c r="AA33" s="464">
        <f t="shared" si="7"/>
        <v>100</v>
      </c>
      <c r="AB33" s="464">
        <f t="shared" si="7"/>
        <v>100</v>
      </c>
      <c r="AC33" s="464">
        <f t="shared" si="7"/>
        <v>100</v>
      </c>
      <c r="AD33" s="464" t="e">
        <f>D33/AF33*100</f>
        <v>#DIV/0!</v>
      </c>
    </row>
    <row r="34" spans="1:30" ht="12.75">
      <c r="A34" s="408" t="s">
        <v>823</v>
      </c>
      <c r="B34" s="409" t="s">
        <v>928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465" t="s">
        <v>823</v>
      </c>
      <c r="Q34" s="466" t="s">
        <v>928</v>
      </c>
      <c r="R34" s="326"/>
      <c r="S34" s="50"/>
      <c r="T34" s="50"/>
      <c r="U34" s="50"/>
      <c r="V34" s="50"/>
      <c r="W34" s="50"/>
      <c r="X34" s="410"/>
      <c r="Y34" s="410"/>
      <c r="Z34" s="410"/>
      <c r="AA34" s="410"/>
      <c r="AB34" s="326"/>
      <c r="AC34" s="410"/>
      <c r="AD34" s="41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1.375" style="0" customWidth="1"/>
    <col min="2" max="2" width="19.625" style="0" customWidth="1"/>
    <col min="3" max="3" width="9.375" style="0" customWidth="1"/>
    <col min="4" max="4" width="10.125" style="0" customWidth="1"/>
    <col min="5" max="6" width="11.25390625" style="0" customWidth="1"/>
    <col min="7" max="10" width="11.375" style="0" customWidth="1"/>
  </cols>
  <sheetData>
    <row r="1" spans="1:10" ht="14.25">
      <c r="A1" s="119"/>
      <c r="B1" s="128"/>
      <c r="C1" s="468" t="s">
        <v>1006</v>
      </c>
      <c r="D1" s="468"/>
      <c r="E1" s="469"/>
      <c r="F1" s="469"/>
      <c r="G1" s="469"/>
      <c r="H1" s="469"/>
      <c r="I1" s="469"/>
      <c r="J1" s="469"/>
    </row>
    <row r="2" spans="1:10" ht="14.25">
      <c r="A2" s="119"/>
      <c r="B2" s="128"/>
      <c r="C2" s="468" t="s">
        <v>1007</v>
      </c>
      <c r="D2" s="468"/>
      <c r="E2" s="469"/>
      <c r="F2" s="469"/>
      <c r="G2" s="469"/>
      <c r="H2" s="469"/>
      <c r="I2" s="469"/>
      <c r="J2" s="469"/>
    </row>
    <row r="3" spans="1:10" ht="12.75" customHeight="1">
      <c r="A3" s="470"/>
      <c r="B3" s="128"/>
      <c r="C3" s="470"/>
      <c r="D3" s="470"/>
      <c r="E3" s="470"/>
      <c r="F3" s="470"/>
      <c r="G3" s="470"/>
      <c r="H3" s="470"/>
      <c r="I3" s="470"/>
      <c r="J3" s="470"/>
    </row>
    <row r="4" spans="1:10" ht="32.25" customHeight="1">
      <c r="A4" s="471" t="s">
        <v>1008</v>
      </c>
      <c r="B4" s="472" t="s">
        <v>1009</v>
      </c>
      <c r="C4" s="473" t="s">
        <v>1010</v>
      </c>
      <c r="D4" s="473">
        <v>2005.12</v>
      </c>
      <c r="E4" s="474">
        <v>2010.02</v>
      </c>
      <c r="F4" s="474">
        <v>2011.02</v>
      </c>
      <c r="G4" s="474">
        <v>2012.02</v>
      </c>
      <c r="H4" s="475"/>
      <c r="I4" s="476"/>
      <c r="J4" s="476"/>
    </row>
    <row r="5" spans="1:10" ht="9.75" customHeight="1">
      <c r="A5" s="52" t="s">
        <v>1011</v>
      </c>
      <c r="B5" s="477"/>
      <c r="C5" s="52"/>
      <c r="D5" s="52"/>
      <c r="E5" s="291"/>
      <c r="F5" s="291"/>
      <c r="G5" s="291"/>
      <c r="H5" s="291"/>
      <c r="I5" s="291"/>
      <c r="J5" s="291"/>
    </row>
    <row r="6" spans="1:10" ht="9.75" customHeight="1">
      <c r="A6" s="52" t="s">
        <v>1012</v>
      </c>
      <c r="B6" s="52" t="s">
        <v>1013</v>
      </c>
      <c r="C6" s="291" t="s">
        <v>1014</v>
      </c>
      <c r="D6" s="291">
        <v>420</v>
      </c>
      <c r="E6" s="291">
        <v>600</v>
      </c>
      <c r="F6" s="291">
        <v>680</v>
      </c>
      <c r="G6" s="291">
        <v>690</v>
      </c>
      <c r="H6" s="478">
        <f>G6/D6*100</f>
        <v>164.28571428571428</v>
      </c>
      <c r="I6" s="478">
        <f>G6/E6*100</f>
        <v>114.99999999999999</v>
      </c>
      <c r="J6" s="478">
        <f>G6/F6*100</f>
        <v>101.47058823529412</v>
      </c>
    </row>
    <row r="7" spans="1:10" ht="9.75" customHeight="1">
      <c r="A7" s="52" t="s">
        <v>1015</v>
      </c>
      <c r="B7" s="52" t="s">
        <v>1016</v>
      </c>
      <c r="C7" s="291" t="s">
        <v>1014</v>
      </c>
      <c r="D7" s="291">
        <v>330</v>
      </c>
      <c r="E7" s="291">
        <v>460</v>
      </c>
      <c r="F7" s="291">
        <v>490</v>
      </c>
      <c r="G7" s="291">
        <v>500</v>
      </c>
      <c r="H7" s="478">
        <f>G7/D7*100</f>
        <v>151.5151515151515</v>
      </c>
      <c r="I7" s="478">
        <f>G7/E7*100</f>
        <v>108.69565217391303</v>
      </c>
      <c r="J7" s="478">
        <f aca="true" t="shared" si="0" ref="J7:J49">G7/F7*100</f>
        <v>102.04081632653062</v>
      </c>
    </row>
    <row r="8" spans="1:10" ht="9.75" customHeight="1">
      <c r="A8" s="52" t="s">
        <v>1017</v>
      </c>
      <c r="B8" s="52" t="s">
        <v>1018</v>
      </c>
      <c r="C8" s="291" t="s">
        <v>1014</v>
      </c>
      <c r="D8" s="291">
        <v>1400</v>
      </c>
      <c r="E8" s="291">
        <v>1500</v>
      </c>
      <c r="F8" s="291">
        <v>1500</v>
      </c>
      <c r="G8" s="291">
        <v>1500</v>
      </c>
      <c r="H8" s="478">
        <f aca="true" t="shared" si="1" ref="H8:H49">G8/D8*100</f>
        <v>107.14285714285714</v>
      </c>
      <c r="I8" s="478">
        <f aca="true" t="shared" si="2" ref="I8:I49">G8/E8*100</f>
        <v>100</v>
      </c>
      <c r="J8" s="478">
        <f t="shared" si="0"/>
        <v>100</v>
      </c>
    </row>
    <row r="9" spans="1:10" ht="9.75" customHeight="1">
      <c r="A9" s="52" t="s">
        <v>1019</v>
      </c>
      <c r="B9" s="52" t="s">
        <v>700</v>
      </c>
      <c r="C9" s="291" t="s">
        <v>1020</v>
      </c>
      <c r="D9" s="291">
        <v>290</v>
      </c>
      <c r="E9" s="291">
        <v>500</v>
      </c>
      <c r="F9" s="291">
        <v>550</v>
      </c>
      <c r="G9" s="291">
        <v>600</v>
      </c>
      <c r="H9" s="478">
        <f t="shared" si="1"/>
        <v>206.89655172413794</v>
      </c>
      <c r="I9" s="478">
        <f t="shared" si="2"/>
        <v>120</v>
      </c>
      <c r="J9" s="478">
        <f t="shared" si="0"/>
        <v>109.09090909090908</v>
      </c>
    </row>
    <row r="10" spans="1:10" ht="9.75" customHeight="1">
      <c r="A10" s="52" t="s">
        <v>1021</v>
      </c>
      <c r="B10" s="52" t="s">
        <v>700</v>
      </c>
      <c r="C10" s="291" t="s">
        <v>1020</v>
      </c>
      <c r="D10" s="291">
        <v>250</v>
      </c>
      <c r="E10" s="291">
        <v>500</v>
      </c>
      <c r="F10" s="291">
        <v>500</v>
      </c>
      <c r="G10" s="291">
        <v>550</v>
      </c>
      <c r="H10" s="478">
        <f t="shared" si="1"/>
        <v>220.00000000000003</v>
      </c>
      <c r="I10" s="478">
        <f t="shared" si="2"/>
        <v>110.00000000000001</v>
      </c>
      <c r="J10" s="478">
        <f t="shared" si="0"/>
        <v>110.00000000000001</v>
      </c>
    </row>
    <row r="11" spans="1:10" ht="9.75" customHeight="1">
      <c r="A11" s="52" t="s">
        <v>1022</v>
      </c>
      <c r="B11" s="52" t="s">
        <v>1023</v>
      </c>
      <c r="C11" s="291" t="s">
        <v>1024</v>
      </c>
      <c r="D11" s="291">
        <v>150</v>
      </c>
      <c r="E11" s="291">
        <v>320</v>
      </c>
      <c r="F11" s="291">
        <v>320</v>
      </c>
      <c r="G11" s="291">
        <v>320</v>
      </c>
      <c r="H11" s="478">
        <f t="shared" si="1"/>
        <v>213.33333333333334</v>
      </c>
      <c r="I11" s="478">
        <f t="shared" si="2"/>
        <v>100</v>
      </c>
      <c r="J11" s="478">
        <f t="shared" si="0"/>
        <v>100</v>
      </c>
    </row>
    <row r="12" spans="1:10" ht="9.75" customHeight="1">
      <c r="A12" s="52" t="s">
        <v>1025</v>
      </c>
      <c r="B12" s="52" t="s">
        <v>1026</v>
      </c>
      <c r="C12" s="291" t="s">
        <v>1020</v>
      </c>
      <c r="D12" s="291">
        <v>110</v>
      </c>
      <c r="E12" s="291">
        <v>200</v>
      </c>
      <c r="F12" s="291">
        <v>250</v>
      </c>
      <c r="G12" s="291">
        <v>300</v>
      </c>
      <c r="H12" s="478">
        <f t="shared" si="1"/>
        <v>272.7272727272727</v>
      </c>
      <c r="I12" s="478">
        <f t="shared" si="2"/>
        <v>150</v>
      </c>
      <c r="J12" s="478">
        <f t="shared" si="0"/>
        <v>120</v>
      </c>
    </row>
    <row r="13" spans="1:10" ht="9.75" customHeight="1">
      <c r="A13" s="52" t="s">
        <v>1027</v>
      </c>
      <c r="B13" s="52" t="s">
        <v>1028</v>
      </c>
      <c r="C13" s="291" t="s">
        <v>1014</v>
      </c>
      <c r="D13" s="291">
        <v>600</v>
      </c>
      <c r="E13" s="291">
        <v>1400</v>
      </c>
      <c r="F13" s="291">
        <v>1700</v>
      </c>
      <c r="G13" s="291">
        <v>1800</v>
      </c>
      <c r="H13" s="478">
        <f t="shared" si="1"/>
        <v>300</v>
      </c>
      <c r="I13" s="478">
        <f t="shared" si="2"/>
        <v>128.57142857142858</v>
      </c>
      <c r="J13" s="478">
        <f t="shared" si="0"/>
        <v>105.88235294117648</v>
      </c>
    </row>
    <row r="14" spans="1:10" ht="9.75" customHeight="1">
      <c r="A14" s="52" t="s">
        <v>1029</v>
      </c>
      <c r="B14" s="52" t="s">
        <v>1030</v>
      </c>
      <c r="C14" s="291" t="s">
        <v>1014</v>
      </c>
      <c r="D14" s="291">
        <v>600</v>
      </c>
      <c r="E14" s="291">
        <v>1300</v>
      </c>
      <c r="F14" s="291">
        <v>1600</v>
      </c>
      <c r="G14" s="291">
        <v>1700</v>
      </c>
      <c r="H14" s="478">
        <f t="shared" si="1"/>
        <v>283.33333333333337</v>
      </c>
      <c r="I14" s="478">
        <f t="shared" si="2"/>
        <v>130.76923076923077</v>
      </c>
      <c r="J14" s="478">
        <f t="shared" si="0"/>
        <v>106.25</v>
      </c>
    </row>
    <row r="15" spans="1:10" ht="9.75" customHeight="1">
      <c r="A15" s="52" t="s">
        <v>1031</v>
      </c>
      <c r="B15" s="52" t="s">
        <v>1032</v>
      </c>
      <c r="C15" s="291" t="s">
        <v>1014</v>
      </c>
      <c r="D15" s="291">
        <v>2600</v>
      </c>
      <c r="E15" s="291">
        <v>2800</v>
      </c>
      <c r="F15" s="291">
        <v>4000</v>
      </c>
      <c r="G15" s="291">
        <v>5800</v>
      </c>
      <c r="H15" s="478">
        <f t="shared" si="1"/>
        <v>223.0769230769231</v>
      </c>
      <c r="I15" s="478">
        <f t="shared" si="2"/>
        <v>207.14285714285717</v>
      </c>
      <c r="J15" s="478">
        <f t="shared" si="0"/>
        <v>145</v>
      </c>
    </row>
    <row r="16" spans="1:10" ht="9.75" customHeight="1">
      <c r="A16" s="52" t="s">
        <v>1033</v>
      </c>
      <c r="B16" s="52" t="s">
        <v>1034</v>
      </c>
      <c r="C16" s="291" t="s">
        <v>1014</v>
      </c>
      <c r="D16" s="291">
        <v>2500</v>
      </c>
      <c r="E16" s="291">
        <v>2500</v>
      </c>
      <c r="F16" s="291">
        <v>3300</v>
      </c>
      <c r="G16" s="291">
        <v>5000</v>
      </c>
      <c r="H16" s="478">
        <f t="shared" si="1"/>
        <v>200</v>
      </c>
      <c r="I16" s="478">
        <f t="shared" si="2"/>
        <v>200</v>
      </c>
      <c r="J16" s="478">
        <f t="shared" si="0"/>
        <v>151.5151515151515</v>
      </c>
    </row>
    <row r="17" spans="1:10" ht="9.75" customHeight="1">
      <c r="A17" s="52" t="s">
        <v>1035</v>
      </c>
      <c r="B17" s="52" t="s">
        <v>1036</v>
      </c>
      <c r="C17" s="291" t="s">
        <v>1014</v>
      </c>
      <c r="D17" s="291">
        <v>1800</v>
      </c>
      <c r="E17" s="291">
        <v>1600</v>
      </c>
      <c r="F17" s="291">
        <v>2800</v>
      </c>
      <c r="G17" s="291">
        <v>4600</v>
      </c>
      <c r="H17" s="478">
        <f t="shared" si="1"/>
        <v>255.55555555555554</v>
      </c>
      <c r="I17" s="478">
        <f t="shared" si="2"/>
        <v>287.5</v>
      </c>
      <c r="J17" s="478">
        <f t="shared" si="0"/>
        <v>164.28571428571428</v>
      </c>
    </row>
    <row r="18" spans="1:10" ht="9.75" customHeight="1">
      <c r="A18" s="52" t="s">
        <v>1037</v>
      </c>
      <c r="B18" s="52" t="s">
        <v>1038</v>
      </c>
      <c r="C18" s="291" t="s">
        <v>1014</v>
      </c>
      <c r="D18" s="291">
        <v>2200</v>
      </c>
      <c r="E18" s="291">
        <v>2100</v>
      </c>
      <c r="F18" s="291">
        <v>2800</v>
      </c>
      <c r="G18" s="291">
        <v>4600</v>
      </c>
      <c r="H18" s="478">
        <f t="shared" si="1"/>
        <v>209.0909090909091</v>
      </c>
      <c r="I18" s="478">
        <f t="shared" si="2"/>
        <v>219.04761904761907</v>
      </c>
      <c r="J18" s="478">
        <f t="shared" si="0"/>
        <v>164.28571428571428</v>
      </c>
    </row>
    <row r="19" spans="1:10" ht="9.75" customHeight="1">
      <c r="A19" s="52" t="s">
        <v>1039</v>
      </c>
      <c r="B19" s="52" t="s">
        <v>1040</v>
      </c>
      <c r="C19" s="291" t="s">
        <v>1014</v>
      </c>
      <c r="D19" s="291">
        <v>2800</v>
      </c>
      <c r="E19" s="291">
        <v>4800</v>
      </c>
      <c r="F19" s="291">
        <v>4800</v>
      </c>
      <c r="G19" s="291">
        <v>5800</v>
      </c>
      <c r="H19" s="478">
        <f t="shared" si="1"/>
        <v>207.14285714285717</v>
      </c>
      <c r="I19" s="478">
        <f t="shared" si="2"/>
        <v>120.83333333333333</v>
      </c>
      <c r="J19" s="478">
        <f t="shared" si="0"/>
        <v>120.83333333333333</v>
      </c>
    </row>
    <row r="20" spans="1:10" ht="9.75" customHeight="1">
      <c r="A20" s="52" t="s">
        <v>1041</v>
      </c>
      <c r="B20" s="52" t="s">
        <v>1042</v>
      </c>
      <c r="C20" s="291" t="s">
        <v>1014</v>
      </c>
      <c r="D20" s="291">
        <v>1000</v>
      </c>
      <c r="E20" s="291">
        <v>1200</v>
      </c>
      <c r="F20" s="291">
        <v>1300</v>
      </c>
      <c r="G20" s="291">
        <v>1200</v>
      </c>
      <c r="H20" s="478">
        <f t="shared" si="1"/>
        <v>120</v>
      </c>
      <c r="I20" s="478">
        <f t="shared" si="2"/>
        <v>100</v>
      </c>
      <c r="J20" s="478">
        <f t="shared" si="0"/>
        <v>92.3076923076923</v>
      </c>
    </row>
    <row r="21" spans="1:10" ht="9.75" customHeight="1">
      <c r="A21" s="52" t="s">
        <v>1043</v>
      </c>
      <c r="B21" s="52" t="s">
        <v>1044</v>
      </c>
      <c r="C21" s="291" t="s">
        <v>1014</v>
      </c>
      <c r="D21" s="291">
        <v>3000</v>
      </c>
      <c r="E21" s="291">
        <v>5500</v>
      </c>
      <c r="F21" s="291">
        <v>8000</v>
      </c>
      <c r="G21" s="291">
        <v>8000</v>
      </c>
      <c r="H21" s="478">
        <f t="shared" si="1"/>
        <v>266.66666666666663</v>
      </c>
      <c r="I21" s="478">
        <f t="shared" si="2"/>
        <v>145.45454545454547</v>
      </c>
      <c r="J21" s="478">
        <f t="shared" si="0"/>
        <v>100</v>
      </c>
    </row>
    <row r="22" spans="1:10" ht="9.75" customHeight="1">
      <c r="A22" s="52" t="s">
        <v>1045</v>
      </c>
      <c r="B22" s="52" t="s">
        <v>1046</v>
      </c>
      <c r="C22" s="291" t="s">
        <v>1047</v>
      </c>
      <c r="D22" s="291">
        <v>900</v>
      </c>
      <c r="E22" s="291">
        <v>1800</v>
      </c>
      <c r="F22" s="291">
        <v>1500</v>
      </c>
      <c r="G22" s="291">
        <v>1500</v>
      </c>
      <c r="H22" s="478">
        <f t="shared" si="1"/>
        <v>166.66666666666669</v>
      </c>
      <c r="I22" s="478">
        <f t="shared" si="2"/>
        <v>83.33333333333334</v>
      </c>
      <c r="J22" s="478">
        <f t="shared" si="0"/>
        <v>100</v>
      </c>
    </row>
    <row r="23" spans="1:10" ht="9.75" customHeight="1">
      <c r="A23" s="52" t="s">
        <v>1048</v>
      </c>
      <c r="B23" s="52" t="s">
        <v>1049</v>
      </c>
      <c r="C23" s="291" t="s">
        <v>1014</v>
      </c>
      <c r="D23" s="291">
        <v>1600</v>
      </c>
      <c r="E23" s="291">
        <v>3000</v>
      </c>
      <c r="F23" s="291">
        <v>3800</v>
      </c>
      <c r="G23" s="291">
        <v>4000</v>
      </c>
      <c r="H23" s="478">
        <f t="shared" si="1"/>
        <v>250</v>
      </c>
      <c r="I23" s="478">
        <f t="shared" si="2"/>
        <v>133.33333333333331</v>
      </c>
      <c r="J23" s="478">
        <f t="shared" si="0"/>
        <v>105.26315789473684</v>
      </c>
    </row>
    <row r="24" spans="1:10" ht="9.75" customHeight="1">
      <c r="A24" s="52" t="s">
        <v>1050</v>
      </c>
      <c r="B24" s="52" t="s">
        <v>1051</v>
      </c>
      <c r="C24" s="291" t="s">
        <v>1014</v>
      </c>
      <c r="D24" s="291">
        <v>950</v>
      </c>
      <c r="E24" s="291">
        <v>1800</v>
      </c>
      <c r="F24" s="291">
        <v>1700</v>
      </c>
      <c r="G24" s="291">
        <v>1800</v>
      </c>
      <c r="H24" s="478">
        <f t="shared" si="1"/>
        <v>189.4736842105263</v>
      </c>
      <c r="I24" s="478">
        <f t="shared" si="2"/>
        <v>100</v>
      </c>
      <c r="J24" s="478">
        <f t="shared" si="0"/>
        <v>105.88235294117648</v>
      </c>
    </row>
    <row r="25" spans="1:10" ht="9.75" customHeight="1">
      <c r="A25" s="52" t="s">
        <v>1052</v>
      </c>
      <c r="B25" s="52" t="s">
        <v>1053</v>
      </c>
      <c r="C25" s="291" t="s">
        <v>1054</v>
      </c>
      <c r="D25" s="291">
        <v>2800</v>
      </c>
      <c r="E25" s="291">
        <v>3500</v>
      </c>
      <c r="F25" s="291">
        <v>3500</v>
      </c>
      <c r="G25" s="291">
        <v>3500</v>
      </c>
      <c r="H25" s="478">
        <f t="shared" si="1"/>
        <v>125</v>
      </c>
      <c r="I25" s="478">
        <f t="shared" si="2"/>
        <v>100</v>
      </c>
      <c r="J25" s="478">
        <f t="shared" si="0"/>
        <v>100</v>
      </c>
    </row>
    <row r="26" spans="1:10" ht="9.75" customHeight="1">
      <c r="A26" s="52" t="s">
        <v>1055</v>
      </c>
      <c r="B26" s="52" t="s">
        <v>1056</v>
      </c>
      <c r="C26" s="291" t="s">
        <v>1014</v>
      </c>
      <c r="D26" s="291">
        <v>500</v>
      </c>
      <c r="E26" s="291">
        <v>800</v>
      </c>
      <c r="F26" s="291">
        <v>900</v>
      </c>
      <c r="G26" s="291">
        <v>800</v>
      </c>
      <c r="H26" s="478">
        <f t="shared" si="1"/>
        <v>160</v>
      </c>
      <c r="I26" s="478">
        <f t="shared" si="2"/>
        <v>100</v>
      </c>
      <c r="J26" s="478">
        <f t="shared" si="0"/>
        <v>88.88888888888889</v>
      </c>
    </row>
    <row r="27" spans="1:10" ht="9.75" customHeight="1">
      <c r="A27" s="52" t="s">
        <v>1057</v>
      </c>
      <c r="B27" s="52" t="s">
        <v>1058</v>
      </c>
      <c r="C27" s="291" t="s">
        <v>1014</v>
      </c>
      <c r="D27" s="291">
        <v>450</v>
      </c>
      <c r="E27" s="291">
        <v>600</v>
      </c>
      <c r="F27" s="291">
        <v>800</v>
      </c>
      <c r="G27" s="291">
        <v>600</v>
      </c>
      <c r="H27" s="478">
        <f t="shared" si="1"/>
        <v>133.33333333333331</v>
      </c>
      <c r="I27" s="478">
        <f t="shared" si="2"/>
        <v>100</v>
      </c>
      <c r="J27" s="478">
        <f t="shared" si="0"/>
        <v>75</v>
      </c>
    </row>
    <row r="28" spans="1:10" ht="9.75" customHeight="1">
      <c r="A28" s="52" t="s">
        <v>1059</v>
      </c>
      <c r="B28" s="52" t="s">
        <v>1060</v>
      </c>
      <c r="C28" s="291" t="s">
        <v>1014</v>
      </c>
      <c r="D28" s="291">
        <v>600</v>
      </c>
      <c r="E28" s="291">
        <v>1200</v>
      </c>
      <c r="F28" s="291">
        <v>1000</v>
      </c>
      <c r="G28" s="291">
        <v>1000</v>
      </c>
      <c r="H28" s="478">
        <f t="shared" si="1"/>
        <v>166.66666666666669</v>
      </c>
      <c r="I28" s="478">
        <f>G28/E28*100</f>
        <v>83.33333333333334</v>
      </c>
      <c r="J28" s="478">
        <f t="shared" si="0"/>
        <v>100</v>
      </c>
    </row>
    <row r="29" spans="1:10" ht="9.75" customHeight="1">
      <c r="A29" s="328" t="s">
        <v>1061</v>
      </c>
      <c r="B29" s="52" t="s">
        <v>1062</v>
      </c>
      <c r="C29" s="334" t="s">
        <v>1014</v>
      </c>
      <c r="D29" s="334">
        <v>600</v>
      </c>
      <c r="E29" s="291">
        <v>800</v>
      </c>
      <c r="F29" s="291">
        <v>1000</v>
      </c>
      <c r="G29" s="291">
        <v>1000</v>
      </c>
      <c r="H29" s="478">
        <f t="shared" si="1"/>
        <v>166.66666666666669</v>
      </c>
      <c r="I29" s="478">
        <f t="shared" si="2"/>
        <v>125</v>
      </c>
      <c r="J29" s="478">
        <f t="shared" si="0"/>
        <v>100</v>
      </c>
    </row>
    <row r="30" spans="1:10" ht="9.75" customHeight="1">
      <c r="A30" s="52" t="s">
        <v>1063</v>
      </c>
      <c r="B30" s="52" t="s">
        <v>1064</v>
      </c>
      <c r="C30" s="291" t="s">
        <v>1014</v>
      </c>
      <c r="D30" s="291">
        <v>600</v>
      </c>
      <c r="E30" s="291">
        <v>800</v>
      </c>
      <c r="F30" s="291">
        <v>1000</v>
      </c>
      <c r="G30" s="291">
        <v>1000</v>
      </c>
      <c r="H30" s="478">
        <f t="shared" si="1"/>
        <v>166.66666666666669</v>
      </c>
      <c r="I30" s="478">
        <f t="shared" si="2"/>
        <v>125</v>
      </c>
      <c r="J30" s="478">
        <f t="shared" si="0"/>
        <v>100</v>
      </c>
    </row>
    <row r="31" spans="1:10" ht="9.75" customHeight="1">
      <c r="A31" s="52" t="s">
        <v>1065</v>
      </c>
      <c r="B31" s="52" t="s">
        <v>1066</v>
      </c>
      <c r="C31" s="291" t="s">
        <v>1014</v>
      </c>
      <c r="D31" s="291">
        <v>700</v>
      </c>
      <c r="E31" s="291">
        <v>1000</v>
      </c>
      <c r="F31" s="291">
        <v>1300</v>
      </c>
      <c r="G31" s="291">
        <v>1000</v>
      </c>
      <c r="H31" s="478">
        <f t="shared" si="1"/>
        <v>142.85714285714286</v>
      </c>
      <c r="I31" s="478">
        <f t="shared" si="2"/>
        <v>100</v>
      </c>
      <c r="J31" s="478">
        <f t="shared" si="0"/>
        <v>76.92307692307693</v>
      </c>
    </row>
    <row r="32" spans="1:10" ht="9.75" customHeight="1">
      <c r="A32" s="52" t="s">
        <v>1067</v>
      </c>
      <c r="B32" s="52" t="s">
        <v>1068</v>
      </c>
      <c r="C32" s="291" t="s">
        <v>1014</v>
      </c>
      <c r="D32" s="291">
        <v>250</v>
      </c>
      <c r="E32" s="291">
        <v>500</v>
      </c>
      <c r="F32" s="291">
        <v>500</v>
      </c>
      <c r="G32" s="291">
        <v>400</v>
      </c>
      <c r="H32" s="478">
        <f t="shared" si="1"/>
        <v>160</v>
      </c>
      <c r="I32" s="478">
        <f t="shared" si="2"/>
        <v>80</v>
      </c>
      <c r="J32" s="478">
        <f t="shared" si="0"/>
        <v>80</v>
      </c>
    </row>
    <row r="33" spans="1:10" ht="9.75" customHeight="1">
      <c r="A33" s="52" t="s">
        <v>1069</v>
      </c>
      <c r="B33" s="52" t="s">
        <v>1070</v>
      </c>
      <c r="C33" s="291" t="s">
        <v>1014</v>
      </c>
      <c r="D33" s="291">
        <v>150</v>
      </c>
      <c r="E33" s="291">
        <v>500</v>
      </c>
      <c r="F33" s="291">
        <v>500</v>
      </c>
      <c r="G33" s="291">
        <v>450</v>
      </c>
      <c r="H33" s="478">
        <f t="shared" si="1"/>
        <v>300</v>
      </c>
      <c r="I33" s="478">
        <f t="shared" si="2"/>
        <v>90</v>
      </c>
      <c r="J33" s="478">
        <f t="shared" si="0"/>
        <v>90</v>
      </c>
    </row>
    <row r="34" spans="1:10" ht="9.75" customHeight="1">
      <c r="A34" s="52" t="s">
        <v>1071</v>
      </c>
      <c r="B34" s="52" t="s">
        <v>1072</v>
      </c>
      <c r="C34" s="291" t="s">
        <v>1014</v>
      </c>
      <c r="D34" s="291">
        <v>1500</v>
      </c>
      <c r="E34" s="291">
        <v>3500</v>
      </c>
      <c r="F34" s="291">
        <v>3500</v>
      </c>
      <c r="G34" s="291">
        <v>3500</v>
      </c>
      <c r="H34" s="478">
        <f t="shared" si="1"/>
        <v>233.33333333333334</v>
      </c>
      <c r="I34" s="478">
        <f t="shared" si="2"/>
        <v>100</v>
      </c>
      <c r="J34" s="478">
        <f t="shared" si="0"/>
        <v>100</v>
      </c>
    </row>
    <row r="35" spans="1:10" ht="9.75" customHeight="1">
      <c r="A35" s="52" t="s">
        <v>1073</v>
      </c>
      <c r="B35" s="52" t="s">
        <v>1074</v>
      </c>
      <c r="C35" s="291" t="s">
        <v>1020</v>
      </c>
      <c r="D35" s="291">
        <v>1500</v>
      </c>
      <c r="E35" s="291">
        <v>2500</v>
      </c>
      <c r="F35" s="291">
        <v>2850</v>
      </c>
      <c r="G35" s="291">
        <v>3150</v>
      </c>
      <c r="H35" s="478">
        <f t="shared" si="1"/>
        <v>210</v>
      </c>
      <c r="I35" s="478">
        <f t="shared" si="2"/>
        <v>126</v>
      </c>
      <c r="J35" s="478">
        <f t="shared" si="0"/>
        <v>110.5263157894737</v>
      </c>
    </row>
    <row r="36" spans="1:10" ht="9.75" customHeight="1">
      <c r="A36" s="52" t="s">
        <v>1075</v>
      </c>
      <c r="B36" s="52" t="s">
        <v>1076</v>
      </c>
      <c r="C36" s="291" t="s">
        <v>1020</v>
      </c>
      <c r="D36" s="291">
        <v>170</v>
      </c>
      <c r="E36" s="291">
        <v>250</v>
      </c>
      <c r="F36" s="291">
        <v>260</v>
      </c>
      <c r="G36" s="291">
        <v>300</v>
      </c>
      <c r="H36" s="478">
        <f t="shared" si="1"/>
        <v>176.47058823529412</v>
      </c>
      <c r="I36" s="478">
        <f t="shared" si="2"/>
        <v>120</v>
      </c>
      <c r="J36" s="478">
        <f t="shared" si="0"/>
        <v>115.38461538461537</v>
      </c>
    </row>
    <row r="37" spans="1:10" ht="9.75" customHeight="1">
      <c r="A37" s="52" t="s">
        <v>1077</v>
      </c>
      <c r="B37" s="52"/>
      <c r="C37" s="291"/>
      <c r="D37" s="291"/>
      <c r="E37" s="291"/>
      <c r="F37" s="291"/>
      <c r="G37" s="291"/>
      <c r="H37" s="291"/>
      <c r="I37" s="478"/>
      <c r="J37" s="478"/>
    </row>
    <row r="38" spans="1:10" ht="9.75" customHeight="1">
      <c r="A38" s="52" t="s">
        <v>1078</v>
      </c>
      <c r="B38" s="52" t="s">
        <v>1079</v>
      </c>
      <c r="C38" s="291" t="s">
        <v>1020</v>
      </c>
      <c r="D38" s="291">
        <v>200</v>
      </c>
      <c r="E38" s="291">
        <v>400</v>
      </c>
      <c r="F38" s="291">
        <v>410</v>
      </c>
      <c r="G38" s="291">
        <v>480</v>
      </c>
      <c r="H38" s="478">
        <f t="shared" si="1"/>
        <v>240</v>
      </c>
      <c r="I38" s="478">
        <f t="shared" si="2"/>
        <v>120</v>
      </c>
      <c r="J38" s="478">
        <f t="shared" si="0"/>
        <v>117.07317073170731</v>
      </c>
    </row>
    <row r="39" spans="1:10" ht="9.75" customHeight="1">
      <c r="A39" s="52" t="s">
        <v>1080</v>
      </c>
      <c r="B39" s="52" t="s">
        <v>1081</v>
      </c>
      <c r="C39" s="291" t="s">
        <v>1020</v>
      </c>
      <c r="D39" s="291">
        <v>200</v>
      </c>
      <c r="E39" s="291">
        <v>350</v>
      </c>
      <c r="F39" s="291">
        <v>350</v>
      </c>
      <c r="G39" s="291">
        <v>350</v>
      </c>
      <c r="H39" s="478">
        <f t="shared" si="1"/>
        <v>175</v>
      </c>
      <c r="I39" s="478">
        <f t="shared" si="2"/>
        <v>100</v>
      </c>
      <c r="J39" s="478">
        <f t="shared" si="0"/>
        <v>100</v>
      </c>
    </row>
    <row r="40" spans="1:10" ht="9.75" customHeight="1">
      <c r="A40" s="52" t="s">
        <v>1082</v>
      </c>
      <c r="B40" s="52" t="s">
        <v>1083</v>
      </c>
      <c r="C40" s="291" t="s">
        <v>1084</v>
      </c>
      <c r="D40" s="291">
        <v>350</v>
      </c>
      <c r="E40" s="291">
        <v>500</v>
      </c>
      <c r="F40" s="291">
        <v>500</v>
      </c>
      <c r="G40" s="291">
        <v>500</v>
      </c>
      <c r="H40" s="478">
        <f t="shared" si="1"/>
        <v>142.85714285714286</v>
      </c>
      <c r="I40" s="478">
        <f t="shared" si="2"/>
        <v>100</v>
      </c>
      <c r="J40" s="478">
        <f t="shared" si="0"/>
        <v>100</v>
      </c>
    </row>
    <row r="41" spans="1:10" ht="9.75" customHeight="1">
      <c r="A41" s="52" t="s">
        <v>1085</v>
      </c>
      <c r="B41" s="52" t="s">
        <v>1086</v>
      </c>
      <c r="C41" s="291" t="s">
        <v>1020</v>
      </c>
      <c r="D41" s="291">
        <v>20</v>
      </c>
      <c r="E41" s="291">
        <v>40</v>
      </c>
      <c r="F41" s="291">
        <v>40</v>
      </c>
      <c r="G41" s="291">
        <v>40</v>
      </c>
      <c r="H41" s="478">
        <f t="shared" si="1"/>
        <v>200</v>
      </c>
      <c r="I41" s="478">
        <f t="shared" si="2"/>
        <v>100</v>
      </c>
      <c r="J41" s="478">
        <f t="shared" si="0"/>
        <v>100</v>
      </c>
    </row>
    <row r="42" spans="1:10" ht="9.75" customHeight="1">
      <c r="A42" s="52" t="s">
        <v>1087</v>
      </c>
      <c r="B42" s="52" t="s">
        <v>1088</v>
      </c>
      <c r="C42" s="291" t="s">
        <v>1020</v>
      </c>
      <c r="D42" s="291">
        <v>350</v>
      </c>
      <c r="E42" s="291">
        <v>500</v>
      </c>
      <c r="F42" s="291">
        <v>500</v>
      </c>
      <c r="G42" s="291">
        <v>500</v>
      </c>
      <c r="H42" s="478">
        <f t="shared" si="1"/>
        <v>142.85714285714286</v>
      </c>
      <c r="I42" s="478">
        <f t="shared" si="2"/>
        <v>100</v>
      </c>
      <c r="J42" s="478">
        <f t="shared" si="0"/>
        <v>100</v>
      </c>
    </row>
    <row r="43" spans="1:10" ht="9.75" customHeight="1">
      <c r="A43" s="52" t="s">
        <v>1089</v>
      </c>
      <c r="B43" s="52" t="s">
        <v>1090</v>
      </c>
      <c r="C43" s="291" t="s">
        <v>1020</v>
      </c>
      <c r="D43" s="291">
        <v>70</v>
      </c>
      <c r="E43" s="291">
        <v>70</v>
      </c>
      <c r="F43" s="291">
        <v>200</v>
      </c>
      <c r="G43" s="291">
        <v>200</v>
      </c>
      <c r="H43" s="478">
        <f t="shared" si="1"/>
        <v>285.7142857142857</v>
      </c>
      <c r="I43" s="478">
        <f t="shared" si="2"/>
        <v>285.7142857142857</v>
      </c>
      <c r="J43" s="478">
        <f t="shared" si="0"/>
        <v>100</v>
      </c>
    </row>
    <row r="44" spans="1:10" ht="9.75" customHeight="1">
      <c r="A44" s="52" t="s">
        <v>1091</v>
      </c>
      <c r="B44" s="52" t="s">
        <v>1092</v>
      </c>
      <c r="C44" s="291" t="s">
        <v>1093</v>
      </c>
      <c r="D44" s="291">
        <v>5000</v>
      </c>
      <c r="E44" s="291">
        <v>7000</v>
      </c>
      <c r="F44" s="291">
        <v>7500</v>
      </c>
      <c r="G44" s="291">
        <v>6500</v>
      </c>
      <c r="H44" s="478">
        <f t="shared" si="1"/>
        <v>130</v>
      </c>
      <c r="I44" s="478">
        <f t="shared" si="2"/>
        <v>92.85714285714286</v>
      </c>
      <c r="J44" s="478">
        <f t="shared" si="0"/>
        <v>86.66666666666667</v>
      </c>
    </row>
    <row r="45" spans="1:10" ht="9.75" customHeight="1">
      <c r="A45" s="52" t="s">
        <v>1094</v>
      </c>
      <c r="B45" s="52" t="s">
        <v>1095</v>
      </c>
      <c r="C45" s="291" t="s">
        <v>1093</v>
      </c>
      <c r="D45" s="291">
        <v>4400</v>
      </c>
      <c r="E45" s="291">
        <v>6000</v>
      </c>
      <c r="F45" s="291">
        <v>6000</v>
      </c>
      <c r="G45" s="291">
        <v>6000</v>
      </c>
      <c r="H45" s="478">
        <f t="shared" si="1"/>
        <v>136.36363636363635</v>
      </c>
      <c r="I45" s="478">
        <f t="shared" si="2"/>
        <v>100</v>
      </c>
      <c r="J45" s="478">
        <f>G45/F45*100</f>
        <v>100</v>
      </c>
    </row>
    <row r="46" spans="1:10" ht="9.75" customHeight="1">
      <c r="A46" s="52" t="s">
        <v>1096</v>
      </c>
      <c r="B46" s="52" t="s">
        <v>1097</v>
      </c>
      <c r="C46" s="291" t="s">
        <v>1014</v>
      </c>
      <c r="D46" s="291">
        <v>1200</v>
      </c>
      <c r="E46" s="291">
        <v>2200</v>
      </c>
      <c r="F46" s="291">
        <v>2200</v>
      </c>
      <c r="G46" s="291">
        <v>2300</v>
      </c>
      <c r="H46" s="478">
        <f t="shared" si="1"/>
        <v>191.66666666666669</v>
      </c>
      <c r="I46" s="478">
        <f t="shared" si="2"/>
        <v>104.54545454545455</v>
      </c>
      <c r="J46" s="478">
        <f t="shared" si="0"/>
        <v>104.54545454545455</v>
      </c>
    </row>
    <row r="47" spans="1:10" ht="9.75" customHeight="1">
      <c r="A47" s="52" t="s">
        <v>1098</v>
      </c>
      <c r="B47" s="52" t="s">
        <v>1099</v>
      </c>
      <c r="C47" s="291" t="s">
        <v>1014</v>
      </c>
      <c r="D47" s="291">
        <v>1800</v>
      </c>
      <c r="E47" s="291">
        <v>3000</v>
      </c>
      <c r="F47" s="291">
        <v>3000</v>
      </c>
      <c r="G47" s="291">
        <v>3000</v>
      </c>
      <c r="H47" s="478">
        <f t="shared" si="1"/>
        <v>166.66666666666669</v>
      </c>
      <c r="I47" s="478">
        <f t="shared" si="2"/>
        <v>100</v>
      </c>
      <c r="J47" s="478">
        <f t="shared" si="0"/>
        <v>100</v>
      </c>
    </row>
    <row r="48" spans="1:10" ht="9.75" customHeight="1">
      <c r="A48" s="52" t="s">
        <v>1100</v>
      </c>
      <c r="B48" s="52" t="s">
        <v>1101</v>
      </c>
      <c r="C48" s="291" t="s">
        <v>1020</v>
      </c>
      <c r="D48" s="291">
        <v>3500</v>
      </c>
      <c r="E48" s="291">
        <v>6500</v>
      </c>
      <c r="F48" s="291">
        <v>6500</v>
      </c>
      <c r="G48" s="291">
        <v>6500</v>
      </c>
      <c r="H48" s="478">
        <f t="shared" si="1"/>
        <v>185.71428571428572</v>
      </c>
      <c r="I48" s="478">
        <f t="shared" si="2"/>
        <v>100</v>
      </c>
      <c r="J48" s="478">
        <f t="shared" si="0"/>
        <v>100</v>
      </c>
    </row>
    <row r="49" spans="1:10" ht="9.75" customHeight="1">
      <c r="A49" s="50" t="s">
        <v>1102</v>
      </c>
      <c r="B49" s="50" t="s">
        <v>1103</v>
      </c>
      <c r="C49" s="290" t="s">
        <v>1014</v>
      </c>
      <c r="D49" s="290">
        <v>120</v>
      </c>
      <c r="E49" s="290">
        <v>180</v>
      </c>
      <c r="F49" s="290">
        <v>180</v>
      </c>
      <c r="G49" s="290">
        <v>180</v>
      </c>
      <c r="H49" s="379">
        <f t="shared" si="1"/>
        <v>150</v>
      </c>
      <c r="I49" s="379">
        <f t="shared" si="2"/>
        <v>100</v>
      </c>
      <c r="J49" s="379">
        <f t="shared" si="0"/>
        <v>100</v>
      </c>
    </row>
    <row r="50" ht="12.75">
      <c r="F50" s="334"/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1332608" r:id="rId1"/>
    <oleObject progId="Equation.3" shapeId="1332609" r:id="rId2"/>
    <oleObject progId="Equation.3" shapeId="1332610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C1">
      <selection activeCell="E6" sqref="E6:E11"/>
    </sheetView>
  </sheetViews>
  <sheetFormatPr defaultColWidth="9.25390625" defaultRowHeight="12.75"/>
  <cols>
    <col min="1" max="1" width="1.37890625" style="68" hidden="1" customWidth="1"/>
    <col min="2" max="2" width="0.12890625" style="68" hidden="1" customWidth="1"/>
    <col min="3" max="3" width="1.12109375" style="68" customWidth="1"/>
    <col min="4" max="4" width="10.375" style="68" customWidth="1"/>
    <col min="5" max="5" width="13.125" style="68" customWidth="1"/>
    <col min="6" max="6" width="15.375" style="68" customWidth="1"/>
    <col min="7" max="7" width="9.25390625" style="68" customWidth="1"/>
    <col min="8" max="8" width="10.00390625" style="68" customWidth="1"/>
    <col min="9" max="9" width="8.00390625" style="68" customWidth="1"/>
    <col min="10" max="10" width="9.125" style="68" customWidth="1"/>
    <col min="11" max="11" width="8.75390625" style="68" customWidth="1"/>
    <col min="12" max="12" width="8.125" style="68" customWidth="1"/>
    <col min="13" max="13" width="12.25390625" style="68" customWidth="1"/>
    <col min="14" max="14" width="12.125" style="68" customWidth="1"/>
    <col min="15" max="15" width="8.375" style="68" customWidth="1"/>
    <col min="16" max="16" width="12.375" style="68" customWidth="1"/>
    <col min="17" max="17" width="10.375" style="68" customWidth="1"/>
    <col min="18" max="18" width="11.125" style="68" customWidth="1"/>
    <col min="19" max="19" width="10.375" style="68" customWidth="1"/>
    <col min="20" max="20" width="11.00390625" style="68" customWidth="1"/>
    <col min="21" max="16384" width="9.25390625" style="68" customWidth="1"/>
  </cols>
  <sheetData>
    <row r="1" spans="1:33" ht="15" customHeight="1">
      <c r="A1" s="119"/>
      <c r="B1" s="90"/>
      <c r="C1" s="90"/>
      <c r="D1" s="90"/>
      <c r="E1" s="90"/>
      <c r="F1" s="1093" t="s">
        <v>1104</v>
      </c>
      <c r="G1" s="1093"/>
      <c r="H1" s="1093"/>
      <c r="I1" s="1093"/>
      <c r="J1" s="1093"/>
      <c r="K1" s="1093"/>
      <c r="L1" s="1093"/>
      <c r="M1" s="1093"/>
      <c r="N1" s="1093"/>
      <c r="O1" s="114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119"/>
      <c r="B2" s="90"/>
      <c r="C2" s="90"/>
      <c r="D2" s="90"/>
      <c r="E2" s="1164" t="s">
        <v>1105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4"/>
      <c r="P2" s="11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9" customHeight="1">
      <c r="A3" s="119"/>
      <c r="B3" s="90"/>
      <c r="C3" s="90"/>
      <c r="D3" s="9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119"/>
      <c r="B4" s="90"/>
      <c r="C4" s="90"/>
      <c r="D4" s="479"/>
      <c r="E4" s="1085" t="s">
        <v>1106</v>
      </c>
      <c r="F4" s="1086"/>
      <c r="G4" s="1086"/>
      <c r="H4" s="1165"/>
      <c r="I4" s="480" t="s">
        <v>1107</v>
      </c>
      <c r="J4" s="481"/>
      <c r="K4" s="305" t="s">
        <v>1108</v>
      </c>
      <c r="L4" s="305" t="s">
        <v>1109</v>
      </c>
      <c r="M4" s="305" t="s">
        <v>1110</v>
      </c>
      <c r="N4" s="305" t="s">
        <v>1110</v>
      </c>
      <c r="O4" s="305" t="s">
        <v>1111</v>
      </c>
      <c r="P4" s="305" t="s">
        <v>1112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119"/>
      <c r="B5" s="93"/>
      <c r="C5" s="93"/>
      <c r="D5" s="482"/>
      <c r="E5" s="1079" t="s">
        <v>1113</v>
      </c>
      <c r="F5" s="1081"/>
      <c r="G5" s="1081"/>
      <c r="H5" s="1080"/>
      <c r="I5" s="483" t="s">
        <v>1114</v>
      </c>
      <c r="J5" s="484"/>
      <c r="K5" s="303" t="s">
        <v>1115</v>
      </c>
      <c r="L5" s="303" t="s">
        <v>1116</v>
      </c>
      <c r="M5" s="303" t="s">
        <v>1117</v>
      </c>
      <c r="N5" s="303" t="s">
        <v>1118</v>
      </c>
      <c r="O5" s="303" t="s">
        <v>1119</v>
      </c>
      <c r="P5" s="303" t="s">
        <v>1120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119"/>
      <c r="B6" s="90"/>
      <c r="C6" s="90"/>
      <c r="D6" s="289"/>
      <c r="E6" s="1075" t="s">
        <v>108</v>
      </c>
      <c r="F6" s="54" t="s">
        <v>1121</v>
      </c>
      <c r="G6" s="1075" t="s">
        <v>386</v>
      </c>
      <c r="H6" s="1075" t="s">
        <v>1122</v>
      </c>
      <c r="I6" s="54" t="s">
        <v>1123</v>
      </c>
      <c r="J6" s="329" t="s">
        <v>1124</v>
      </c>
      <c r="K6" s="322" t="s">
        <v>1125</v>
      </c>
      <c r="L6" s="322" t="s">
        <v>1126</v>
      </c>
      <c r="M6" s="303" t="s">
        <v>1127</v>
      </c>
      <c r="N6" s="303" t="s">
        <v>1128</v>
      </c>
      <c r="O6" s="303" t="s">
        <v>1129</v>
      </c>
      <c r="P6" s="303" t="s">
        <v>1130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119"/>
      <c r="B7" s="90"/>
      <c r="C7" s="90"/>
      <c r="D7" s="52" t="s">
        <v>490</v>
      </c>
      <c r="E7" s="1166"/>
      <c r="F7" s="54" t="s">
        <v>1131</v>
      </c>
      <c r="G7" s="1166"/>
      <c r="H7" s="1166"/>
      <c r="I7" s="54" t="s">
        <v>1132</v>
      </c>
      <c r="J7" s="54" t="s">
        <v>1133</v>
      </c>
      <c r="K7" s="322" t="s">
        <v>1134</v>
      </c>
      <c r="L7" s="322" t="s">
        <v>1135</v>
      </c>
      <c r="M7" s="322" t="s">
        <v>1136</v>
      </c>
      <c r="N7" s="322" t="s">
        <v>1137</v>
      </c>
      <c r="O7" s="322" t="s">
        <v>1138</v>
      </c>
      <c r="P7" s="303" t="s">
        <v>1139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119"/>
      <c r="B8" s="90"/>
      <c r="C8" s="90"/>
      <c r="D8" s="392" t="s">
        <v>1140</v>
      </c>
      <c r="E8" s="1166"/>
      <c r="F8" s="54" t="s">
        <v>1141</v>
      </c>
      <c r="G8" s="1166"/>
      <c r="H8" s="1166"/>
      <c r="I8" s="54" t="s">
        <v>1142</v>
      </c>
      <c r="J8" s="390" t="s">
        <v>1143</v>
      </c>
      <c r="K8" s="322" t="s">
        <v>1135</v>
      </c>
      <c r="L8" s="303"/>
      <c r="M8" s="322" t="s">
        <v>1144</v>
      </c>
      <c r="N8" s="322" t="s">
        <v>1144</v>
      </c>
      <c r="O8" s="322" t="s">
        <v>1145</v>
      </c>
      <c r="P8" s="322" t="s">
        <v>1146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119"/>
      <c r="B9" s="90"/>
      <c r="C9" s="90"/>
      <c r="D9" s="289"/>
      <c r="E9" s="1166"/>
      <c r="F9" s="390" t="s">
        <v>1147</v>
      </c>
      <c r="G9" s="1166"/>
      <c r="H9" s="1166"/>
      <c r="I9" s="54" t="s">
        <v>1135</v>
      </c>
      <c r="J9" s="390" t="s">
        <v>1135</v>
      </c>
      <c r="K9" s="54"/>
      <c r="L9" s="54"/>
      <c r="M9" s="322" t="s">
        <v>1148</v>
      </c>
      <c r="N9" s="322" t="s">
        <v>1148</v>
      </c>
      <c r="O9" s="322" t="s">
        <v>1149</v>
      </c>
      <c r="P9" s="322" t="s">
        <v>1150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119"/>
      <c r="B10" s="90"/>
      <c r="C10" s="93"/>
      <c r="D10" s="289"/>
      <c r="E10" s="1166"/>
      <c r="F10" s="390" t="s">
        <v>1151</v>
      </c>
      <c r="G10" s="1166"/>
      <c r="H10" s="1166"/>
      <c r="I10" s="54"/>
      <c r="J10" s="54"/>
      <c r="K10" s="54"/>
      <c r="L10" s="54"/>
      <c r="M10" s="303"/>
      <c r="N10" s="303"/>
      <c r="O10" s="322" t="s">
        <v>1152</v>
      </c>
      <c r="P10" s="322" t="s">
        <v>1153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.5" customHeight="1">
      <c r="A11" s="119"/>
      <c r="B11" s="90"/>
      <c r="C11" s="93"/>
      <c r="D11" s="286"/>
      <c r="E11" s="1076"/>
      <c r="F11" s="186" t="s">
        <v>1154</v>
      </c>
      <c r="G11" s="1076"/>
      <c r="H11" s="1076"/>
      <c r="I11" s="137"/>
      <c r="J11" s="137"/>
      <c r="K11" s="137"/>
      <c r="L11" s="137"/>
      <c r="M11" s="137"/>
      <c r="N11" s="137"/>
      <c r="O11" s="137"/>
      <c r="P11" s="30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>
      <c r="A12" s="128"/>
      <c r="B12" s="90"/>
      <c r="C12" s="90"/>
      <c r="D12" s="52" t="s">
        <v>778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5" customHeight="1">
      <c r="A13" s="128"/>
      <c r="B13" s="90"/>
      <c r="C13" s="90"/>
      <c r="D13" s="52" t="s">
        <v>720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5" customHeight="1">
      <c r="A14" s="128"/>
      <c r="B14" s="90"/>
      <c r="C14" s="90"/>
      <c r="D14" s="52" t="s">
        <v>528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5" customHeight="1">
      <c r="A15" s="128"/>
      <c r="B15" s="90"/>
      <c r="C15" s="90"/>
      <c r="D15" s="52" t="s">
        <v>770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5" customHeight="1">
      <c r="A16" s="128"/>
      <c r="B16" s="90"/>
      <c r="C16" s="90"/>
      <c r="D16" s="52" t="s">
        <v>157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6"/>
      <c r="AC16"/>
      <c r="AD16"/>
      <c r="AE16"/>
      <c r="AF16"/>
      <c r="AG16"/>
    </row>
    <row r="17" spans="1:33" ht="15" customHeight="1">
      <c r="A17" s="128"/>
      <c r="B17" s="90"/>
      <c r="C17" s="90"/>
      <c r="D17" s="52" t="s">
        <v>294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32">
        <v>329</v>
      </c>
      <c r="P17" s="52">
        <v>98</v>
      </c>
      <c r="AC17"/>
      <c r="AD17"/>
      <c r="AE17"/>
      <c r="AF17"/>
      <c r="AG17"/>
    </row>
    <row r="18" spans="1:33" ht="15" customHeight="1">
      <c r="A18" s="128"/>
      <c r="B18" s="90"/>
      <c r="C18" s="90"/>
      <c r="D18" s="52" t="s">
        <v>314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5" customHeight="1">
      <c r="A19" s="128"/>
      <c r="B19" s="90"/>
      <c r="C19" s="90"/>
      <c r="D19" s="52" t="s">
        <v>825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5" customHeight="1">
      <c r="A20" s="128"/>
      <c r="B20" s="90"/>
      <c r="C20" s="90"/>
      <c r="D20" s="52" t="s">
        <v>868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5" customHeight="1">
      <c r="A21" s="119"/>
      <c r="B21" s="90"/>
      <c r="C21" s="90"/>
      <c r="D21" s="52" t="s">
        <v>883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6"/>
      <c r="R21" s="76"/>
      <c r="S21" s="485"/>
    </row>
    <row r="22" spans="1:33" ht="15" customHeight="1">
      <c r="A22" s="90"/>
      <c r="B22" s="90"/>
      <c r="C22" s="106"/>
      <c r="D22" s="52" t="s">
        <v>858</v>
      </c>
      <c r="E22" s="52">
        <v>32</v>
      </c>
      <c r="F22" s="52"/>
      <c r="G22" s="52">
        <v>3</v>
      </c>
      <c r="H22" s="52">
        <v>3</v>
      </c>
      <c r="I22" s="52">
        <v>4</v>
      </c>
      <c r="J22" s="52">
        <v>11</v>
      </c>
      <c r="K22" s="52">
        <v>140</v>
      </c>
      <c r="L22" s="52">
        <v>37</v>
      </c>
      <c r="M22" s="52">
        <v>12</v>
      </c>
      <c r="N22" s="52">
        <v>5</v>
      </c>
      <c r="O22" s="52">
        <v>102.3</v>
      </c>
      <c r="P22" s="52">
        <v>2</v>
      </c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>
      <c r="A23" s="90"/>
      <c r="B23" s="90"/>
      <c r="C23" s="106"/>
      <c r="D23" s="50" t="s">
        <v>891</v>
      </c>
      <c r="E23" s="50">
        <v>82</v>
      </c>
      <c r="F23" s="50"/>
      <c r="G23" s="50">
        <v>4</v>
      </c>
      <c r="H23" s="50">
        <v>4</v>
      </c>
      <c r="I23" s="50">
        <v>9</v>
      </c>
      <c r="J23" s="50">
        <v>25</v>
      </c>
      <c r="K23" s="50">
        <v>295</v>
      </c>
      <c r="L23" s="50">
        <v>71</v>
      </c>
      <c r="M23" s="50">
        <v>30</v>
      </c>
      <c r="N23" s="50">
        <v>9</v>
      </c>
      <c r="O23" s="50">
        <v>102.3</v>
      </c>
      <c r="P23" s="50">
        <v>4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4:16" ht="15" customHeight="1">
      <c r="D24" s="52" t="s">
        <v>870</v>
      </c>
      <c r="E24" s="52">
        <v>49</v>
      </c>
      <c r="F24" s="52"/>
      <c r="G24" s="52">
        <v>2</v>
      </c>
      <c r="H24" s="52">
        <v>9</v>
      </c>
      <c r="I24" s="52">
        <v>16</v>
      </c>
      <c r="J24" s="52">
        <v>12</v>
      </c>
      <c r="K24" s="52">
        <v>87</v>
      </c>
      <c r="L24" s="52">
        <v>18</v>
      </c>
      <c r="M24" s="52">
        <v>12</v>
      </c>
      <c r="N24" s="52">
        <v>7</v>
      </c>
      <c r="O24" s="52">
        <v>58.4</v>
      </c>
      <c r="P24" s="52">
        <v>3</v>
      </c>
    </row>
    <row r="25" spans="4:16" ht="15" customHeight="1">
      <c r="D25" s="50" t="s">
        <v>892</v>
      </c>
      <c r="E25" s="50">
        <v>57</v>
      </c>
      <c r="F25" s="50"/>
      <c r="G25" s="50">
        <v>3</v>
      </c>
      <c r="H25" s="50">
        <v>9</v>
      </c>
      <c r="I25" s="50">
        <v>20</v>
      </c>
      <c r="J25" s="50">
        <v>20</v>
      </c>
      <c r="K25" s="50">
        <v>148</v>
      </c>
      <c r="L25" s="50">
        <v>40</v>
      </c>
      <c r="M25" s="50">
        <v>21</v>
      </c>
      <c r="N25" s="50">
        <v>12</v>
      </c>
      <c r="O25" s="50">
        <v>114.5</v>
      </c>
      <c r="P25" s="50">
        <v>5</v>
      </c>
    </row>
    <row r="26" spans="4:16" ht="10.5">
      <c r="D26" s="49"/>
      <c r="E26" s="49"/>
      <c r="F26" s="49"/>
      <c r="G26" s="49"/>
      <c r="H26" s="49"/>
      <c r="I26" s="49"/>
      <c r="J26" s="88" t="s">
        <v>1155</v>
      </c>
      <c r="K26" s="88"/>
      <c r="L26" s="49"/>
      <c r="M26" s="49"/>
      <c r="N26" s="49"/>
      <c r="O26" s="49"/>
      <c r="P26" s="49"/>
    </row>
    <row r="27" spans="8:12" ht="10.5">
      <c r="H27" s="52"/>
      <c r="I27" s="215" t="s">
        <v>1156</v>
      </c>
      <c r="J27" s="49"/>
      <c r="K27" s="52"/>
      <c r="L27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1" sqref="A1:IV16384"/>
    </sheetView>
  </sheetViews>
  <sheetFormatPr defaultColWidth="9.25390625" defaultRowHeight="12.75"/>
  <cols>
    <col min="1" max="1" width="4.25390625" style="128" customWidth="1"/>
    <col min="2" max="2" width="35.25390625" style="128" customWidth="1"/>
    <col min="3" max="3" width="27.75390625" style="167" customWidth="1"/>
    <col min="4" max="10" width="6.875" style="119" customWidth="1"/>
    <col min="11" max="11" width="13.375" style="119" customWidth="1"/>
    <col min="12" max="12" width="14.75390625" style="119" customWidth="1"/>
    <col min="13" max="16384" width="9.25390625" style="119" customWidth="1"/>
  </cols>
  <sheetData>
    <row r="2" spans="3:12" ht="12.75">
      <c r="C2" s="90"/>
      <c r="D2" s="114"/>
      <c r="E2" s="232" t="s">
        <v>1157</v>
      </c>
      <c r="G2" s="114"/>
      <c r="H2" s="114"/>
      <c r="I2" s="114"/>
      <c r="J2" s="114"/>
      <c r="K2" s="90" t="s">
        <v>544</v>
      </c>
      <c r="L2" s="90"/>
    </row>
    <row r="3" spans="3:12" ht="12.75">
      <c r="C3" s="90"/>
      <c r="D3" s="90"/>
      <c r="E3" s="176" t="s">
        <v>1158</v>
      </c>
      <c r="G3" s="90"/>
      <c r="H3" s="90"/>
      <c r="I3" s="90"/>
      <c r="J3" s="90"/>
      <c r="K3" s="90"/>
      <c r="L3" s="90"/>
    </row>
    <row r="4" spans="3:12" ht="12.75">
      <c r="C4" s="1168" t="s">
        <v>1159</v>
      </c>
      <c r="D4" s="1168"/>
      <c r="E4" s="1168"/>
      <c r="F4" s="1168"/>
      <c r="G4" s="1168"/>
      <c r="H4" s="1168"/>
      <c r="I4" s="1168"/>
      <c r="J4" s="1168"/>
      <c r="K4" s="1168"/>
      <c r="L4" s="1168"/>
    </row>
    <row r="5" spans="3:12" ht="12.75">
      <c r="C5" s="1169" t="s">
        <v>1160</v>
      </c>
      <c r="D5" s="1169"/>
      <c r="E5" s="1169"/>
      <c r="F5" s="1169"/>
      <c r="G5" s="1169"/>
      <c r="H5" s="1169"/>
      <c r="I5" s="1169"/>
      <c r="J5" s="1169"/>
      <c r="K5" s="1169"/>
      <c r="L5" s="1169"/>
    </row>
    <row r="7" spans="1:13" ht="12.75">
      <c r="A7" s="1170" t="s">
        <v>1161</v>
      </c>
      <c r="B7" s="1170"/>
      <c r="C7" s="1170" t="s">
        <v>1162</v>
      </c>
      <c r="D7" s="1096" t="s">
        <v>1163</v>
      </c>
      <c r="E7" s="1097"/>
      <c r="F7" s="1097"/>
      <c r="G7" s="1173"/>
      <c r="H7" s="1085" t="s">
        <v>1164</v>
      </c>
      <c r="I7" s="1086"/>
      <c r="J7" s="1165"/>
      <c r="K7" s="98" t="s">
        <v>1165</v>
      </c>
      <c r="L7" s="98" t="s">
        <v>1166</v>
      </c>
      <c r="M7" s="196"/>
    </row>
    <row r="8" spans="1:13" ht="12.75">
      <c r="A8" s="1171"/>
      <c r="B8" s="1171"/>
      <c r="C8" s="1171"/>
      <c r="D8" s="303">
        <v>2007</v>
      </c>
      <c r="E8" s="303">
        <v>2008</v>
      </c>
      <c r="F8" s="303">
        <v>2009</v>
      </c>
      <c r="G8" s="486">
        <v>2010</v>
      </c>
      <c r="H8" s="1081" t="s">
        <v>1167</v>
      </c>
      <c r="I8" s="1081"/>
      <c r="J8" s="1080"/>
      <c r="K8" s="100" t="s">
        <v>1168</v>
      </c>
      <c r="L8" s="100" t="s">
        <v>1168</v>
      </c>
      <c r="M8" s="196"/>
    </row>
    <row r="9" spans="1:13" ht="12.75">
      <c r="A9" s="1172"/>
      <c r="B9" s="1172"/>
      <c r="C9" s="1172"/>
      <c r="D9" s="306" t="s">
        <v>455</v>
      </c>
      <c r="E9" s="306" t="s">
        <v>455</v>
      </c>
      <c r="F9" s="306" t="s">
        <v>455</v>
      </c>
      <c r="G9" s="367" t="s">
        <v>455</v>
      </c>
      <c r="H9" s="487">
        <v>2010</v>
      </c>
      <c r="I9" s="488">
        <v>2011</v>
      </c>
      <c r="J9" s="488">
        <v>2012</v>
      </c>
      <c r="K9" s="206" t="s">
        <v>1169</v>
      </c>
      <c r="L9" s="206" t="s">
        <v>1169</v>
      </c>
      <c r="M9" s="93"/>
    </row>
    <row r="10" spans="1:13" ht="10.5" customHeight="1">
      <c r="A10" s="171" t="s">
        <v>1170</v>
      </c>
      <c r="B10" s="171"/>
      <c r="C10" s="489" t="s">
        <v>1171</v>
      </c>
      <c r="D10" s="49">
        <f>SUM(D11+D17+D19+D21+D23+D30+D31+D32+D33+D34+D35+D37+D38+D39+D40+D41)</f>
        <v>526</v>
      </c>
      <c r="E10" s="49">
        <f>SUM(E11+E17+E19+E21+E23+E30+E31+E32+E33+E34+E35+E37+E38+E39+E40+E41)</f>
        <v>431</v>
      </c>
      <c r="F10" s="49">
        <f>SUM(F11+F17+F19+F21+F23+F30+F31+F32+F33+F34+F35+F37+F38+F39+F40+F41)</f>
        <v>458</v>
      </c>
      <c r="G10" s="49">
        <f>SUM(G11+G17+G19+G21+G23+G30+G31+G32+G33+G34+G35+G37+G38+G39+G40+G41)</f>
        <v>385</v>
      </c>
      <c r="H10" s="49">
        <v>62</v>
      </c>
      <c r="I10" s="49">
        <v>84</v>
      </c>
      <c r="J10" s="49">
        <v>78</v>
      </c>
      <c r="K10" s="478">
        <f>J10/H10*100</f>
        <v>125.80645161290323</v>
      </c>
      <c r="L10" s="478">
        <f>J10/I10*100</f>
        <v>92.85714285714286</v>
      </c>
      <c r="M10" s="90"/>
    </row>
    <row r="11" spans="1:13" ht="20.25" customHeight="1">
      <c r="A11" s="490" t="s">
        <v>1172</v>
      </c>
      <c r="B11" s="490"/>
      <c r="C11" s="491" t="s">
        <v>1173</v>
      </c>
      <c r="D11" s="492">
        <v>202</v>
      </c>
      <c r="E11" s="492">
        <v>132</v>
      </c>
      <c r="F11" s="492">
        <v>162</v>
      </c>
      <c r="G11" s="492">
        <v>116</v>
      </c>
      <c r="H11" s="492">
        <v>25</v>
      </c>
      <c r="I11" s="492">
        <v>22</v>
      </c>
      <c r="J11" s="492">
        <v>26</v>
      </c>
      <c r="K11" s="478">
        <f>J11/H11*100</f>
        <v>104</v>
      </c>
      <c r="L11" s="478">
        <f>J11/I11*100</f>
        <v>118.18181818181819</v>
      </c>
      <c r="M11" s="90"/>
    </row>
    <row r="12" spans="1:12" ht="11.25" customHeight="1">
      <c r="A12" s="128" t="s">
        <v>1174</v>
      </c>
      <c r="C12" s="167" t="s">
        <v>1175</v>
      </c>
      <c r="D12" s="493"/>
      <c r="E12" s="493"/>
      <c r="F12" s="493"/>
      <c r="G12" s="493"/>
      <c r="H12" s="493"/>
      <c r="I12" s="493"/>
      <c r="J12" s="493"/>
      <c r="K12" s="478"/>
      <c r="L12" s="478"/>
    </row>
    <row r="13" spans="2:12" ht="10.5" customHeight="1">
      <c r="B13" s="128" t="s">
        <v>1176</v>
      </c>
      <c r="C13" s="494" t="s">
        <v>1177</v>
      </c>
      <c r="D13" s="49">
        <v>3</v>
      </c>
      <c r="E13" s="49">
        <v>8</v>
      </c>
      <c r="F13" s="49">
        <v>4</v>
      </c>
      <c r="G13" s="49">
        <v>11</v>
      </c>
      <c r="H13" s="49"/>
      <c r="I13" s="49"/>
      <c r="J13" s="49"/>
      <c r="K13" s="478"/>
      <c r="L13" s="478"/>
    </row>
    <row r="14" spans="2:12" ht="10.5" customHeight="1">
      <c r="B14" s="128" t="s">
        <v>1178</v>
      </c>
      <c r="C14" s="494" t="s">
        <v>1179</v>
      </c>
      <c r="D14" s="49">
        <v>2</v>
      </c>
      <c r="E14" s="49">
        <v>1</v>
      </c>
      <c r="F14" s="49">
        <v>1</v>
      </c>
      <c r="G14" s="49">
        <v>1</v>
      </c>
      <c r="H14" s="49"/>
      <c r="I14" s="49"/>
      <c r="J14" s="49">
        <v>7</v>
      </c>
      <c r="K14" s="478"/>
      <c r="L14" s="478"/>
    </row>
    <row r="15" spans="2:12" ht="16.5" customHeight="1">
      <c r="B15" s="355" t="s">
        <v>1180</v>
      </c>
      <c r="C15" s="495" t="s">
        <v>1181</v>
      </c>
      <c r="D15" s="49">
        <v>145</v>
      </c>
      <c r="E15" s="49">
        <v>117</v>
      </c>
      <c r="F15" s="49">
        <v>126</v>
      </c>
      <c r="G15" s="49">
        <v>99</v>
      </c>
      <c r="H15" s="49">
        <v>18</v>
      </c>
      <c r="I15" s="49">
        <v>17</v>
      </c>
      <c r="J15" s="49">
        <v>19</v>
      </c>
      <c r="K15" s="478">
        <f>J15/H15*100</f>
        <v>105.55555555555556</v>
      </c>
      <c r="L15" s="478">
        <f>J15/I15*100</f>
        <v>111.76470588235294</v>
      </c>
    </row>
    <row r="16" spans="2:12" ht="10.5" customHeight="1">
      <c r="B16" s="128" t="s">
        <v>1182</v>
      </c>
      <c r="C16" s="494" t="s">
        <v>1183</v>
      </c>
      <c r="D16" s="49">
        <v>52</v>
      </c>
      <c r="E16" s="49">
        <v>6</v>
      </c>
      <c r="F16" s="49">
        <v>30</v>
      </c>
      <c r="G16" s="49">
        <v>5</v>
      </c>
      <c r="H16" s="49">
        <v>7</v>
      </c>
      <c r="I16" s="49">
        <v>5</v>
      </c>
      <c r="J16" s="49"/>
      <c r="K16" s="478">
        <f>J16/H16*100</f>
        <v>0</v>
      </c>
      <c r="L16" s="478">
        <f>J16/I16*100</f>
        <v>0</v>
      </c>
    </row>
    <row r="17" spans="1:12" ht="10.5" customHeight="1">
      <c r="A17" s="128" t="s">
        <v>1184</v>
      </c>
      <c r="C17" s="167" t="s">
        <v>1185</v>
      </c>
      <c r="D17" s="49">
        <v>1</v>
      </c>
      <c r="E17" s="49">
        <v>1</v>
      </c>
      <c r="F17" s="49">
        <v>3</v>
      </c>
      <c r="G17" s="49">
        <v>2</v>
      </c>
      <c r="H17" s="49">
        <v>2</v>
      </c>
      <c r="I17" s="49"/>
      <c r="J17" s="49"/>
      <c r="K17" s="478">
        <f>J17/H17*100</f>
        <v>0</v>
      </c>
      <c r="L17" s="478"/>
    </row>
    <row r="18" spans="1:12" ht="10.5" customHeight="1">
      <c r="A18" s="128" t="s">
        <v>1186</v>
      </c>
      <c r="C18" s="167" t="s">
        <v>1187</v>
      </c>
      <c r="D18" s="49"/>
      <c r="E18" s="49"/>
      <c r="F18" s="49"/>
      <c r="G18" s="49"/>
      <c r="H18" s="49"/>
      <c r="I18" s="49"/>
      <c r="J18" s="49"/>
      <c r="K18" s="478"/>
      <c r="L18" s="478"/>
    </row>
    <row r="19" spans="1:12" ht="10.5" customHeight="1">
      <c r="A19" s="128" t="s">
        <v>1188</v>
      </c>
      <c r="C19" s="167" t="s">
        <v>1189</v>
      </c>
      <c r="D19" s="49">
        <v>11</v>
      </c>
      <c r="E19" s="49">
        <v>2</v>
      </c>
      <c r="F19" s="49">
        <v>3</v>
      </c>
      <c r="G19" s="49">
        <v>11</v>
      </c>
      <c r="H19" s="49">
        <v>1</v>
      </c>
      <c r="I19" s="49">
        <v>3</v>
      </c>
      <c r="J19" s="49"/>
      <c r="K19" s="478"/>
      <c r="L19" s="478">
        <f>J19/I19*100</f>
        <v>0</v>
      </c>
    </row>
    <row r="20" spans="1:12" ht="10.5" customHeight="1">
      <c r="A20" s="128" t="s">
        <v>1190</v>
      </c>
      <c r="C20" s="167" t="s">
        <v>1191</v>
      </c>
      <c r="D20" s="49"/>
      <c r="E20" s="49"/>
      <c r="F20" s="49"/>
      <c r="G20" s="49"/>
      <c r="H20" s="49"/>
      <c r="I20" s="49"/>
      <c r="J20" s="49"/>
      <c r="K20" s="478"/>
      <c r="L20" s="478"/>
    </row>
    <row r="21" spans="1:12" ht="10.5" customHeight="1">
      <c r="A21" s="128" t="s">
        <v>1192</v>
      </c>
      <c r="C21" s="167" t="s">
        <v>1193</v>
      </c>
      <c r="D21" s="49">
        <v>1</v>
      </c>
      <c r="E21" s="49"/>
      <c r="F21" s="49"/>
      <c r="G21" s="49"/>
      <c r="H21" s="49"/>
      <c r="I21" s="49"/>
      <c r="J21" s="49"/>
      <c r="K21" s="478"/>
      <c r="L21" s="478"/>
    </row>
    <row r="22" spans="1:12" ht="10.5" customHeight="1">
      <c r="A22" s="128" t="s">
        <v>1194</v>
      </c>
      <c r="C22" s="167" t="s">
        <v>1195</v>
      </c>
      <c r="D22" s="49"/>
      <c r="E22" s="49"/>
      <c r="F22" s="49"/>
      <c r="G22" s="49"/>
      <c r="H22" s="49"/>
      <c r="I22" s="49"/>
      <c r="J22" s="49"/>
      <c r="K22" s="478"/>
      <c r="L22" s="478"/>
    </row>
    <row r="23" spans="1:12" ht="10.5" customHeight="1">
      <c r="A23" s="128" t="s">
        <v>1196</v>
      </c>
      <c r="C23" s="167" t="s">
        <v>1197</v>
      </c>
      <c r="D23" s="49">
        <f>SUM(D24:D29)</f>
        <v>232</v>
      </c>
      <c r="E23" s="49">
        <v>217</v>
      </c>
      <c r="F23" s="49">
        <v>211</v>
      </c>
      <c r="G23" s="49">
        <f>SUM(G24:G29)</f>
        <v>179</v>
      </c>
      <c r="H23" s="49">
        <v>18</v>
      </c>
      <c r="I23" s="49">
        <v>47</v>
      </c>
      <c r="J23" s="49">
        <v>41</v>
      </c>
      <c r="K23" s="478">
        <f>J23/H23*100</f>
        <v>227.77777777777777</v>
      </c>
      <c r="L23" s="478">
        <f>J23/I23*100</f>
        <v>87.2340425531915</v>
      </c>
    </row>
    <row r="24" spans="1:12" ht="10.5" customHeight="1">
      <c r="A24" s="128" t="s">
        <v>1174</v>
      </c>
      <c r="C24" s="167" t="s">
        <v>1175</v>
      </c>
      <c r="D24" s="49"/>
      <c r="E24" s="49"/>
      <c r="F24" s="49"/>
      <c r="G24" s="49"/>
      <c r="H24" s="49"/>
      <c r="I24" s="49"/>
      <c r="J24" s="49"/>
      <c r="K24" s="478"/>
      <c r="L24" s="478"/>
    </row>
    <row r="25" spans="2:12" ht="10.5" customHeight="1">
      <c r="B25" s="128" t="s">
        <v>1198</v>
      </c>
      <c r="C25" s="494" t="s">
        <v>1199</v>
      </c>
      <c r="D25" s="49">
        <v>209</v>
      </c>
      <c r="E25" s="49">
        <v>191</v>
      </c>
      <c r="F25" s="49">
        <v>189</v>
      </c>
      <c r="G25" s="49">
        <v>167</v>
      </c>
      <c r="H25" s="49">
        <v>22</v>
      </c>
      <c r="I25" s="49">
        <v>45</v>
      </c>
      <c r="J25" s="49">
        <v>39</v>
      </c>
      <c r="K25" s="478">
        <f>J25/H25*100</f>
        <v>177.27272727272728</v>
      </c>
      <c r="L25" s="478">
        <f>J25/I25*100</f>
        <v>86.66666666666667</v>
      </c>
    </row>
    <row r="26" spans="2:12" ht="10.5" customHeight="1">
      <c r="B26" s="128" t="s">
        <v>1200</v>
      </c>
      <c r="C26" s="494" t="s">
        <v>1201</v>
      </c>
      <c r="D26" s="49"/>
      <c r="E26" s="49">
        <v>2</v>
      </c>
      <c r="F26" s="49">
        <v>1</v>
      </c>
      <c r="G26" s="49">
        <v>2</v>
      </c>
      <c r="H26" s="49"/>
      <c r="I26" s="49"/>
      <c r="J26" s="49"/>
      <c r="K26" s="478"/>
      <c r="L26" s="478"/>
    </row>
    <row r="27" spans="2:12" ht="10.5" customHeight="1">
      <c r="B27" s="128" t="s">
        <v>1202</v>
      </c>
      <c r="C27" s="494" t="s">
        <v>1203</v>
      </c>
      <c r="D27" s="49">
        <v>7</v>
      </c>
      <c r="E27" s="49">
        <v>3</v>
      </c>
      <c r="F27" s="49">
        <v>4</v>
      </c>
      <c r="G27" s="49">
        <v>2</v>
      </c>
      <c r="H27" s="49">
        <v>2</v>
      </c>
      <c r="I27" s="49"/>
      <c r="J27" s="49"/>
      <c r="K27" s="478">
        <f>J27/H27*100</f>
        <v>0</v>
      </c>
      <c r="L27" s="478"/>
    </row>
    <row r="28" spans="2:12" ht="10.5" customHeight="1">
      <c r="B28" s="128" t="s">
        <v>1204</v>
      </c>
      <c r="C28" s="494" t="s">
        <v>1205</v>
      </c>
      <c r="D28" s="49">
        <v>2</v>
      </c>
      <c r="E28" s="49">
        <v>3</v>
      </c>
      <c r="F28" s="49">
        <v>11</v>
      </c>
      <c r="G28" s="49">
        <v>2</v>
      </c>
      <c r="H28" s="49">
        <v>4</v>
      </c>
      <c r="I28" s="49">
        <v>1</v>
      </c>
      <c r="J28" s="49">
        <v>1</v>
      </c>
      <c r="K28" s="478"/>
      <c r="L28" s="478">
        <f>J28/I28*100</f>
        <v>100</v>
      </c>
    </row>
    <row r="29" spans="2:12" ht="10.5" customHeight="1">
      <c r="B29" s="128" t="s">
        <v>1206</v>
      </c>
      <c r="C29" s="494" t="s">
        <v>1207</v>
      </c>
      <c r="D29" s="49">
        <v>14</v>
      </c>
      <c r="E29" s="49">
        <v>18</v>
      </c>
      <c r="F29" s="49">
        <v>6</v>
      </c>
      <c r="G29" s="49">
        <v>6</v>
      </c>
      <c r="H29" s="49"/>
      <c r="I29" s="49">
        <v>1</v>
      </c>
      <c r="J29" s="49">
        <v>1</v>
      </c>
      <c r="K29" s="478"/>
      <c r="L29" s="478">
        <f>J29/I29*100</f>
        <v>100</v>
      </c>
    </row>
    <row r="30" spans="1:12" ht="10.5" customHeight="1" hidden="1">
      <c r="A30" s="128" t="s">
        <v>1208</v>
      </c>
      <c r="C30" s="167" t="s">
        <v>1209</v>
      </c>
      <c r="D30" s="49"/>
      <c r="E30" s="49"/>
      <c r="F30" s="49"/>
      <c r="G30" s="49"/>
      <c r="H30" s="49"/>
      <c r="I30" s="49"/>
      <c r="J30" s="49"/>
      <c r="K30" s="478"/>
      <c r="L30" s="478" t="e">
        <f>J30/I30*100</f>
        <v>#DIV/0!</v>
      </c>
    </row>
    <row r="31" spans="1:12" ht="10.5" customHeight="1">
      <c r="A31" s="128" t="s">
        <v>1210</v>
      </c>
      <c r="C31" s="167" t="s">
        <v>1211</v>
      </c>
      <c r="D31" s="49">
        <v>1</v>
      </c>
      <c r="E31" s="49">
        <v>3</v>
      </c>
      <c r="F31" s="49"/>
      <c r="G31" s="49"/>
      <c r="H31" s="49"/>
      <c r="I31" s="49"/>
      <c r="J31" s="49"/>
      <c r="K31" s="478"/>
      <c r="L31" s="478"/>
    </row>
    <row r="32" spans="1:12" ht="10.5" customHeight="1">
      <c r="A32" s="128" t="s">
        <v>1212</v>
      </c>
      <c r="C32" s="167" t="s">
        <v>1213</v>
      </c>
      <c r="D32" s="49">
        <v>14</v>
      </c>
      <c r="E32" s="49">
        <v>10</v>
      </c>
      <c r="F32" s="49">
        <v>26</v>
      </c>
      <c r="G32" s="49">
        <v>9</v>
      </c>
      <c r="H32" s="49">
        <v>5</v>
      </c>
      <c r="I32" s="49">
        <v>5</v>
      </c>
      <c r="J32" s="49">
        <v>2</v>
      </c>
      <c r="K32" s="478">
        <f>J32/H32*100</f>
        <v>40</v>
      </c>
      <c r="L32" s="478">
        <f>J32/I32*100</f>
        <v>40</v>
      </c>
    </row>
    <row r="33" spans="1:12" ht="10.5" customHeight="1">
      <c r="A33" s="128" t="s">
        <v>1214</v>
      </c>
      <c r="C33" s="167" t="s">
        <v>1215</v>
      </c>
      <c r="D33" s="49">
        <v>10</v>
      </c>
      <c r="E33" s="49">
        <v>10</v>
      </c>
      <c r="F33" s="49">
        <v>12</v>
      </c>
      <c r="G33" s="49">
        <v>8</v>
      </c>
      <c r="H33" s="49">
        <v>1</v>
      </c>
      <c r="I33" s="49">
        <v>1</v>
      </c>
      <c r="J33" s="49"/>
      <c r="K33" s="478">
        <f>J33/H33*100</f>
        <v>0</v>
      </c>
      <c r="L33" s="478">
        <f>J33/I33*100</f>
        <v>0</v>
      </c>
    </row>
    <row r="34" spans="1:12" ht="10.5" customHeight="1">
      <c r="A34" s="128" t="s">
        <v>1216</v>
      </c>
      <c r="C34" s="167" t="s">
        <v>1217</v>
      </c>
      <c r="D34" s="49"/>
      <c r="E34" s="49">
        <v>18</v>
      </c>
      <c r="F34" s="49">
        <v>5</v>
      </c>
      <c r="G34" s="49">
        <v>10</v>
      </c>
      <c r="H34" s="49"/>
      <c r="I34" s="49"/>
      <c r="J34" s="49">
        <v>4</v>
      </c>
      <c r="K34" s="478"/>
      <c r="L34" s="478"/>
    </row>
    <row r="35" spans="1:12" ht="12" customHeight="1">
      <c r="A35" s="128" t="s">
        <v>1218</v>
      </c>
      <c r="C35" s="1167" t="s">
        <v>1219</v>
      </c>
      <c r="D35" s="49">
        <v>41</v>
      </c>
      <c r="E35" s="49">
        <v>27</v>
      </c>
      <c r="F35" s="49">
        <v>34</v>
      </c>
      <c r="G35" s="49">
        <v>40</v>
      </c>
      <c r="H35" s="49"/>
      <c r="I35" s="49">
        <v>5</v>
      </c>
      <c r="J35" s="49">
        <v>4</v>
      </c>
      <c r="K35" s="478"/>
      <c r="L35" s="478">
        <f>J35/I35*100</f>
        <v>80</v>
      </c>
    </row>
    <row r="36" spans="1:12" ht="12" customHeight="1">
      <c r="A36" s="128" t="s">
        <v>1220</v>
      </c>
      <c r="C36" s="1167"/>
      <c r="D36" s="49"/>
      <c r="E36" s="49"/>
      <c r="F36" s="49"/>
      <c r="G36" s="49"/>
      <c r="H36" s="49"/>
      <c r="I36" s="49"/>
      <c r="J36" s="49"/>
      <c r="K36" s="478"/>
      <c r="L36" s="478"/>
    </row>
    <row r="37" spans="1:12" ht="10.5" customHeight="1">
      <c r="A37" s="128" t="s">
        <v>1221</v>
      </c>
      <c r="C37" s="167" t="s">
        <v>1222</v>
      </c>
      <c r="D37" s="49">
        <v>11</v>
      </c>
      <c r="E37" s="49">
        <v>3</v>
      </c>
      <c r="F37" s="49">
        <v>1</v>
      </c>
      <c r="G37" s="49">
        <v>3</v>
      </c>
      <c r="H37" s="49"/>
      <c r="I37" s="49"/>
      <c r="J37" s="49">
        <v>1</v>
      </c>
      <c r="K37" s="478"/>
      <c r="L37" s="478"/>
    </row>
    <row r="38" spans="1:12" ht="10.5" customHeight="1">
      <c r="A38" s="128" t="s">
        <v>1223</v>
      </c>
      <c r="C38" s="167" t="s">
        <v>1224</v>
      </c>
      <c r="D38" s="49">
        <v>2</v>
      </c>
      <c r="E38" s="49">
        <v>2</v>
      </c>
      <c r="F38" s="49">
        <v>1</v>
      </c>
      <c r="G38" s="49">
        <v>4</v>
      </c>
      <c r="H38" s="49"/>
      <c r="I38" s="49">
        <v>1</v>
      </c>
      <c r="J38" s="49"/>
      <c r="K38" s="478"/>
      <c r="L38" s="478">
        <f>J38/I38*100</f>
        <v>0</v>
      </c>
    </row>
    <row r="39" spans="1:12" ht="10.5" customHeight="1">
      <c r="A39" s="126" t="s">
        <v>1225</v>
      </c>
      <c r="B39" s="126"/>
      <c r="C39" s="166" t="s">
        <v>1226</v>
      </c>
      <c r="D39" s="52"/>
      <c r="E39" s="52">
        <v>6</v>
      </c>
      <c r="F39" s="52"/>
      <c r="G39" s="52">
        <v>3</v>
      </c>
      <c r="H39" s="52"/>
      <c r="I39" s="52"/>
      <c r="J39" s="52"/>
      <c r="K39" s="478"/>
      <c r="L39" s="478"/>
    </row>
    <row r="40" spans="1:12" ht="10.5" customHeight="1">
      <c r="A40" s="126" t="s">
        <v>1227</v>
      </c>
      <c r="B40" s="126"/>
      <c r="C40" s="166" t="s">
        <v>1228</v>
      </c>
      <c r="D40" s="52"/>
      <c r="E40" s="52"/>
      <c r="F40" s="52"/>
      <c r="G40" s="52"/>
      <c r="H40" s="52"/>
      <c r="I40" s="52"/>
      <c r="J40" s="52"/>
      <c r="K40" s="478"/>
      <c r="L40" s="478"/>
    </row>
    <row r="41" spans="1:12" ht="10.5" customHeight="1">
      <c r="A41" s="126" t="s">
        <v>1229</v>
      </c>
      <c r="B41" s="126"/>
      <c r="C41" s="166" t="s">
        <v>1230</v>
      </c>
      <c r="D41" s="52"/>
      <c r="E41" s="52"/>
      <c r="F41" s="52"/>
      <c r="G41" s="52"/>
      <c r="H41" s="52"/>
      <c r="I41" s="52"/>
      <c r="J41" s="52"/>
      <c r="K41" s="478"/>
      <c r="L41" s="478"/>
    </row>
    <row r="42" spans="2:12" ht="12" customHeight="1">
      <c r="B42" s="128" t="s">
        <v>1231</v>
      </c>
      <c r="C42" s="496" t="s">
        <v>1232</v>
      </c>
      <c r="D42" s="49"/>
      <c r="E42" s="49"/>
      <c r="F42" s="49"/>
      <c r="G42" s="49"/>
      <c r="H42" s="49"/>
      <c r="I42" s="49"/>
      <c r="J42" s="49"/>
      <c r="K42" s="478"/>
      <c r="L42" s="478"/>
    </row>
    <row r="43" spans="2:12" ht="12.75">
      <c r="B43" s="128" t="s">
        <v>1233</v>
      </c>
      <c r="C43" s="497" t="s">
        <v>1234</v>
      </c>
      <c r="D43" s="121">
        <v>79</v>
      </c>
      <c r="E43" s="121">
        <v>78</v>
      </c>
      <c r="F43" s="121">
        <v>82</v>
      </c>
      <c r="G43" s="121">
        <f>G10/G57*10000</f>
        <v>66.46066736867544</v>
      </c>
      <c r="H43" s="121">
        <v>11</v>
      </c>
      <c r="I43" s="121">
        <v>15</v>
      </c>
      <c r="J43" s="121">
        <v>12</v>
      </c>
      <c r="K43" s="478">
        <f>J43/H43*100</f>
        <v>109.09090909090908</v>
      </c>
      <c r="L43" s="478">
        <f>J43/I43*100</f>
        <v>80</v>
      </c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478"/>
      <c r="L44" s="478"/>
    </row>
    <row r="45" spans="1:12" ht="12.75">
      <c r="A45" s="127"/>
      <c r="B45" s="127" t="s">
        <v>1235</v>
      </c>
      <c r="C45" s="278" t="s">
        <v>1236</v>
      </c>
      <c r="D45" s="292">
        <v>31.8</v>
      </c>
      <c r="E45" s="292">
        <v>60.9</v>
      </c>
      <c r="F45" s="292">
        <v>53</v>
      </c>
      <c r="G45" s="292">
        <v>62</v>
      </c>
      <c r="H45" s="292">
        <v>28</v>
      </c>
      <c r="I45" s="292">
        <v>42</v>
      </c>
      <c r="J45" s="292">
        <v>62</v>
      </c>
      <c r="K45" s="379">
        <f>J45/H45*100</f>
        <v>221.42857142857144</v>
      </c>
      <c r="L45" s="379">
        <f>J45/I45*100</f>
        <v>147.61904761904762</v>
      </c>
    </row>
    <row r="47" ht="12.75">
      <c r="C47" s="498" t="s">
        <v>1237</v>
      </c>
    </row>
    <row r="48" ht="12.75">
      <c r="C48" s="498" t="s">
        <v>1238</v>
      </c>
    </row>
    <row r="57" spans="5:10" ht="12.75">
      <c r="E57" s="90">
        <v>55515</v>
      </c>
      <c r="F57" s="119">
        <v>55892</v>
      </c>
      <c r="G57" s="90">
        <v>57929</v>
      </c>
      <c r="H57" s="90"/>
      <c r="J57" s="90"/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3.625" style="499" customWidth="1"/>
    <col min="2" max="2" width="16.625" style="58" customWidth="1"/>
    <col min="3" max="3" width="9.625" style="58" customWidth="1"/>
    <col min="4" max="4" width="26.125" style="58" customWidth="1"/>
    <col min="5" max="6" width="13.25390625" style="58" hidden="1" customWidth="1"/>
    <col min="7" max="7" width="0.875" style="58" hidden="1" customWidth="1"/>
    <col min="8" max="8" width="15.375" style="58" customWidth="1"/>
    <col min="9" max="9" width="14.375" style="58" customWidth="1"/>
    <col min="10" max="10" width="16.25390625" style="58" customWidth="1"/>
    <col min="11" max="11" width="15.125" style="58" customWidth="1"/>
    <col min="12" max="12" width="6.125" style="68" customWidth="1"/>
    <col min="13" max="13" width="20.625" style="68" customWidth="1"/>
    <col min="14" max="14" width="11.375" style="68" customWidth="1"/>
    <col min="15" max="15" width="18.75390625" style="68" customWidth="1"/>
    <col min="16" max="16" width="10.00390625" style="68" customWidth="1"/>
    <col min="17" max="17" width="9.75390625" style="68" customWidth="1"/>
    <col min="18" max="18" width="9.00390625" style="68" customWidth="1"/>
    <col min="19" max="19" width="0" style="68" hidden="1" customWidth="1"/>
    <col min="20" max="20" width="7.875" style="68" hidden="1" customWidth="1"/>
    <col min="21" max="21" width="7.125" style="68" hidden="1" customWidth="1"/>
    <col min="22" max="22" width="16.125" style="68" customWidth="1"/>
    <col min="23" max="23" width="10.125" style="68" customWidth="1"/>
    <col min="24" max="24" width="10.25390625" style="68" customWidth="1"/>
    <col min="25" max="25" width="9.25390625" style="499" customWidth="1"/>
    <col min="26" max="26" width="4.125" style="68" customWidth="1"/>
    <col min="27" max="27" width="7.00390625" style="68" bestFit="1" customWidth="1"/>
    <col min="28" max="28" width="6.875" style="68" customWidth="1"/>
    <col min="29" max="29" width="7.875" style="68" customWidth="1"/>
    <col min="30" max="33" width="9.125" style="68" customWidth="1"/>
    <col min="34" max="34" width="4.75390625" style="68" customWidth="1"/>
    <col min="35" max="35" width="11.75390625" style="68" customWidth="1"/>
    <col min="36" max="36" width="35.375" style="68" customWidth="1"/>
    <col min="37" max="37" width="14.00390625" style="68" customWidth="1"/>
    <col min="38" max="38" width="11.375" style="68" customWidth="1"/>
    <col min="39" max="39" width="9.125" style="68" customWidth="1"/>
    <col min="40" max="40" width="8.375" style="68" customWidth="1"/>
    <col min="41" max="41" width="11.375" style="68" customWidth="1"/>
    <col min="42" max="42" width="10.25390625" style="68" customWidth="1"/>
    <col min="43" max="43" width="8.75390625" style="68" customWidth="1"/>
    <col min="44" max="16384" width="9.125" style="68" customWidth="1"/>
  </cols>
  <sheetData>
    <row r="1" spans="2:25" ht="8.25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126"/>
      <c r="Q1" s="499"/>
      <c r="R1" s="499"/>
      <c r="S1" s="499"/>
      <c r="T1" s="499"/>
      <c r="U1" s="499"/>
      <c r="V1" s="499"/>
      <c r="W1" s="499"/>
      <c r="X1" s="499"/>
      <c r="Y1" s="68"/>
    </row>
    <row r="2" spans="1:16" s="501" customFormat="1" ht="16.5" customHeight="1">
      <c r="A2" s="126"/>
      <c r="B2" s="1176" t="s">
        <v>1239</v>
      </c>
      <c r="C2" s="1176"/>
      <c r="D2" s="1176"/>
      <c r="E2" s="1176"/>
      <c r="F2" s="1176"/>
      <c r="G2" s="1176"/>
      <c r="H2" s="1176"/>
      <c r="I2" s="1176"/>
      <c r="M2" s="502"/>
      <c r="N2" s="503"/>
      <c r="O2" s="503"/>
      <c r="P2" s="504"/>
    </row>
    <row r="3" spans="1:16" s="501" customFormat="1" ht="20.25" customHeight="1">
      <c r="A3" s="126"/>
      <c r="B3" s="1177" t="s">
        <v>1240</v>
      </c>
      <c r="C3" s="1177"/>
      <c r="D3" s="1177"/>
      <c r="E3" s="1177"/>
      <c r="F3" s="1177"/>
      <c r="G3" s="1177"/>
      <c r="H3" s="1177"/>
      <c r="I3" s="1177"/>
      <c r="M3" s="1178"/>
      <c r="N3" s="1178"/>
      <c r="O3" s="1178"/>
      <c r="P3" s="504"/>
    </row>
    <row r="4" spans="1:16" s="501" customFormat="1" ht="6" customHeight="1">
      <c r="A4" s="126"/>
      <c r="C4" s="468"/>
      <c r="D4" s="468"/>
      <c r="M4" s="504"/>
      <c r="N4" s="505"/>
      <c r="O4" s="506"/>
      <c r="P4" s="506"/>
    </row>
    <row r="5" spans="1:16" s="501" customFormat="1" ht="6.75" customHeight="1">
      <c r="A5" s="126"/>
      <c r="C5" s="468"/>
      <c r="D5" s="468"/>
      <c r="M5" s="504"/>
      <c r="N5" s="505"/>
      <c r="O5" s="506"/>
      <c r="P5" s="506"/>
    </row>
    <row r="6" spans="1:16" s="501" customFormat="1" ht="17.25" customHeight="1">
      <c r="A6" s="1179" t="s">
        <v>1241</v>
      </c>
      <c r="B6" s="1179"/>
      <c r="C6" s="1179"/>
      <c r="D6" s="1179"/>
      <c r="E6" s="1179"/>
      <c r="F6" s="1179"/>
      <c r="G6" s="1180"/>
      <c r="H6" s="1185" t="s">
        <v>891</v>
      </c>
      <c r="I6" s="1186"/>
      <c r="J6" s="1185" t="s">
        <v>892</v>
      </c>
      <c r="K6" s="1186"/>
      <c r="L6" s="504"/>
      <c r="M6" s="504"/>
      <c r="N6" s="505"/>
      <c r="O6" s="506"/>
      <c r="P6" s="506"/>
    </row>
    <row r="7" spans="1:16" s="499" customFormat="1" ht="12">
      <c r="A7" s="1181"/>
      <c r="B7" s="1181"/>
      <c r="C7" s="1181"/>
      <c r="D7" s="1181"/>
      <c r="E7" s="1181"/>
      <c r="F7" s="1181"/>
      <c r="G7" s="1182"/>
      <c r="H7" s="332" t="s">
        <v>1242</v>
      </c>
      <c r="I7" s="305" t="s">
        <v>1243</v>
      </c>
      <c r="J7" s="332" t="s">
        <v>1242</v>
      </c>
      <c r="K7" s="305" t="s">
        <v>1243</v>
      </c>
      <c r="M7" s="126"/>
      <c r="N7" s="126"/>
      <c r="O7" s="126"/>
      <c r="P7" s="315"/>
    </row>
    <row r="8" spans="1:16" s="499" customFormat="1" ht="10.5" customHeight="1">
      <c r="A8" s="1181"/>
      <c r="B8" s="1181"/>
      <c r="C8" s="1181"/>
      <c r="D8" s="1181"/>
      <c r="E8" s="1181"/>
      <c r="F8" s="1181"/>
      <c r="G8" s="1182"/>
      <c r="H8" s="337" t="s">
        <v>1244</v>
      </c>
      <c r="I8" s="303" t="s">
        <v>1245</v>
      </c>
      <c r="J8" s="337" t="s">
        <v>1244</v>
      </c>
      <c r="K8" s="303" t="s">
        <v>1245</v>
      </c>
      <c r="M8" s="126"/>
      <c r="N8" s="126"/>
      <c r="O8" s="318"/>
      <c r="P8" s="500"/>
    </row>
    <row r="9" spans="1:16" s="499" customFormat="1" ht="11.25" customHeight="1">
      <c r="A9" s="1181"/>
      <c r="B9" s="1181"/>
      <c r="C9" s="1181"/>
      <c r="D9" s="1181"/>
      <c r="E9" s="1181"/>
      <c r="F9" s="1181"/>
      <c r="G9" s="1182"/>
      <c r="H9" s="393" t="s">
        <v>1246</v>
      </c>
      <c r="I9" s="322" t="s">
        <v>385</v>
      </c>
      <c r="J9" s="393" t="s">
        <v>1246</v>
      </c>
      <c r="K9" s="322" t="s">
        <v>385</v>
      </c>
      <c r="M9" s="318"/>
      <c r="N9" s="126"/>
      <c r="O9" s="318"/>
      <c r="P9" s="126"/>
    </row>
    <row r="10" spans="1:16" s="499" customFormat="1" ht="11.25" customHeight="1">
      <c r="A10" s="1183"/>
      <c r="B10" s="1183"/>
      <c r="C10" s="1183"/>
      <c r="D10" s="1183"/>
      <c r="E10" s="1183"/>
      <c r="F10" s="1183"/>
      <c r="G10" s="1184"/>
      <c r="H10" s="350" t="s">
        <v>1247</v>
      </c>
      <c r="I10" s="382" t="s">
        <v>739</v>
      </c>
      <c r="J10" s="350" t="s">
        <v>1247</v>
      </c>
      <c r="K10" s="382" t="s">
        <v>739</v>
      </c>
      <c r="M10" s="507"/>
      <c r="N10" s="234"/>
      <c r="O10" s="508"/>
      <c r="P10" s="500"/>
    </row>
    <row r="11" spans="1:25" s="499" customFormat="1" ht="17.25" customHeight="1">
      <c r="A11" s="508" t="s">
        <v>1248</v>
      </c>
      <c r="B11" s="120"/>
      <c r="C11" s="185"/>
      <c r="D11" s="509"/>
      <c r="E11" s="510"/>
      <c r="F11" s="510"/>
      <c r="G11" s="510"/>
      <c r="H11" s="511">
        <f>H12+H13+H23+H33+H38+H22+H31+H32</f>
        <v>4692442.2</v>
      </c>
      <c r="I11" s="512">
        <f>I12+I13+I23+I33+I38+I22+I31+I32</f>
        <v>92062</v>
      </c>
      <c r="J11" s="513">
        <f>J12+J13+J22+J23+J33+J38+J31+J32</f>
        <v>5387564.8</v>
      </c>
      <c r="K11" s="514">
        <f>K12+K13+K22+K23+K32+K31+K33</f>
        <v>105382</v>
      </c>
      <c r="L11" s="515"/>
      <c r="M11" s="126"/>
      <c r="N11" s="126"/>
      <c r="O11" s="318"/>
      <c r="P11" s="500"/>
      <c r="Y11" s="515"/>
    </row>
    <row r="12" spans="1:25" s="499" customFormat="1" ht="17.25" customHeight="1">
      <c r="A12" s="508" t="s">
        <v>1249</v>
      </c>
      <c r="B12" s="120"/>
      <c r="C12" s="185" t="s">
        <v>1250</v>
      </c>
      <c r="D12" s="509"/>
      <c r="E12" s="510"/>
      <c r="F12" s="510"/>
      <c r="G12" s="510"/>
      <c r="H12" s="513">
        <v>222921.6</v>
      </c>
      <c r="I12" s="516">
        <v>2515</v>
      </c>
      <c r="J12" s="513">
        <v>223507.4</v>
      </c>
      <c r="K12" s="517">
        <v>2330</v>
      </c>
      <c r="L12" s="515"/>
      <c r="M12" s="126"/>
      <c r="N12" s="126"/>
      <c r="O12" s="318"/>
      <c r="P12" s="500"/>
      <c r="Y12" s="515"/>
    </row>
    <row r="13" spans="1:25" s="499" customFormat="1" ht="17.25" customHeight="1">
      <c r="A13" s="508" t="s">
        <v>1251</v>
      </c>
      <c r="B13" s="272"/>
      <c r="C13" s="518" t="s">
        <v>1252</v>
      </c>
      <c r="D13" s="509"/>
      <c r="E13" s="510"/>
      <c r="F13" s="510"/>
      <c r="G13" s="510"/>
      <c r="H13" s="513">
        <f>H15+H16+H17+H18+H20+H21</f>
        <v>188562.19999999995</v>
      </c>
      <c r="I13" s="519">
        <f>I15+I16+I17+I18+I20+I19+I21</f>
        <v>4250</v>
      </c>
      <c r="J13" s="513">
        <f>J15+J16+J17+J18+J19+J20+J21</f>
        <v>203158.80000000002</v>
      </c>
      <c r="K13" s="514">
        <f>K15+K16+K17+K18+K20+K21</f>
        <v>4454</v>
      </c>
      <c r="L13" s="515"/>
      <c r="M13" s="126"/>
      <c r="N13" s="126"/>
      <c r="O13" s="126"/>
      <c r="P13" s="500"/>
      <c r="Y13" s="515"/>
    </row>
    <row r="14" spans="1:25" s="499" customFormat="1" ht="17.25" customHeight="1">
      <c r="A14" s="126" t="s">
        <v>1253</v>
      </c>
      <c r="B14" s="52"/>
      <c r="C14" s="288" t="s">
        <v>1254</v>
      </c>
      <c r="D14" s="58"/>
      <c r="H14" s="520"/>
      <c r="I14" s="320"/>
      <c r="J14" s="520"/>
      <c r="K14" s="317"/>
      <c r="L14" s="515"/>
      <c r="M14" s="126"/>
      <c r="N14" s="318"/>
      <c r="O14" s="126"/>
      <c r="P14" s="500"/>
      <c r="Y14" s="515"/>
    </row>
    <row r="15" spans="1:25" s="499" customFormat="1" ht="14.25" customHeight="1">
      <c r="A15" s="126" t="s">
        <v>1255</v>
      </c>
      <c r="B15" s="49"/>
      <c r="C15" s="51" t="s">
        <v>1256</v>
      </c>
      <c r="D15" s="58"/>
      <c r="H15" s="520">
        <v>93840.9</v>
      </c>
      <c r="I15" s="320">
        <v>2315</v>
      </c>
      <c r="J15" s="520">
        <v>108469.5</v>
      </c>
      <c r="K15" s="317">
        <v>2615</v>
      </c>
      <c r="L15" s="515"/>
      <c r="M15" s="308"/>
      <c r="N15" s="126"/>
      <c r="O15" s="318"/>
      <c r="P15" s="126"/>
      <c r="Y15" s="515"/>
    </row>
    <row r="16" spans="1:25" s="499" customFormat="1" ht="14.25" customHeight="1">
      <c r="A16" s="126" t="s">
        <v>1257</v>
      </c>
      <c r="B16" s="52"/>
      <c r="C16" s="51"/>
      <c r="D16" s="58"/>
      <c r="H16" s="520">
        <v>45715.7</v>
      </c>
      <c r="I16" s="320">
        <v>931</v>
      </c>
      <c r="J16" s="520">
        <v>48823.3</v>
      </c>
      <c r="K16" s="317">
        <v>918</v>
      </c>
      <c r="L16" s="515"/>
      <c r="M16" s="308"/>
      <c r="N16" s="126"/>
      <c r="O16" s="318"/>
      <c r="P16" s="126"/>
      <c r="Y16" s="515"/>
    </row>
    <row r="17" spans="1:25" s="499" customFormat="1" ht="14.25" customHeight="1">
      <c r="A17" s="126" t="s">
        <v>1258</v>
      </c>
      <c r="B17" s="52"/>
      <c r="C17" s="51"/>
      <c r="D17" s="58"/>
      <c r="H17" s="520">
        <v>27422.9</v>
      </c>
      <c r="I17" s="320">
        <v>590</v>
      </c>
      <c r="J17" s="520">
        <v>28533.2</v>
      </c>
      <c r="K17" s="521">
        <v>526</v>
      </c>
      <c r="L17" s="515"/>
      <c r="M17" s="308"/>
      <c r="N17" s="126"/>
      <c r="O17" s="318"/>
      <c r="P17" s="126"/>
      <c r="Y17" s="515"/>
    </row>
    <row r="18" spans="1:25" s="499" customFormat="1" ht="14.25" customHeight="1">
      <c r="A18" s="126" t="s">
        <v>1259</v>
      </c>
      <c r="B18" s="52"/>
      <c r="C18" s="51"/>
      <c r="D18" s="58"/>
      <c r="H18" s="520">
        <v>5421.6</v>
      </c>
      <c r="I18" s="320">
        <v>90</v>
      </c>
      <c r="J18" s="520">
        <v>4112.2</v>
      </c>
      <c r="K18" s="521">
        <v>89</v>
      </c>
      <c r="L18" s="515"/>
      <c r="M18" s="308"/>
      <c r="N18" s="126"/>
      <c r="O18" s="318"/>
      <c r="P18" s="126"/>
      <c r="Y18" s="515"/>
    </row>
    <row r="19" spans="1:25" s="499" customFormat="1" ht="14.25" customHeight="1" hidden="1">
      <c r="A19" s="126" t="s">
        <v>799</v>
      </c>
      <c r="B19" s="52"/>
      <c r="C19" s="51" t="s">
        <v>1260</v>
      </c>
      <c r="D19" s="58"/>
      <c r="H19" s="520"/>
      <c r="I19" s="320"/>
      <c r="J19" s="520"/>
      <c r="K19" s="521"/>
      <c r="L19" s="318"/>
      <c r="M19" s="515"/>
      <c r="N19" s="515"/>
      <c r="O19" s="515"/>
      <c r="P19" s="515"/>
      <c r="Y19" s="515"/>
    </row>
    <row r="20" spans="1:25" s="499" customFormat="1" ht="14.25" customHeight="1">
      <c r="A20" s="126" t="s">
        <v>1261</v>
      </c>
      <c r="B20" s="52"/>
      <c r="C20" s="51"/>
      <c r="D20" s="58"/>
      <c r="H20" s="520">
        <v>15568.3</v>
      </c>
      <c r="I20" s="320">
        <v>315</v>
      </c>
      <c r="J20" s="520">
        <v>12254.1</v>
      </c>
      <c r="K20" s="521">
        <v>295</v>
      </c>
      <c r="L20" s="318"/>
      <c r="M20" s="515"/>
      <c r="N20" s="515"/>
      <c r="O20" s="515"/>
      <c r="P20" s="515"/>
      <c r="Y20" s="515"/>
    </row>
    <row r="21" spans="1:25" s="499" customFormat="1" ht="14.25" customHeight="1">
      <c r="A21" s="126" t="s">
        <v>799</v>
      </c>
      <c r="B21" s="52"/>
      <c r="C21" s="51"/>
      <c r="D21" s="58"/>
      <c r="H21" s="520">
        <v>592.8</v>
      </c>
      <c r="I21" s="320">
        <v>9</v>
      </c>
      <c r="J21" s="520">
        <v>966.5</v>
      </c>
      <c r="K21" s="521">
        <v>11</v>
      </c>
      <c r="L21" s="318"/>
      <c r="M21" s="515"/>
      <c r="N21" s="515"/>
      <c r="O21" s="515"/>
      <c r="P21" s="515"/>
      <c r="Y21" s="515"/>
    </row>
    <row r="22" spans="1:25" s="499" customFormat="1" ht="17.25" customHeight="1">
      <c r="A22" s="508" t="s">
        <v>1262</v>
      </c>
      <c r="B22" s="272"/>
      <c r="C22" s="345"/>
      <c r="D22" s="509"/>
      <c r="E22" s="510"/>
      <c r="F22" s="510"/>
      <c r="G22" s="510"/>
      <c r="H22" s="513">
        <v>4069288</v>
      </c>
      <c r="I22" s="516">
        <v>82270</v>
      </c>
      <c r="J22" s="513">
        <v>3919812</v>
      </c>
      <c r="K22" s="514">
        <v>89616</v>
      </c>
      <c r="L22" s="318"/>
      <c r="M22" s="515"/>
      <c r="N22" s="515"/>
      <c r="O22" s="515"/>
      <c r="P22" s="515"/>
      <c r="Y22" s="515"/>
    </row>
    <row r="23" spans="1:25" s="499" customFormat="1" ht="17.25" customHeight="1">
      <c r="A23" s="508" t="s">
        <v>1263</v>
      </c>
      <c r="B23" s="120"/>
      <c r="C23" s="185" t="s">
        <v>1264</v>
      </c>
      <c r="D23" s="509"/>
      <c r="E23" s="510"/>
      <c r="F23" s="510"/>
      <c r="G23" s="510"/>
      <c r="H23" s="513">
        <f>H25+H26+H27+H28+H29+H30</f>
        <v>149690</v>
      </c>
      <c r="I23" s="519">
        <f>I25+I26+I27+I28+I29+I30</f>
        <v>1134</v>
      </c>
      <c r="J23" s="513">
        <f>J25+J26+J27+J28+J29+J30</f>
        <v>940770</v>
      </c>
      <c r="K23" s="514">
        <f>K25+K26+K27+K28+K29+K30+K3</f>
        <v>6934</v>
      </c>
      <c r="L23" s="318"/>
      <c r="M23" s="318"/>
      <c r="N23" s="515"/>
      <c r="O23" s="515"/>
      <c r="P23" s="515"/>
      <c r="Y23" s="515"/>
    </row>
    <row r="24" spans="1:25" s="499" customFormat="1" ht="15" customHeight="1">
      <c r="A24" s="126" t="s">
        <v>327</v>
      </c>
      <c r="B24" s="52"/>
      <c r="C24" s="288" t="s">
        <v>1254</v>
      </c>
      <c r="D24" s="58"/>
      <c r="H24" s="520"/>
      <c r="I24" s="320"/>
      <c r="J24" s="513"/>
      <c r="K24" s="514"/>
      <c r="L24" s="318"/>
      <c r="M24" s="318"/>
      <c r="N24" s="515"/>
      <c r="O24" s="515"/>
      <c r="Y24" s="515"/>
    </row>
    <row r="25" spans="1:25" s="499" customFormat="1" ht="15" customHeight="1" hidden="1">
      <c r="A25" s="126" t="s">
        <v>1265</v>
      </c>
      <c r="B25" s="52"/>
      <c r="C25" s="392" t="s">
        <v>1266</v>
      </c>
      <c r="D25" s="58"/>
      <c r="H25" s="520"/>
      <c r="I25" s="320"/>
      <c r="J25" s="520"/>
      <c r="K25" s="317"/>
      <c r="L25" s="318"/>
      <c r="M25" s="318"/>
      <c r="N25" s="515"/>
      <c r="O25" s="515"/>
      <c r="Y25" s="515"/>
    </row>
    <row r="26" spans="1:25" s="499" customFormat="1" ht="15" customHeight="1" hidden="1">
      <c r="A26" s="126" t="s">
        <v>1267</v>
      </c>
      <c r="B26" s="52"/>
      <c r="C26" s="392" t="s">
        <v>1268</v>
      </c>
      <c r="D26" s="58"/>
      <c r="H26" s="520"/>
      <c r="I26" s="320"/>
      <c r="J26" s="520"/>
      <c r="K26" s="521"/>
      <c r="L26" s="318"/>
      <c r="M26" s="318"/>
      <c r="N26" s="515"/>
      <c r="O26" s="515"/>
      <c r="Y26" s="515"/>
    </row>
    <row r="27" spans="1:25" s="499" customFormat="1" ht="15" customHeight="1" hidden="1">
      <c r="A27" s="126" t="s">
        <v>1269</v>
      </c>
      <c r="B27" s="49"/>
      <c r="C27" s="51" t="s">
        <v>1270</v>
      </c>
      <c r="D27" s="58"/>
      <c r="H27" s="520"/>
      <c r="I27" s="320"/>
      <c r="J27" s="520"/>
      <c r="K27" s="317"/>
      <c r="L27" s="318"/>
      <c r="M27" s="318"/>
      <c r="N27" s="515"/>
      <c r="O27" s="515"/>
      <c r="Y27" s="515"/>
    </row>
    <row r="28" spans="1:25" s="499" customFormat="1" ht="15" customHeight="1">
      <c r="A28" s="126" t="s">
        <v>1271</v>
      </c>
      <c r="B28" s="52"/>
      <c r="C28" s="288"/>
      <c r="D28" s="58"/>
      <c r="H28" s="520">
        <v>12990</v>
      </c>
      <c r="I28" s="320">
        <v>48</v>
      </c>
      <c r="J28" s="520">
        <v>12530</v>
      </c>
      <c r="K28" s="126">
        <v>38</v>
      </c>
      <c r="L28" s="318"/>
      <c r="M28" s="318"/>
      <c r="N28" s="515"/>
      <c r="O28" s="515"/>
      <c r="Y28" s="515"/>
    </row>
    <row r="29" spans="1:25" s="499" customFormat="1" ht="17.25" customHeight="1">
      <c r="A29" s="126" t="s">
        <v>1272</v>
      </c>
      <c r="B29" s="49"/>
      <c r="C29" s="51" t="s">
        <v>1273</v>
      </c>
      <c r="D29" s="58"/>
      <c r="H29" s="520">
        <v>136700</v>
      </c>
      <c r="I29" s="320">
        <v>1086</v>
      </c>
      <c r="J29" s="520">
        <v>928240</v>
      </c>
      <c r="K29" s="126">
        <v>6896</v>
      </c>
      <c r="L29" s="318"/>
      <c r="M29" s="318"/>
      <c r="N29" s="515"/>
      <c r="O29" s="515"/>
      <c r="Y29" s="515"/>
    </row>
    <row r="30" spans="1:25" s="499" customFormat="1" ht="17.25" customHeight="1" hidden="1">
      <c r="A30" s="1174" t="s">
        <v>1274</v>
      </c>
      <c r="B30" s="1174"/>
      <c r="C30" s="1175" t="s">
        <v>1275</v>
      </c>
      <c r="D30" s="1175"/>
      <c r="H30" s="520"/>
      <c r="I30" s="320"/>
      <c r="J30" s="520"/>
      <c r="K30" s="128"/>
      <c r="L30" s="318"/>
      <c r="M30" s="318"/>
      <c r="N30" s="515"/>
      <c r="O30" s="515"/>
      <c r="Y30" s="515"/>
    </row>
    <row r="31" spans="1:25" s="499" customFormat="1" ht="17.25" customHeight="1">
      <c r="A31" s="508" t="s">
        <v>1276</v>
      </c>
      <c r="B31" s="272"/>
      <c r="C31" s="345"/>
      <c r="D31" s="509"/>
      <c r="E31" s="510"/>
      <c r="F31" s="510"/>
      <c r="G31" s="510"/>
      <c r="H31" s="513">
        <v>13240</v>
      </c>
      <c r="I31" s="516">
        <v>109</v>
      </c>
      <c r="J31" s="513">
        <v>8226</v>
      </c>
      <c r="K31" s="522">
        <v>191</v>
      </c>
      <c r="L31" s="318"/>
      <c r="M31" s="318"/>
      <c r="N31" s="515"/>
      <c r="O31" s="515"/>
      <c r="Y31" s="515"/>
    </row>
    <row r="32" spans="1:25" s="499" customFormat="1" ht="18" customHeight="1">
      <c r="A32" s="508" t="s">
        <v>1277</v>
      </c>
      <c r="B32" s="272"/>
      <c r="C32" s="345"/>
      <c r="D32" s="509"/>
      <c r="E32" s="510"/>
      <c r="F32" s="510"/>
      <c r="G32" s="510"/>
      <c r="H32" s="513">
        <v>0</v>
      </c>
      <c r="I32" s="516">
        <v>0</v>
      </c>
      <c r="J32" s="513">
        <v>0</v>
      </c>
      <c r="K32" s="522">
        <v>0</v>
      </c>
      <c r="L32" s="318"/>
      <c r="M32" s="318"/>
      <c r="N32" s="515"/>
      <c r="O32" s="515"/>
      <c r="Y32" s="515"/>
    </row>
    <row r="33" spans="1:25" s="499" customFormat="1" ht="17.25" customHeight="1">
      <c r="A33" s="508" t="s">
        <v>1278</v>
      </c>
      <c r="B33" s="272"/>
      <c r="C33" s="345" t="s">
        <v>1279</v>
      </c>
      <c r="D33" s="509"/>
      <c r="E33" s="510"/>
      <c r="F33" s="510"/>
      <c r="G33" s="510"/>
      <c r="H33" s="513">
        <f>H35+H36+H37</f>
        <v>46635.4</v>
      </c>
      <c r="I33" s="519">
        <f>I35+I36+I37</f>
        <v>1784</v>
      </c>
      <c r="J33" s="513">
        <f>J35+J36</f>
        <v>92090.6</v>
      </c>
      <c r="K33" s="514">
        <f>K35+K36</f>
        <v>1857</v>
      </c>
      <c r="L33" s="318"/>
      <c r="M33" s="318"/>
      <c r="N33" s="515"/>
      <c r="O33" s="515"/>
      <c r="Y33" s="515"/>
    </row>
    <row r="34" spans="1:25" s="499" customFormat="1" ht="15" customHeight="1">
      <c r="A34" s="126" t="s">
        <v>327</v>
      </c>
      <c r="B34" s="52"/>
      <c r="C34" s="288" t="s">
        <v>1254</v>
      </c>
      <c r="D34" s="509"/>
      <c r="E34" s="510"/>
      <c r="F34" s="510"/>
      <c r="G34" s="510"/>
      <c r="H34" s="513"/>
      <c r="I34" s="516"/>
      <c r="J34" s="513"/>
      <c r="K34" s="508"/>
      <c r="L34" s="318"/>
      <c r="M34" s="318"/>
      <c r="N34" s="515"/>
      <c r="O34" s="515"/>
      <c r="Y34" s="515"/>
    </row>
    <row r="35" spans="1:25" s="499" customFormat="1" ht="15" customHeight="1">
      <c r="A35" s="128" t="s">
        <v>1280</v>
      </c>
      <c r="B35" s="49"/>
      <c r="C35" s="52" t="s">
        <v>1281</v>
      </c>
      <c r="D35" s="58"/>
      <c r="H35" s="520">
        <v>31354.5</v>
      </c>
      <c r="I35" s="320">
        <v>1630</v>
      </c>
      <c r="J35" s="520">
        <v>55966.1</v>
      </c>
      <c r="K35" s="126">
        <v>1522</v>
      </c>
      <c r="L35" s="318"/>
      <c r="M35" s="318"/>
      <c r="N35" s="515"/>
      <c r="O35" s="515"/>
      <c r="Y35" s="515"/>
    </row>
    <row r="36" spans="1:25" s="499" customFormat="1" ht="15" customHeight="1">
      <c r="A36" s="126" t="s">
        <v>1282</v>
      </c>
      <c r="B36" s="52"/>
      <c r="C36" s="52" t="s">
        <v>1283</v>
      </c>
      <c r="D36" s="58"/>
      <c r="H36" s="520">
        <v>15280.9</v>
      </c>
      <c r="I36" s="320">
        <v>154</v>
      </c>
      <c r="J36" s="520">
        <v>36124.5</v>
      </c>
      <c r="K36" s="126">
        <v>335</v>
      </c>
      <c r="L36" s="318"/>
      <c r="M36" s="318"/>
      <c r="N36" s="515"/>
      <c r="O36" s="515"/>
      <c r="Y36" s="515"/>
    </row>
    <row r="37" spans="1:25" s="499" customFormat="1" ht="15" customHeight="1">
      <c r="A37" s="126" t="s">
        <v>1284</v>
      </c>
      <c r="B37" s="52"/>
      <c r="C37" s="52"/>
      <c r="D37" s="62"/>
      <c r="E37" s="515"/>
      <c r="F37" s="515"/>
      <c r="G37" s="515"/>
      <c r="H37" s="520"/>
      <c r="I37" s="317"/>
      <c r="J37" s="520"/>
      <c r="K37" s="126"/>
      <c r="L37" s="318"/>
      <c r="M37" s="318"/>
      <c r="N37" s="515"/>
      <c r="O37" s="515"/>
      <c r="Y37" s="515"/>
    </row>
    <row r="38" spans="1:25" s="499" customFormat="1" ht="14.25" customHeight="1">
      <c r="A38" s="323" t="s">
        <v>1285</v>
      </c>
      <c r="B38" s="50"/>
      <c r="C38" s="189" t="s">
        <v>1286</v>
      </c>
      <c r="D38" s="50"/>
      <c r="E38" s="127"/>
      <c r="F38" s="127"/>
      <c r="G38" s="127"/>
      <c r="H38" s="523">
        <v>2105</v>
      </c>
      <c r="I38" s="321"/>
      <c r="J38" s="523">
        <v>0</v>
      </c>
      <c r="K38" s="127"/>
      <c r="L38" s="318"/>
      <c r="M38" s="318"/>
      <c r="N38" s="515"/>
      <c r="O38" s="515"/>
      <c r="P38" s="128"/>
      <c r="Y38" s="515"/>
    </row>
    <row r="39" spans="1:15" s="499" customFormat="1" ht="1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500"/>
      <c r="L39" s="318"/>
      <c r="M39" s="318"/>
      <c r="N39" s="515"/>
      <c r="O39" s="515"/>
    </row>
    <row r="40" spans="1:25" ht="10.5" customHeight="1">
      <c r="A40" s="12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41"/>
      <c r="M40" s="103"/>
      <c r="N40" s="76"/>
      <c r="O40" s="76"/>
      <c r="Y40" s="68"/>
    </row>
    <row r="41" spans="1:25" ht="12">
      <c r="A41" s="12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103"/>
      <c r="M41" s="103"/>
      <c r="N41" s="76"/>
      <c r="O41" s="76"/>
      <c r="P41" s="90"/>
      <c r="Y41" s="68"/>
    </row>
    <row r="42" spans="1:25" ht="12">
      <c r="A42" s="12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93"/>
      <c r="M42" s="93"/>
      <c r="N42" s="76"/>
      <c r="O42" s="76"/>
      <c r="P42" s="106"/>
      <c r="Y42" s="68"/>
    </row>
    <row r="43" spans="1:25" ht="12">
      <c r="A43" s="12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93"/>
      <c r="M43" s="93"/>
      <c r="N43" s="76"/>
      <c r="O43" s="76"/>
      <c r="P43" s="90"/>
      <c r="Y43" s="68"/>
    </row>
    <row r="44" spans="1:25" ht="12">
      <c r="A44" s="12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93"/>
      <c r="M44" s="93"/>
      <c r="N44" s="76"/>
      <c r="O44" s="76"/>
      <c r="P44" s="90"/>
      <c r="Y44" s="68"/>
    </row>
    <row r="45" spans="16:25" ht="12">
      <c r="P45" s="90"/>
      <c r="Y45" s="68"/>
    </row>
    <row r="46" spans="16:25" ht="12">
      <c r="P46" s="93"/>
      <c r="Y46" s="68"/>
    </row>
    <row r="47" spans="16:25" ht="12">
      <c r="P47" s="76"/>
      <c r="Y47" s="68"/>
    </row>
    <row r="48" spans="12:25" ht="12">
      <c r="L48" s="76"/>
      <c r="M48" s="76"/>
      <c r="N48" s="77"/>
      <c r="O48" s="76"/>
      <c r="P48" s="76"/>
      <c r="Y48" s="524"/>
    </row>
    <row r="49" spans="12:17" ht="12">
      <c r="L49" s="76"/>
      <c r="M49" s="76"/>
      <c r="N49" s="77"/>
      <c r="O49" s="76"/>
      <c r="P49" s="76"/>
      <c r="Q49" s="76"/>
    </row>
    <row r="50" spans="12:43" ht="12">
      <c r="L50" s="76"/>
      <c r="M50" s="76"/>
      <c r="N50" s="77"/>
      <c r="O50" s="76"/>
      <c r="P50" s="76"/>
      <c r="Q50" s="76"/>
      <c r="Y50" s="524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</row>
    <row r="51" spans="12:32" ht="12">
      <c r="L51" s="76"/>
      <c r="M51" s="76"/>
      <c r="N51" s="76"/>
      <c r="O51" s="76"/>
      <c r="P51" s="76"/>
      <c r="Q51" s="76"/>
      <c r="Y51" s="524"/>
      <c r="Z51" s="80"/>
      <c r="AA51" s="80"/>
      <c r="AB51" s="80"/>
      <c r="AC51" s="80"/>
      <c r="AD51" s="80"/>
      <c r="AE51" s="80"/>
      <c r="AF51" s="80"/>
    </row>
    <row r="52" spans="12:25" ht="12">
      <c r="L52" s="76"/>
      <c r="M52" s="76"/>
      <c r="N52" s="76"/>
      <c r="O52" s="76"/>
      <c r="P52" s="76"/>
      <c r="Q52" s="76"/>
      <c r="U52" s="80"/>
      <c r="V52" s="80"/>
      <c r="W52" s="80"/>
      <c r="X52" s="80"/>
      <c r="Y52" s="524"/>
    </row>
    <row r="53" spans="12:17" ht="12">
      <c r="L53" s="76"/>
      <c r="M53" s="76"/>
      <c r="N53" s="76"/>
      <c r="O53" s="76"/>
      <c r="P53" s="76"/>
      <c r="Q53" s="76"/>
    </row>
    <row r="54" spans="12:17" ht="12">
      <c r="L54" s="76"/>
      <c r="M54" s="76"/>
      <c r="N54" s="76"/>
      <c r="O54" s="76"/>
      <c r="P54" s="76"/>
      <c r="Q54" s="76"/>
    </row>
    <row r="55" spans="12:17" ht="12">
      <c r="L55" s="76"/>
      <c r="M55" s="76"/>
      <c r="N55" s="76"/>
      <c r="O55" s="76"/>
      <c r="P55" s="76"/>
      <c r="Q55" s="76"/>
    </row>
    <row r="56" spans="12:17" ht="12">
      <c r="L56" s="76"/>
      <c r="M56" s="76"/>
      <c r="N56" s="76"/>
      <c r="O56" s="76"/>
      <c r="P56" s="76"/>
      <c r="Q56" s="76"/>
    </row>
    <row r="57" spans="12:17" ht="12">
      <c r="L57" s="76"/>
      <c r="M57" s="76"/>
      <c r="N57" s="76"/>
      <c r="O57" s="76"/>
      <c r="P57" s="76"/>
      <c r="Q57" s="76"/>
    </row>
    <row r="58" spans="12:17" ht="12">
      <c r="L58" s="76"/>
      <c r="M58" s="76"/>
      <c r="N58" s="76"/>
      <c r="O58" s="76"/>
      <c r="P58" s="76"/>
      <c r="Q58" s="76"/>
    </row>
    <row r="59" spans="12:17" ht="12">
      <c r="L59" s="76"/>
      <c r="M59" s="76"/>
      <c r="N59" s="76"/>
      <c r="O59" s="76"/>
      <c r="P59" s="76"/>
      <c r="Q59" s="76"/>
    </row>
    <row r="60" spans="12:17" ht="12">
      <c r="L60" s="76"/>
      <c r="M60" s="76"/>
      <c r="N60" s="76"/>
      <c r="O60" s="76"/>
      <c r="P60" s="76"/>
      <c r="Q60" s="76"/>
    </row>
    <row r="61" spans="12:17" ht="12">
      <c r="L61" s="76"/>
      <c r="M61" s="76"/>
      <c r="N61" s="76"/>
      <c r="O61" s="76"/>
      <c r="P61" s="76"/>
      <c r="Q61" s="76"/>
    </row>
    <row r="62" spans="16:17" ht="12">
      <c r="P62" s="76"/>
      <c r="Q62" s="76"/>
    </row>
  </sheetData>
  <sheetProtection/>
  <mergeCells count="8">
    <mergeCell ref="A30:B30"/>
    <mergeCell ref="C30:D30"/>
    <mergeCell ref="B2:I2"/>
    <mergeCell ref="B3:I3"/>
    <mergeCell ref="M3:O3"/>
    <mergeCell ref="A6:G10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2" width="4.125" style="566" customWidth="1"/>
    <col min="3" max="3" width="8.875" style="566" customWidth="1"/>
    <col min="4" max="4" width="8.125" style="566" customWidth="1"/>
    <col min="5" max="5" width="6.75390625" style="566" customWidth="1"/>
    <col min="6" max="6" width="8.75390625" style="566" customWidth="1"/>
    <col min="7" max="7" width="9.00390625" style="566" customWidth="1"/>
    <col min="8" max="8" width="6.75390625" style="566" customWidth="1"/>
    <col min="9" max="9" width="9.00390625" style="566" hidden="1" customWidth="1"/>
    <col min="10" max="10" width="9.00390625" style="566" customWidth="1"/>
    <col min="11" max="11" width="9.125" style="566" customWidth="1"/>
    <col min="12" max="12" width="6.00390625" style="566" customWidth="1"/>
    <col min="13" max="13" width="8.75390625" style="566" customWidth="1"/>
    <col min="14" max="14" width="8.875" style="554" customWidth="1"/>
    <col min="15" max="15" width="8.125" style="554" customWidth="1"/>
    <col min="16" max="16" width="7.375" style="554" customWidth="1"/>
    <col min="17" max="17" width="7.00390625" style="554" customWidth="1"/>
    <col min="18" max="18" width="6.75390625" style="554" customWidth="1"/>
    <col min="19" max="19" width="8.75390625" style="566" customWidth="1"/>
    <col min="20" max="20" width="13.375" style="566" customWidth="1"/>
    <col min="21" max="21" width="0.12890625" style="566" customWidth="1"/>
    <col min="22" max="22" width="4.25390625" style="566" hidden="1" customWidth="1"/>
    <col min="23" max="23" width="9.125" style="566" customWidth="1"/>
    <col min="24" max="24" width="9.00390625" style="566" customWidth="1"/>
    <col min="25" max="25" width="6.75390625" style="566" customWidth="1"/>
    <col min="26" max="26" width="8.125" style="566" customWidth="1"/>
    <col min="27" max="27" width="23.25390625" style="566" hidden="1" customWidth="1"/>
    <col min="28" max="28" width="8.125" style="566" hidden="1" customWidth="1"/>
    <col min="29" max="29" width="0.12890625" style="566" hidden="1" customWidth="1"/>
    <col min="30" max="30" width="9.125" style="566" customWidth="1"/>
    <col min="31" max="31" width="5.75390625" style="566" customWidth="1"/>
    <col min="32" max="32" width="9.875" style="566" customWidth="1"/>
    <col min="33" max="33" width="8.375" style="566" customWidth="1"/>
    <col min="34" max="34" width="6.75390625" style="566" customWidth="1"/>
    <col min="35" max="35" width="9.125" style="566" customWidth="1"/>
    <col min="36" max="36" width="6.375" style="566" customWidth="1"/>
    <col min="37" max="37" width="7.25390625" style="566" customWidth="1"/>
    <col min="38" max="38" width="8.125" style="566" customWidth="1"/>
    <col min="39" max="39" width="8.375" style="566" customWidth="1"/>
    <col min="40" max="40" width="9.375" style="565" customWidth="1"/>
    <col min="41" max="41" width="11.00390625" style="566" customWidth="1"/>
    <col min="42" max="42" width="10.00390625" style="566" customWidth="1"/>
    <col min="43" max="43" width="8.875" style="566" customWidth="1"/>
    <col min="44" max="44" width="8.25390625" style="566" customWidth="1"/>
    <col min="45" max="45" width="17.875" style="566" customWidth="1"/>
    <col min="46" max="16384" width="9.125" style="566" customWidth="1"/>
  </cols>
  <sheetData>
    <row r="1" spans="5:45" s="525" customFormat="1" ht="29.25" customHeight="1">
      <c r="E1" s="526" t="s">
        <v>1287</v>
      </c>
      <c r="F1" s="526"/>
      <c r="G1" s="526"/>
      <c r="H1" s="526"/>
      <c r="I1" s="527"/>
      <c r="J1" s="527"/>
      <c r="K1" s="527"/>
      <c r="L1" s="527"/>
      <c r="M1" s="526"/>
      <c r="N1" s="528"/>
      <c r="O1" s="528"/>
      <c r="P1" s="528"/>
      <c r="Q1" s="528"/>
      <c r="R1" s="528"/>
      <c r="T1" s="525" t="s">
        <v>1288</v>
      </c>
      <c r="AH1" s="525" t="s">
        <v>1289</v>
      </c>
      <c r="AM1" s="328"/>
      <c r="AN1" s="328"/>
      <c r="AO1" s="525" t="s">
        <v>1290</v>
      </c>
      <c r="AS1" s="525" t="s">
        <v>1291</v>
      </c>
    </row>
    <row r="2" spans="5:40" s="525" customFormat="1" ht="10.5">
      <c r="E2" s="529" t="s">
        <v>1292</v>
      </c>
      <c r="F2" s="526"/>
      <c r="G2" s="526"/>
      <c r="H2" s="526"/>
      <c r="I2" s="526"/>
      <c r="J2" s="526"/>
      <c r="K2" s="526"/>
      <c r="L2" s="526"/>
      <c r="M2" s="526"/>
      <c r="N2" s="528"/>
      <c r="O2" s="528"/>
      <c r="P2" s="528"/>
      <c r="Q2" s="528"/>
      <c r="R2" s="528"/>
      <c r="AH2" s="525" t="s">
        <v>1293</v>
      </c>
      <c r="AM2" s="328"/>
      <c r="AN2" s="328"/>
    </row>
    <row r="3" spans="6:45" s="525" customFormat="1" ht="8.25" customHeight="1">
      <c r="F3" s="530"/>
      <c r="G3" s="530"/>
      <c r="H3" s="530"/>
      <c r="I3" s="530"/>
      <c r="J3" s="530"/>
      <c r="K3" s="531"/>
      <c r="N3" s="528"/>
      <c r="O3" s="528"/>
      <c r="Q3" s="335"/>
      <c r="R3" s="335"/>
      <c r="S3" s="328"/>
      <c r="T3" s="328"/>
      <c r="U3" s="328"/>
      <c r="V3" s="328"/>
      <c r="W3" s="328"/>
      <c r="X3" s="328"/>
      <c r="Z3" s="525" t="s">
        <v>544</v>
      </c>
      <c r="AH3" s="525" t="s">
        <v>1294</v>
      </c>
      <c r="AM3" s="328"/>
      <c r="AN3" s="328"/>
      <c r="AS3" s="525" t="s">
        <v>1295</v>
      </c>
    </row>
    <row r="4" spans="4:45" s="525" customFormat="1" ht="10.5">
      <c r="D4" s="526" t="s">
        <v>1296</v>
      </c>
      <c r="E4" s="526"/>
      <c r="F4" s="526"/>
      <c r="G4" s="526"/>
      <c r="H4" s="526"/>
      <c r="I4" s="526"/>
      <c r="J4" s="526"/>
      <c r="K4" s="526"/>
      <c r="L4" s="526"/>
      <c r="M4" s="526"/>
      <c r="N4" s="527"/>
      <c r="O4" s="527"/>
      <c r="P4" s="526"/>
      <c r="Q4" s="532"/>
      <c r="R4" s="532"/>
      <c r="S4" s="328"/>
      <c r="T4" s="328"/>
      <c r="U4" s="328"/>
      <c r="V4" s="328"/>
      <c r="W4" s="328"/>
      <c r="X4" s="328"/>
      <c r="AM4" s="328"/>
      <c r="AN4" s="328"/>
      <c r="AS4" s="525" t="s">
        <v>1297</v>
      </c>
    </row>
    <row r="5" spans="1:45" s="525" customFormat="1" ht="9.75" customHeight="1">
      <c r="A5" s="528"/>
      <c r="B5" s="528"/>
      <c r="D5" s="526" t="s">
        <v>1298</v>
      </c>
      <c r="E5" s="526"/>
      <c r="F5" s="526"/>
      <c r="G5" s="526"/>
      <c r="H5" s="526"/>
      <c r="I5" s="527"/>
      <c r="J5" s="527"/>
      <c r="K5" s="527"/>
      <c r="L5" s="328" t="s">
        <v>1299</v>
      </c>
      <c r="M5" s="328"/>
      <c r="N5" s="528"/>
      <c r="Q5" s="328"/>
      <c r="R5" s="328"/>
      <c r="S5" s="328"/>
      <c r="T5" s="328"/>
      <c r="U5" s="328"/>
      <c r="V5" s="328"/>
      <c r="W5" s="328"/>
      <c r="X5" s="328"/>
      <c r="AM5" s="328"/>
      <c r="AN5" s="328"/>
      <c r="AS5" s="525" t="s">
        <v>1300</v>
      </c>
    </row>
    <row r="6" spans="1:40" s="525" customFormat="1" ht="9.75" customHeight="1">
      <c r="A6" s="528"/>
      <c r="B6" s="528"/>
      <c r="D6" s="526"/>
      <c r="E6" s="526"/>
      <c r="F6" s="526"/>
      <c r="G6" s="526"/>
      <c r="H6" s="526"/>
      <c r="I6" s="527"/>
      <c r="J6" s="527"/>
      <c r="K6" s="527"/>
      <c r="L6" s="333"/>
      <c r="M6" s="333"/>
      <c r="N6" s="527"/>
      <c r="O6" s="526"/>
      <c r="P6" s="526"/>
      <c r="Q6" s="333"/>
      <c r="R6" s="333"/>
      <c r="S6" s="328"/>
      <c r="T6" s="328"/>
      <c r="U6" s="328"/>
      <c r="V6" s="328"/>
      <c r="W6" s="328"/>
      <c r="X6" s="328"/>
      <c r="AM6" s="328"/>
      <c r="AN6" s="328"/>
    </row>
    <row r="7" spans="1:59" s="525" customFormat="1" ht="16.5" customHeight="1">
      <c r="A7" s="533"/>
      <c r="B7" s="534"/>
      <c r="C7" s="1187" t="s">
        <v>1301</v>
      </c>
      <c r="D7" s="1188"/>
      <c r="E7" s="1188"/>
      <c r="F7" s="1188"/>
      <c r="G7" s="1188"/>
      <c r="H7" s="1189"/>
      <c r="I7" s="1187" t="s">
        <v>1302</v>
      </c>
      <c r="J7" s="1188"/>
      <c r="K7" s="1188"/>
      <c r="L7" s="1188"/>
      <c r="M7" s="1188"/>
      <c r="N7" s="1188"/>
      <c r="O7" s="1188"/>
      <c r="P7" s="1188"/>
      <c r="Q7" s="1188"/>
      <c r="R7" s="1189"/>
      <c r="S7" s="535" t="s">
        <v>1303</v>
      </c>
      <c r="U7" s="328"/>
      <c r="V7" s="328"/>
      <c r="W7" s="328"/>
      <c r="X7" s="328"/>
      <c r="AA7" s="525" t="s">
        <v>1304</v>
      </c>
      <c r="AG7" s="525" t="s">
        <v>1305</v>
      </c>
      <c r="BG7" s="536" t="s">
        <v>1306</v>
      </c>
    </row>
    <row r="8" spans="1:38" s="525" customFormat="1" ht="10.5">
      <c r="A8" s="537" t="s">
        <v>661</v>
      </c>
      <c r="B8" s="538" t="s">
        <v>46</v>
      </c>
      <c r="C8" s="1190" t="s">
        <v>1307</v>
      </c>
      <c r="D8" s="1191"/>
      <c r="E8" s="1192"/>
      <c r="F8" s="1190" t="s">
        <v>1308</v>
      </c>
      <c r="G8" s="1191"/>
      <c r="H8" s="1192"/>
      <c r="I8" s="1190" t="s">
        <v>1309</v>
      </c>
      <c r="J8" s="1191"/>
      <c r="K8" s="1191"/>
      <c r="L8" s="1192"/>
      <c r="M8" s="1187" t="s">
        <v>1310</v>
      </c>
      <c r="N8" s="1188"/>
      <c r="O8" s="1188"/>
      <c r="P8" s="1193" t="s">
        <v>1311</v>
      </c>
      <c r="Q8" s="1193"/>
      <c r="R8" s="1194"/>
      <c r="S8" s="539" t="s">
        <v>1312</v>
      </c>
      <c r="U8" s="328"/>
      <c r="V8" s="328"/>
      <c r="W8" s="328"/>
      <c r="X8" s="328"/>
      <c r="Y8" s="328"/>
      <c r="Z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</row>
    <row r="9" spans="1:163" s="525" customFormat="1" ht="10.5">
      <c r="A9" s="540"/>
      <c r="B9" s="335"/>
      <c r="C9" s="1195" t="s">
        <v>1313</v>
      </c>
      <c r="D9" s="1196"/>
      <c r="E9" s="1197"/>
      <c r="F9" s="1198" t="s">
        <v>1314</v>
      </c>
      <c r="G9" s="1199"/>
      <c r="H9" s="1200"/>
      <c r="I9" s="1198" t="s">
        <v>1315</v>
      </c>
      <c r="J9" s="1199"/>
      <c r="K9" s="1199"/>
      <c r="L9" s="1200"/>
      <c r="M9" s="1201" t="s">
        <v>1316</v>
      </c>
      <c r="N9" s="1202"/>
      <c r="O9" s="1203"/>
      <c r="P9" s="1187" t="s">
        <v>1317</v>
      </c>
      <c r="Q9" s="1188"/>
      <c r="R9" s="1189"/>
      <c r="S9" s="541" t="s">
        <v>1318</v>
      </c>
      <c r="U9" s="335"/>
      <c r="V9" s="335"/>
      <c r="W9" s="328"/>
      <c r="X9" s="328"/>
      <c r="AK9" s="525" t="s">
        <v>1319</v>
      </c>
      <c r="AO9" s="528"/>
      <c r="AP9" s="528"/>
      <c r="AQ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</row>
    <row r="10" spans="1:163" s="525" customFormat="1" ht="10.5">
      <c r="A10" s="542"/>
      <c r="B10" s="542"/>
      <c r="C10" s="543" t="s">
        <v>1320</v>
      </c>
      <c r="D10" s="544" t="s">
        <v>1321</v>
      </c>
      <c r="E10" s="544" t="s">
        <v>1322</v>
      </c>
      <c r="F10" s="544" t="s">
        <v>1320</v>
      </c>
      <c r="G10" s="544" t="s">
        <v>1321</v>
      </c>
      <c r="H10" s="544" t="s">
        <v>1322</v>
      </c>
      <c r="I10" s="544" t="s">
        <v>1320</v>
      </c>
      <c r="J10" s="544" t="s">
        <v>1323</v>
      </c>
      <c r="K10" s="545" t="s">
        <v>1321</v>
      </c>
      <c r="L10" s="545" t="s">
        <v>1324</v>
      </c>
      <c r="M10" s="544" t="s">
        <v>1320</v>
      </c>
      <c r="N10" s="544" t="s">
        <v>1321</v>
      </c>
      <c r="O10" s="545" t="s">
        <v>1324</v>
      </c>
      <c r="P10" s="544" t="s">
        <v>1320</v>
      </c>
      <c r="Q10" s="544" t="s">
        <v>1321</v>
      </c>
      <c r="R10" s="546" t="s">
        <v>909</v>
      </c>
      <c r="S10" s="547" t="s">
        <v>1325</v>
      </c>
      <c r="U10" s="335"/>
      <c r="V10" s="335"/>
      <c r="W10" s="328"/>
      <c r="X10" s="328"/>
      <c r="AL10" s="525" t="s">
        <v>1326</v>
      </c>
      <c r="AP10" s="528"/>
      <c r="AQ10" s="528"/>
      <c r="AR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</row>
    <row r="11" spans="1:163" s="525" customFormat="1" ht="10.5">
      <c r="A11" s="525" t="s">
        <v>646</v>
      </c>
      <c r="B11" s="548" t="s">
        <v>578</v>
      </c>
      <c r="C11" s="549">
        <v>24598.1</v>
      </c>
      <c r="D11" s="549">
        <v>30123.4</v>
      </c>
      <c r="E11" s="550">
        <f>D11/C11*100</f>
        <v>122.46230399908937</v>
      </c>
      <c r="F11" s="549">
        <v>4097.5</v>
      </c>
      <c r="G11" s="549">
        <v>6295.3</v>
      </c>
      <c r="H11" s="550">
        <f>G11/F11*100</f>
        <v>153.63758389261747</v>
      </c>
      <c r="I11" s="551">
        <v>332700</v>
      </c>
      <c r="J11" s="552">
        <v>102400</v>
      </c>
      <c r="K11" s="552">
        <f>J11</f>
        <v>102400</v>
      </c>
      <c r="L11" s="552">
        <f>K11-J11</f>
        <v>0</v>
      </c>
      <c r="M11" s="553"/>
      <c r="N11" s="553"/>
      <c r="O11" s="552">
        <f>M11-N11</f>
        <v>0</v>
      </c>
      <c r="P11" s="554">
        <v>750</v>
      </c>
      <c r="Q11" s="549"/>
      <c r="R11" s="552">
        <f>Q11/P11*100</f>
        <v>0</v>
      </c>
      <c r="S11" s="553" t="s">
        <v>1327</v>
      </c>
      <c r="U11" s="335"/>
      <c r="V11" s="335"/>
      <c r="W11" s="328"/>
      <c r="X11" s="328"/>
      <c r="AI11" s="555"/>
      <c r="AP11" s="528"/>
      <c r="AQ11" s="528"/>
      <c r="AR11" s="555" t="s">
        <v>1328</v>
      </c>
      <c r="AS11" s="555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</row>
    <row r="12" spans="1:163" s="525" customFormat="1" ht="10.5">
      <c r="A12" s="525" t="s">
        <v>647</v>
      </c>
      <c r="B12" s="548" t="s">
        <v>241</v>
      </c>
      <c r="C12" s="549">
        <v>20367.8</v>
      </c>
      <c r="D12" s="549">
        <v>22428.4</v>
      </c>
      <c r="E12" s="550">
        <f>D12/C12*100</f>
        <v>110.11694930233016</v>
      </c>
      <c r="F12" s="549">
        <v>3354.5</v>
      </c>
      <c r="G12" s="549">
        <v>4872.6</v>
      </c>
      <c r="H12" s="550">
        <f>G12/F12*100</f>
        <v>145.25562677001045</v>
      </c>
      <c r="I12" s="553">
        <v>220900</v>
      </c>
      <c r="J12" s="552">
        <v>70000</v>
      </c>
      <c r="K12" s="552">
        <f aca="true" t="shared" si="0" ref="K12:K33">J12</f>
        <v>70000</v>
      </c>
      <c r="L12" s="552">
        <f aca="true" t="shared" si="1" ref="L12:L33">K12-J12</f>
        <v>0</v>
      </c>
      <c r="M12" s="553"/>
      <c r="N12" s="553"/>
      <c r="O12" s="552">
        <f>M12-N12</f>
        <v>0</v>
      </c>
      <c r="P12" s="554">
        <v>333.3</v>
      </c>
      <c r="Q12" s="549"/>
      <c r="R12" s="552">
        <f aca="true" t="shared" si="2" ref="R12:R33">Q12/P12*100</f>
        <v>0</v>
      </c>
      <c r="S12" s="553" t="s">
        <v>1327</v>
      </c>
      <c r="T12" s="328"/>
      <c r="U12" s="335"/>
      <c r="V12" s="335"/>
      <c r="W12" s="328"/>
      <c r="X12" s="328"/>
      <c r="AI12" s="556"/>
      <c r="AJ12" s="1187" t="s">
        <v>1329</v>
      </c>
      <c r="AK12" s="1188"/>
      <c r="AL12" s="1188"/>
      <c r="AM12" s="1188"/>
      <c r="AN12" s="1188"/>
      <c r="AO12" s="1189"/>
      <c r="AP12" s="557" t="s">
        <v>1330</v>
      </c>
      <c r="AQ12" s="558"/>
      <c r="AR12" s="558"/>
      <c r="AS12" s="533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</row>
    <row r="13" spans="1:163" s="525" customFormat="1" ht="10.5">
      <c r="A13" s="525" t="s">
        <v>648</v>
      </c>
      <c r="B13" s="548" t="s">
        <v>242</v>
      </c>
      <c r="C13" s="549">
        <v>16221.8</v>
      </c>
      <c r="D13" s="549">
        <v>18697.3</v>
      </c>
      <c r="E13" s="550">
        <f>D13/C13*100</f>
        <v>115.26032869348654</v>
      </c>
      <c r="F13" s="549">
        <v>2730.9</v>
      </c>
      <c r="G13" s="549">
        <v>3944</v>
      </c>
      <c r="H13" s="550">
        <f>G13/F13*100</f>
        <v>144.42125306675456</v>
      </c>
      <c r="I13" s="553">
        <v>216200</v>
      </c>
      <c r="J13" s="552">
        <v>67600</v>
      </c>
      <c r="K13" s="552">
        <f t="shared" si="0"/>
        <v>67600</v>
      </c>
      <c r="L13" s="552">
        <f t="shared" si="1"/>
        <v>0</v>
      </c>
      <c r="M13" s="553"/>
      <c r="N13" s="553"/>
      <c r="O13" s="552">
        <f>M13-N13</f>
        <v>0</v>
      </c>
      <c r="P13" s="554">
        <v>333.3</v>
      </c>
      <c r="Q13" s="549">
        <v>45.9</v>
      </c>
      <c r="R13" s="552">
        <f t="shared" si="2"/>
        <v>13.77137713771377</v>
      </c>
      <c r="S13" s="553" t="s">
        <v>1327</v>
      </c>
      <c r="T13" s="328"/>
      <c r="U13" s="559"/>
      <c r="V13" s="560"/>
      <c r="W13" s="328"/>
      <c r="X13" s="328"/>
      <c r="AI13" s="561" t="s">
        <v>1331</v>
      </c>
      <c r="AJ13" s="562" t="s">
        <v>1309</v>
      </c>
      <c r="AK13" s="534"/>
      <c r="AL13" s="533"/>
      <c r="AM13" s="1190" t="s">
        <v>1332</v>
      </c>
      <c r="AN13" s="1191"/>
      <c r="AO13" s="1192"/>
      <c r="AP13" s="1190" t="s">
        <v>1309</v>
      </c>
      <c r="AQ13" s="1191"/>
      <c r="AR13" s="1192"/>
      <c r="AS13" s="556" t="s">
        <v>1333</v>
      </c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</row>
    <row r="14" spans="1:163" s="525" customFormat="1" ht="10.5">
      <c r="A14" s="525" t="s">
        <v>649</v>
      </c>
      <c r="B14" s="548" t="s">
        <v>243</v>
      </c>
      <c r="C14" s="549">
        <v>26577.2</v>
      </c>
      <c r="D14" s="549">
        <v>29206.7</v>
      </c>
      <c r="E14" s="550">
        <f>D14/C14*100</f>
        <v>109.89381876194632</v>
      </c>
      <c r="F14" s="549">
        <v>4377.5</v>
      </c>
      <c r="G14" s="549">
        <v>6363.9</v>
      </c>
      <c r="H14" s="550">
        <f>G14/F14*100</f>
        <v>145.37749857224443</v>
      </c>
      <c r="I14" s="553">
        <v>342000</v>
      </c>
      <c r="J14" s="552">
        <v>110100</v>
      </c>
      <c r="K14" s="552">
        <f t="shared" si="0"/>
        <v>110100</v>
      </c>
      <c r="L14" s="552">
        <f t="shared" si="1"/>
        <v>0</v>
      </c>
      <c r="M14" s="553">
        <v>2813.6</v>
      </c>
      <c r="N14" s="553"/>
      <c r="O14" s="552">
        <f>N14-M14</f>
        <v>-2813.6</v>
      </c>
      <c r="P14" s="554">
        <v>750</v>
      </c>
      <c r="Q14" s="549"/>
      <c r="R14" s="552">
        <f t="shared" si="2"/>
        <v>0</v>
      </c>
      <c r="S14" s="553" t="s">
        <v>1327</v>
      </c>
      <c r="T14" s="328"/>
      <c r="U14" s="559"/>
      <c r="V14" s="560"/>
      <c r="W14" s="328"/>
      <c r="X14" s="328"/>
      <c r="AI14" s="561" t="s">
        <v>662</v>
      </c>
      <c r="AJ14" s="563"/>
      <c r="AK14" s="564"/>
      <c r="AL14" s="542"/>
      <c r="AM14" s="563"/>
      <c r="AN14" s="564"/>
      <c r="AO14" s="542"/>
      <c r="AP14" s="563"/>
      <c r="AQ14" s="564"/>
      <c r="AR14" s="564"/>
      <c r="AS14" s="561" t="s">
        <v>1334</v>
      </c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</row>
    <row r="15" spans="2:163" s="525" customFormat="1" ht="9" customHeight="1">
      <c r="B15" s="548"/>
      <c r="C15" s="565"/>
      <c r="D15" s="566"/>
      <c r="E15" s="550"/>
      <c r="F15" s="566"/>
      <c r="G15" s="566"/>
      <c r="H15" s="550"/>
      <c r="I15" s="566"/>
      <c r="J15" s="552"/>
      <c r="K15" s="552"/>
      <c r="L15" s="552"/>
      <c r="M15" s="566"/>
      <c r="N15" s="566"/>
      <c r="O15" s="552"/>
      <c r="P15" s="554"/>
      <c r="Q15" s="549"/>
      <c r="R15" s="552"/>
      <c r="S15" s="553"/>
      <c r="T15" s="328"/>
      <c r="U15" s="559"/>
      <c r="V15" s="560"/>
      <c r="W15" s="328"/>
      <c r="X15" s="328"/>
      <c r="Z15" s="335"/>
      <c r="AA15" s="559">
        <v>5</v>
      </c>
      <c r="AB15" s="335"/>
      <c r="AC15" s="335"/>
      <c r="AD15" s="335"/>
      <c r="AE15" s="335"/>
      <c r="AF15" s="335"/>
      <c r="AG15" s="335"/>
      <c r="AH15" s="335"/>
      <c r="AI15" s="567"/>
      <c r="AJ15" s="544" t="s">
        <v>1335</v>
      </c>
      <c r="AK15" s="544" t="s">
        <v>1336</v>
      </c>
      <c r="AL15" s="542" t="s">
        <v>1322</v>
      </c>
      <c r="AM15" s="544" t="s">
        <v>1335</v>
      </c>
      <c r="AN15" s="544" t="s">
        <v>1336</v>
      </c>
      <c r="AO15" s="542" t="s">
        <v>1322</v>
      </c>
      <c r="AP15" s="543" t="s">
        <v>1335</v>
      </c>
      <c r="AQ15" s="544" t="s">
        <v>1336</v>
      </c>
      <c r="AR15" s="542" t="s">
        <v>1337</v>
      </c>
      <c r="AS15" s="567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</row>
    <row r="16" spans="1:163" s="525" customFormat="1" ht="10.5">
      <c r="A16" s="525" t="s">
        <v>650</v>
      </c>
      <c r="B16" s="548" t="s">
        <v>244</v>
      </c>
      <c r="C16" s="549">
        <v>25295</v>
      </c>
      <c r="D16" s="549">
        <v>27883.5</v>
      </c>
      <c r="E16" s="550">
        <f>D16/C16*100</f>
        <v>110.23324767740661</v>
      </c>
      <c r="F16" s="549">
        <v>4361.5</v>
      </c>
      <c r="G16" s="549">
        <v>6373.7</v>
      </c>
      <c r="H16" s="550">
        <f>G16/F16*100</f>
        <v>146.13550384042188</v>
      </c>
      <c r="I16" s="553">
        <v>325700</v>
      </c>
      <c r="J16" s="552">
        <v>108200</v>
      </c>
      <c r="K16" s="552">
        <f t="shared" si="0"/>
        <v>108200</v>
      </c>
      <c r="L16" s="552">
        <f t="shared" si="1"/>
        <v>0</v>
      </c>
      <c r="M16" s="553"/>
      <c r="N16" s="553"/>
      <c r="O16" s="552">
        <f>M16-N16</f>
        <v>0</v>
      </c>
      <c r="P16" s="554">
        <v>750</v>
      </c>
      <c r="Q16" s="549"/>
      <c r="R16" s="552">
        <f t="shared" si="2"/>
        <v>0</v>
      </c>
      <c r="S16" s="553" t="s">
        <v>1327</v>
      </c>
      <c r="T16" s="328"/>
      <c r="U16" s="559" t="s">
        <v>544</v>
      </c>
      <c r="V16" s="560">
        <v>4</v>
      </c>
      <c r="W16" s="328"/>
      <c r="Z16" s="335"/>
      <c r="AA16" s="559">
        <v>12</v>
      </c>
      <c r="AB16" s="335"/>
      <c r="AC16" s="335"/>
      <c r="AD16" s="335"/>
      <c r="AE16" s="335"/>
      <c r="AF16" s="335"/>
      <c r="AG16" s="335"/>
      <c r="AH16" s="335"/>
      <c r="AI16" s="335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</row>
    <row r="17" spans="1:163" s="525" customFormat="1" ht="10.5">
      <c r="A17" s="525" t="s">
        <v>651</v>
      </c>
      <c r="B17" s="548" t="s">
        <v>245</v>
      </c>
      <c r="C17" s="549">
        <v>27091</v>
      </c>
      <c r="D17" s="549">
        <v>31254</v>
      </c>
      <c r="E17" s="550">
        <f>D17/C17*100</f>
        <v>115.36672695729209</v>
      </c>
      <c r="F17" s="549">
        <v>4553.9</v>
      </c>
      <c r="G17" s="549">
        <v>6196.6</v>
      </c>
      <c r="H17" s="550">
        <f>G17/F17*100</f>
        <v>136.0723775225631</v>
      </c>
      <c r="I17" s="553">
        <v>394700</v>
      </c>
      <c r="J17" s="552">
        <v>108400</v>
      </c>
      <c r="K17" s="552">
        <f t="shared" si="0"/>
        <v>108400</v>
      </c>
      <c r="L17" s="552">
        <f t="shared" si="1"/>
        <v>0</v>
      </c>
      <c r="M17" s="553">
        <v>2813.6</v>
      </c>
      <c r="N17" s="553"/>
      <c r="O17" s="552">
        <f>N17-M17</f>
        <v>-2813.6</v>
      </c>
      <c r="P17" s="554">
        <v>750</v>
      </c>
      <c r="Q17" s="549"/>
      <c r="R17" s="552">
        <f t="shared" si="2"/>
        <v>0</v>
      </c>
      <c r="S17" s="553" t="s">
        <v>1327</v>
      </c>
      <c r="T17" s="328"/>
      <c r="U17" s="559" t="s">
        <v>544</v>
      </c>
      <c r="V17" s="560"/>
      <c r="W17" s="328"/>
      <c r="Z17" s="335"/>
      <c r="AA17" s="559">
        <v>4</v>
      </c>
      <c r="AB17" s="335"/>
      <c r="AC17" s="335"/>
      <c r="AD17" s="335"/>
      <c r="AE17" s="335"/>
      <c r="AF17" s="335"/>
      <c r="AG17" s="335"/>
      <c r="AH17" s="335"/>
      <c r="AI17" s="335"/>
      <c r="AS17" s="528"/>
      <c r="AT17" s="528"/>
      <c r="AU17" s="528"/>
      <c r="AV17" s="335"/>
      <c r="AW17" s="335"/>
      <c r="AX17" s="335"/>
      <c r="AY17" s="335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</row>
    <row r="18" spans="1:163" s="525" customFormat="1" ht="10.5">
      <c r="A18" s="525" t="s">
        <v>363</v>
      </c>
      <c r="B18" s="548" t="s">
        <v>246</v>
      </c>
      <c r="C18" s="549">
        <v>21348.4</v>
      </c>
      <c r="D18" s="549">
        <v>21519.9</v>
      </c>
      <c r="E18" s="550">
        <f>D18/C18*100</f>
        <v>100.8033388919076</v>
      </c>
      <c r="F18" s="549">
        <v>3483.3</v>
      </c>
      <c r="G18" s="549">
        <v>4357.5</v>
      </c>
      <c r="H18" s="550">
        <f>G18/F18*100</f>
        <v>125.09689087933855</v>
      </c>
      <c r="I18" s="553">
        <v>271000</v>
      </c>
      <c r="J18" s="552">
        <v>79300</v>
      </c>
      <c r="K18" s="552">
        <f t="shared" si="0"/>
        <v>79300</v>
      </c>
      <c r="L18" s="552">
        <f t="shared" si="1"/>
        <v>0</v>
      </c>
      <c r="M18" s="553"/>
      <c r="N18" s="553"/>
      <c r="O18" s="552">
        <f aca="true" t="shared" si="3" ref="O18:O33">M18-N18</f>
        <v>0</v>
      </c>
      <c r="P18" s="554">
        <v>333</v>
      </c>
      <c r="Q18" s="549"/>
      <c r="R18" s="552">
        <f t="shared" si="2"/>
        <v>0</v>
      </c>
      <c r="S18" s="553" t="s">
        <v>1327</v>
      </c>
      <c r="T18" s="328"/>
      <c r="U18" s="559" t="s">
        <v>544</v>
      </c>
      <c r="V18" s="560">
        <v>8</v>
      </c>
      <c r="W18" s="328"/>
      <c r="Z18" s="335"/>
      <c r="AA18" s="559">
        <v>14</v>
      </c>
      <c r="AB18" s="335"/>
      <c r="AC18" s="335"/>
      <c r="AD18" s="335"/>
      <c r="AE18" s="335"/>
      <c r="AF18" s="335"/>
      <c r="AG18" s="335"/>
      <c r="AH18" s="335"/>
      <c r="AI18" s="335"/>
      <c r="AS18" s="528"/>
      <c r="AT18" s="528"/>
      <c r="AU18" s="528"/>
      <c r="AV18" s="335"/>
      <c r="AW18" s="335"/>
      <c r="AX18" s="335"/>
      <c r="AY18" s="335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</row>
    <row r="19" spans="1:163" s="525" customFormat="1" ht="10.5">
      <c r="A19" s="525" t="s">
        <v>364</v>
      </c>
      <c r="B19" s="548" t="s">
        <v>247</v>
      </c>
      <c r="C19" s="549">
        <v>19865.4</v>
      </c>
      <c r="D19" s="549">
        <v>21639</v>
      </c>
      <c r="E19" s="550">
        <f>D19/C19*100</f>
        <v>108.92808601890724</v>
      </c>
      <c r="F19" s="549">
        <v>3211.4</v>
      </c>
      <c r="G19" s="549">
        <v>4325.4</v>
      </c>
      <c r="H19" s="550">
        <f>G19/F19*100</f>
        <v>134.68892071993523</v>
      </c>
      <c r="I19" s="553">
        <v>239600</v>
      </c>
      <c r="J19" s="552">
        <v>66800</v>
      </c>
      <c r="K19" s="552">
        <f t="shared" si="0"/>
        <v>66800</v>
      </c>
      <c r="L19" s="552">
        <f t="shared" si="1"/>
        <v>0</v>
      </c>
      <c r="M19" s="553"/>
      <c r="N19" s="553"/>
      <c r="O19" s="552">
        <f t="shared" si="3"/>
        <v>0</v>
      </c>
      <c r="P19" s="554">
        <v>333</v>
      </c>
      <c r="Q19" s="549"/>
      <c r="R19" s="552">
        <f t="shared" si="2"/>
        <v>0</v>
      </c>
      <c r="S19" s="553" t="s">
        <v>1327</v>
      </c>
      <c r="T19" s="328"/>
      <c r="U19" s="559" t="s">
        <v>544</v>
      </c>
      <c r="V19" s="560">
        <v>2</v>
      </c>
      <c r="W19" s="328"/>
      <c r="Z19" s="335"/>
      <c r="AA19" s="559">
        <v>11</v>
      </c>
      <c r="AB19" s="335"/>
      <c r="AC19" s="335"/>
      <c r="AD19" s="335"/>
      <c r="AE19" s="335"/>
      <c r="AF19" s="335"/>
      <c r="AG19" s="335"/>
      <c r="AH19" s="335"/>
      <c r="AI19" s="556"/>
      <c r="AJ19" s="557"/>
      <c r="AK19" s="558"/>
      <c r="AL19" s="568"/>
      <c r="AM19" s="1201" t="s">
        <v>1338</v>
      </c>
      <c r="AN19" s="1202"/>
      <c r="AO19" s="1202"/>
      <c r="AP19" s="1202"/>
      <c r="AQ19" s="1202"/>
      <c r="AR19" s="1203"/>
      <c r="AU19" s="335"/>
      <c r="AV19" s="335"/>
      <c r="AW19" s="335"/>
      <c r="AX19" s="328"/>
      <c r="AY19" s="335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</row>
    <row r="20" spans="2:163" s="525" customFormat="1" ht="9" customHeight="1">
      <c r="B20" s="548"/>
      <c r="C20" s="565"/>
      <c r="D20" s="566"/>
      <c r="E20" s="550"/>
      <c r="F20" s="566"/>
      <c r="G20" s="566"/>
      <c r="H20" s="550"/>
      <c r="I20" s="566"/>
      <c r="J20" s="552"/>
      <c r="K20" s="552"/>
      <c r="L20" s="552"/>
      <c r="M20" s="566"/>
      <c r="N20" s="566"/>
      <c r="O20" s="552"/>
      <c r="P20" s="554"/>
      <c r="Q20" s="549"/>
      <c r="R20" s="552"/>
      <c r="S20" s="553"/>
      <c r="T20" s="328"/>
      <c r="U20" s="559"/>
      <c r="V20" s="560"/>
      <c r="W20" s="328"/>
      <c r="Z20" s="335"/>
      <c r="AA20" s="559">
        <v>9</v>
      </c>
      <c r="AB20" s="335"/>
      <c r="AC20" s="335"/>
      <c r="AD20" s="335"/>
      <c r="AE20" s="335"/>
      <c r="AF20" s="335"/>
      <c r="AG20" s="335"/>
      <c r="AH20" s="335"/>
      <c r="AI20" s="536" t="s">
        <v>740</v>
      </c>
      <c r="AJ20" s="534" t="s">
        <v>1339</v>
      </c>
      <c r="AK20" s="534"/>
      <c r="AL20" s="534"/>
      <c r="AM20" s="569" t="s">
        <v>1309</v>
      </c>
      <c r="AN20" s="570"/>
      <c r="AO20" s="570"/>
      <c r="AP20" s="569" t="s">
        <v>1340</v>
      </c>
      <c r="AQ20" s="571"/>
      <c r="AR20" s="572"/>
      <c r="AU20" s="335"/>
      <c r="AV20" s="335"/>
      <c r="AW20" s="335"/>
      <c r="AX20" s="328"/>
      <c r="AY20" s="335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</row>
    <row r="21" spans="1:163" s="525" customFormat="1" ht="10.5">
      <c r="A21" s="525" t="s">
        <v>354</v>
      </c>
      <c r="B21" s="548" t="s">
        <v>248</v>
      </c>
      <c r="C21" s="549">
        <v>21729</v>
      </c>
      <c r="D21" s="549">
        <v>25862.4</v>
      </c>
      <c r="E21" s="550">
        <f>D21/C21*100</f>
        <v>119.022504487091</v>
      </c>
      <c r="F21" s="549">
        <v>3642.9</v>
      </c>
      <c r="G21" s="549">
        <v>5122</v>
      </c>
      <c r="H21" s="550">
        <f>G21/F21*100</f>
        <v>140.6022674243048</v>
      </c>
      <c r="I21" s="553">
        <v>252100</v>
      </c>
      <c r="J21" s="552">
        <v>71100</v>
      </c>
      <c r="K21" s="552">
        <f t="shared" si="0"/>
        <v>71100</v>
      </c>
      <c r="L21" s="552">
        <f t="shared" si="1"/>
        <v>0</v>
      </c>
      <c r="M21" s="553"/>
      <c r="N21" s="553"/>
      <c r="O21" s="552">
        <f t="shared" si="3"/>
        <v>0</v>
      </c>
      <c r="P21" s="554">
        <v>333</v>
      </c>
      <c r="Q21" s="549"/>
      <c r="R21" s="552">
        <f t="shared" si="2"/>
        <v>0</v>
      </c>
      <c r="S21" s="553" t="s">
        <v>1327</v>
      </c>
      <c r="T21" s="328"/>
      <c r="U21" s="559"/>
      <c r="V21" s="560"/>
      <c r="W21" s="328"/>
      <c r="Z21" s="335"/>
      <c r="AA21" s="559">
        <v>16</v>
      </c>
      <c r="AB21" s="335"/>
      <c r="AC21" s="335"/>
      <c r="AD21" s="335"/>
      <c r="AE21" s="335"/>
      <c r="AF21" s="335"/>
      <c r="AG21" s="335"/>
      <c r="AH21" s="335"/>
      <c r="AI21" s="536"/>
      <c r="AJ21" s="564"/>
      <c r="AK21" s="564"/>
      <c r="AL21" s="564"/>
      <c r="AM21" s="573"/>
      <c r="AN21" s="555"/>
      <c r="AO21" s="574"/>
      <c r="AP21" s="573"/>
      <c r="AQ21" s="555"/>
      <c r="AR21" s="574"/>
      <c r="AU21" s="335"/>
      <c r="AV21" s="335"/>
      <c r="AW21" s="335"/>
      <c r="AX21" s="328"/>
      <c r="AY21" s="335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</row>
    <row r="22" spans="1:163" s="525" customFormat="1" ht="10.5">
      <c r="A22" s="525" t="s">
        <v>355</v>
      </c>
      <c r="B22" s="548" t="s">
        <v>249</v>
      </c>
      <c r="C22" s="549">
        <v>19207.5</v>
      </c>
      <c r="D22" s="549">
        <v>23552.9</v>
      </c>
      <c r="E22" s="550">
        <f>D22/C22*100</f>
        <v>122.62345437979955</v>
      </c>
      <c r="F22" s="549">
        <v>3284.7</v>
      </c>
      <c r="G22" s="549">
        <v>4832.7</v>
      </c>
      <c r="H22" s="550">
        <f>G22/F22*100</f>
        <v>147.12759156087313</v>
      </c>
      <c r="I22" s="553">
        <v>296500</v>
      </c>
      <c r="J22" s="552">
        <v>91700</v>
      </c>
      <c r="K22" s="552">
        <f t="shared" si="0"/>
        <v>91700</v>
      </c>
      <c r="L22" s="552">
        <f t="shared" si="1"/>
        <v>0</v>
      </c>
      <c r="M22" s="553"/>
      <c r="N22" s="553"/>
      <c r="O22" s="552">
        <f t="shared" si="3"/>
        <v>0</v>
      </c>
      <c r="P22" s="554">
        <v>466.7</v>
      </c>
      <c r="Q22" s="549"/>
      <c r="R22" s="552">
        <f t="shared" si="2"/>
        <v>0</v>
      </c>
      <c r="S22" s="553" t="s">
        <v>1327</v>
      </c>
      <c r="T22" s="328"/>
      <c r="U22" s="559"/>
      <c r="V22" s="560"/>
      <c r="W22" s="328"/>
      <c r="Z22" s="335"/>
      <c r="AA22" s="559">
        <v>17</v>
      </c>
      <c r="AB22" s="335"/>
      <c r="AC22" s="335"/>
      <c r="AD22" s="335"/>
      <c r="AE22" s="335"/>
      <c r="AF22" s="335"/>
      <c r="AG22" s="335"/>
      <c r="AH22" s="335"/>
      <c r="AI22" s="567"/>
      <c r="AJ22" s="544" t="s">
        <v>1335</v>
      </c>
      <c r="AK22" s="544" t="s">
        <v>1336</v>
      </c>
      <c r="AL22" s="564" t="s">
        <v>1341</v>
      </c>
      <c r="AM22" s="543" t="s">
        <v>1335</v>
      </c>
      <c r="AN22" s="544" t="s">
        <v>1336</v>
      </c>
      <c r="AO22" s="542" t="s">
        <v>1322</v>
      </c>
      <c r="AP22" s="544" t="s">
        <v>1335</v>
      </c>
      <c r="AQ22" s="544" t="s">
        <v>1336</v>
      </c>
      <c r="AR22" s="542" t="s">
        <v>1322</v>
      </c>
      <c r="AU22" s="335"/>
      <c r="AV22" s="559"/>
      <c r="AW22" s="335"/>
      <c r="AX22" s="559"/>
      <c r="AY22" s="335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</row>
    <row r="23" spans="1:163" s="525" customFormat="1" ht="10.5">
      <c r="A23" s="525" t="s">
        <v>618</v>
      </c>
      <c r="B23" s="548" t="s">
        <v>250</v>
      </c>
      <c r="C23" s="549">
        <v>19396.9</v>
      </c>
      <c r="D23" s="549">
        <v>23926.7</v>
      </c>
      <c r="E23" s="550">
        <f>D23/C23*100</f>
        <v>123.35321623558404</v>
      </c>
      <c r="F23" s="549">
        <v>3141.5</v>
      </c>
      <c r="G23" s="549">
        <v>4691.2</v>
      </c>
      <c r="H23" s="550">
        <f>G23/F23*100</f>
        <v>149.32993792774153</v>
      </c>
      <c r="I23" s="553">
        <v>161400</v>
      </c>
      <c r="J23" s="552">
        <v>45400</v>
      </c>
      <c r="K23" s="552">
        <f t="shared" si="0"/>
        <v>45400</v>
      </c>
      <c r="L23" s="552">
        <f t="shared" si="1"/>
        <v>0</v>
      </c>
      <c r="M23" s="553"/>
      <c r="N23" s="553"/>
      <c r="O23" s="552">
        <f t="shared" si="3"/>
        <v>0</v>
      </c>
      <c r="P23" s="554">
        <v>416.7</v>
      </c>
      <c r="Q23" s="549"/>
      <c r="R23" s="552">
        <f t="shared" si="2"/>
        <v>0</v>
      </c>
      <c r="S23" s="553" t="s">
        <v>1327</v>
      </c>
      <c r="T23" s="328"/>
      <c r="U23" s="559"/>
      <c r="V23" s="560"/>
      <c r="W23" s="328"/>
      <c r="Z23" s="335"/>
      <c r="AA23" s="559">
        <v>16</v>
      </c>
      <c r="AB23" s="335"/>
      <c r="AC23" s="335"/>
      <c r="AD23" s="335"/>
      <c r="AE23" s="335"/>
      <c r="AF23" s="335"/>
      <c r="AG23" s="335"/>
      <c r="AH23" s="335"/>
      <c r="AI23" s="335"/>
      <c r="AN23" s="328"/>
      <c r="AS23" s="528"/>
      <c r="AT23" s="528"/>
      <c r="AU23" s="528"/>
      <c r="AV23" s="335"/>
      <c r="AW23" s="335"/>
      <c r="AX23" s="335"/>
      <c r="AY23" s="335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</row>
    <row r="24" spans="1:163" s="525" customFormat="1" ht="10.5">
      <c r="A24" s="525" t="s">
        <v>365</v>
      </c>
      <c r="B24" s="548" t="s">
        <v>251</v>
      </c>
      <c r="C24" s="549">
        <v>18070</v>
      </c>
      <c r="D24" s="549">
        <v>20781.1</v>
      </c>
      <c r="E24" s="550">
        <f>D24/C24*100</f>
        <v>115.0033204205866</v>
      </c>
      <c r="F24" s="549">
        <v>2973.8</v>
      </c>
      <c r="G24" s="549">
        <v>4075.3</v>
      </c>
      <c r="H24" s="550">
        <f>G24/F24*100</f>
        <v>137.04015064900128</v>
      </c>
      <c r="I24" s="553">
        <v>194800</v>
      </c>
      <c r="J24" s="552">
        <v>50800</v>
      </c>
      <c r="K24" s="552">
        <f t="shared" si="0"/>
        <v>50800</v>
      </c>
      <c r="L24" s="552">
        <f t="shared" si="1"/>
        <v>0</v>
      </c>
      <c r="M24" s="553"/>
      <c r="N24" s="553"/>
      <c r="O24" s="552">
        <f t="shared" si="3"/>
        <v>0</v>
      </c>
      <c r="P24" s="554">
        <v>416.7</v>
      </c>
      <c r="Q24" s="549"/>
      <c r="R24" s="552">
        <f t="shared" si="2"/>
        <v>0</v>
      </c>
      <c r="S24" s="553" t="s">
        <v>1327</v>
      </c>
      <c r="T24" s="328"/>
      <c r="U24" s="559" t="s">
        <v>544</v>
      </c>
      <c r="V24" s="560">
        <v>12</v>
      </c>
      <c r="W24" s="328"/>
      <c r="Z24" s="335"/>
      <c r="AA24" s="559">
        <v>7</v>
      </c>
      <c r="AB24" s="335"/>
      <c r="AC24" s="335"/>
      <c r="AD24" s="335"/>
      <c r="AE24" s="335"/>
      <c r="AF24" s="335"/>
      <c r="AG24" s="335"/>
      <c r="AH24" s="335"/>
      <c r="AI24" s="335"/>
      <c r="AS24" s="528"/>
      <c r="AT24" s="528"/>
      <c r="AU24" s="528"/>
      <c r="AV24" s="335"/>
      <c r="AW24" s="335"/>
      <c r="AX24" s="335"/>
      <c r="AY24" s="335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</row>
    <row r="25" spans="2:163" s="525" customFormat="1" ht="8.25" customHeight="1">
      <c r="B25" s="548"/>
      <c r="C25" s="565"/>
      <c r="D25" s="566"/>
      <c r="E25" s="550"/>
      <c r="F25" s="566"/>
      <c r="G25" s="566"/>
      <c r="H25" s="550"/>
      <c r="I25" s="566"/>
      <c r="J25" s="552"/>
      <c r="K25" s="552"/>
      <c r="L25" s="552"/>
      <c r="M25" s="566"/>
      <c r="N25" s="566"/>
      <c r="O25" s="552"/>
      <c r="P25" s="554"/>
      <c r="Q25" s="549"/>
      <c r="R25" s="552"/>
      <c r="S25" s="553"/>
      <c r="T25" s="328"/>
      <c r="U25" s="559" t="s">
        <v>544</v>
      </c>
      <c r="V25" s="560">
        <v>19</v>
      </c>
      <c r="W25" s="328"/>
      <c r="Z25" s="335"/>
      <c r="AA25" s="559">
        <v>10</v>
      </c>
      <c r="AB25" s="335"/>
      <c r="AC25" s="335"/>
      <c r="AD25" s="335"/>
      <c r="AE25" s="335"/>
      <c r="AF25" s="335"/>
      <c r="AG25" s="335"/>
      <c r="AH25" s="335"/>
      <c r="AI25" s="335"/>
      <c r="AS25" s="528"/>
      <c r="AT25" s="528"/>
      <c r="AU25" s="528"/>
      <c r="AV25" s="335"/>
      <c r="AW25" s="335"/>
      <c r="AX25" s="335"/>
      <c r="AY25" s="335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</row>
    <row r="26" spans="1:163" s="525" customFormat="1" ht="10.5">
      <c r="A26" s="525" t="s">
        <v>366</v>
      </c>
      <c r="B26" s="548" t="s">
        <v>252</v>
      </c>
      <c r="C26" s="549">
        <v>20194.8</v>
      </c>
      <c r="D26" s="549">
        <v>21158.2</v>
      </c>
      <c r="E26" s="550">
        <f>D26/C26*100</f>
        <v>104.77053498920515</v>
      </c>
      <c r="F26" s="549">
        <v>3309.3</v>
      </c>
      <c r="G26" s="549">
        <v>4018.8</v>
      </c>
      <c r="H26" s="550">
        <f>G26/F26*100</f>
        <v>121.4395793672378</v>
      </c>
      <c r="I26" s="553">
        <v>258700</v>
      </c>
      <c r="J26" s="552">
        <v>76300</v>
      </c>
      <c r="K26" s="552">
        <f t="shared" si="0"/>
        <v>76300</v>
      </c>
      <c r="L26" s="552">
        <f t="shared" si="1"/>
        <v>0</v>
      </c>
      <c r="M26" s="553"/>
      <c r="N26" s="553"/>
      <c r="O26" s="552">
        <f t="shared" si="3"/>
        <v>0</v>
      </c>
      <c r="P26" s="554">
        <v>416.7</v>
      </c>
      <c r="Q26" s="549"/>
      <c r="R26" s="552">
        <f t="shared" si="2"/>
        <v>0</v>
      </c>
      <c r="S26" s="553" t="s">
        <v>1327</v>
      </c>
      <c r="T26" s="328"/>
      <c r="U26" s="559" t="s">
        <v>544</v>
      </c>
      <c r="V26" s="560">
        <v>5</v>
      </c>
      <c r="W26" s="328"/>
      <c r="Z26" s="335"/>
      <c r="AA26" s="559">
        <v>27</v>
      </c>
      <c r="AB26" s="335"/>
      <c r="AC26" s="335"/>
      <c r="AD26" s="335"/>
      <c r="AE26" s="335"/>
      <c r="AF26" s="335"/>
      <c r="AG26" s="335"/>
      <c r="AH26" s="335"/>
      <c r="AI26" s="335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</row>
    <row r="27" spans="1:163" s="525" customFormat="1" ht="10.5">
      <c r="A27" s="525" t="s">
        <v>367</v>
      </c>
      <c r="B27" s="548" t="s">
        <v>253</v>
      </c>
      <c r="C27" s="549">
        <v>23228.6</v>
      </c>
      <c r="D27" s="549">
        <v>26720.8</v>
      </c>
      <c r="E27" s="550">
        <f>D27/C27*100</f>
        <v>115.0340528486435</v>
      </c>
      <c r="F27" s="549">
        <v>3813.8</v>
      </c>
      <c r="G27" s="549">
        <v>5436.3</v>
      </c>
      <c r="H27" s="550">
        <f>G27/F27*100</f>
        <v>142.54287062772036</v>
      </c>
      <c r="I27" s="553">
        <v>345800</v>
      </c>
      <c r="J27" s="552">
        <v>120200</v>
      </c>
      <c r="K27" s="552">
        <f t="shared" si="0"/>
        <v>120200</v>
      </c>
      <c r="L27" s="552">
        <f t="shared" si="1"/>
        <v>0</v>
      </c>
      <c r="M27" s="553"/>
      <c r="N27" s="553"/>
      <c r="O27" s="552">
        <f t="shared" si="3"/>
        <v>0</v>
      </c>
      <c r="P27" s="554">
        <v>416.7</v>
      </c>
      <c r="Q27" s="549"/>
      <c r="R27" s="552">
        <f t="shared" si="2"/>
        <v>0</v>
      </c>
      <c r="S27" s="553" t="s">
        <v>1327</v>
      </c>
      <c r="T27" s="328"/>
      <c r="U27" s="559" t="s">
        <v>544</v>
      </c>
      <c r="V27" s="560"/>
      <c r="W27" s="328"/>
      <c r="Z27" s="335"/>
      <c r="AA27" s="559">
        <v>1</v>
      </c>
      <c r="AB27" s="335"/>
      <c r="AC27" s="335"/>
      <c r="AD27" s="335"/>
      <c r="AE27" s="335"/>
      <c r="AF27" s="335"/>
      <c r="AG27" s="335"/>
      <c r="AH27" s="335"/>
      <c r="AI27" s="335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</row>
    <row r="28" spans="1:163" s="525" customFormat="1" ht="10.5" customHeight="1">
      <c r="A28" s="525" t="s">
        <v>368</v>
      </c>
      <c r="B28" s="548" t="s">
        <v>254</v>
      </c>
      <c r="C28" s="549">
        <v>22492.6</v>
      </c>
      <c r="D28" s="549">
        <v>26104.8</v>
      </c>
      <c r="E28" s="550">
        <f>D28/C28*100</f>
        <v>116.0595040146537</v>
      </c>
      <c r="F28" s="549">
        <v>3600</v>
      </c>
      <c r="G28" s="549">
        <v>5398.6</v>
      </c>
      <c r="H28" s="550">
        <f>G28/F28*100</f>
        <v>149.9611111111111</v>
      </c>
      <c r="I28" s="553">
        <v>307000</v>
      </c>
      <c r="J28" s="552">
        <v>88200</v>
      </c>
      <c r="K28" s="552">
        <f t="shared" si="0"/>
        <v>88200</v>
      </c>
      <c r="L28" s="552">
        <f t="shared" si="1"/>
        <v>0</v>
      </c>
      <c r="M28" s="553"/>
      <c r="N28" s="553"/>
      <c r="O28" s="552">
        <f t="shared" si="3"/>
        <v>0</v>
      </c>
      <c r="P28" s="554">
        <v>583.3</v>
      </c>
      <c r="Q28" s="549"/>
      <c r="R28" s="552">
        <f t="shared" si="2"/>
        <v>0</v>
      </c>
      <c r="S28" s="553" t="s">
        <v>1327</v>
      </c>
      <c r="T28" s="328"/>
      <c r="U28" s="559" t="s">
        <v>544</v>
      </c>
      <c r="V28" s="560">
        <v>7</v>
      </c>
      <c r="W28" s="328"/>
      <c r="Z28" s="335" t="s">
        <v>544</v>
      </c>
      <c r="AA28" s="559">
        <v>10</v>
      </c>
      <c r="AB28" s="335"/>
      <c r="AC28" s="335"/>
      <c r="AD28" s="335"/>
      <c r="AE28" s="335"/>
      <c r="AF28" s="335"/>
      <c r="AG28" s="335"/>
      <c r="AH28" s="335"/>
      <c r="AI28" s="335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</row>
    <row r="29" spans="1:163" s="525" customFormat="1" ht="10.5">
      <c r="A29" s="525" t="s">
        <v>369</v>
      </c>
      <c r="B29" s="548" t="s">
        <v>255</v>
      </c>
      <c r="C29" s="549">
        <v>19464.6</v>
      </c>
      <c r="D29" s="549">
        <v>27021.9</v>
      </c>
      <c r="E29" s="550">
        <f>D29/C29*100</f>
        <v>138.82586849973802</v>
      </c>
      <c r="F29" s="549">
        <v>3544.1</v>
      </c>
      <c r="G29" s="549">
        <v>5109.7</v>
      </c>
      <c r="H29" s="550">
        <f>G29/F29*100</f>
        <v>144.1748257667673</v>
      </c>
      <c r="I29" s="553">
        <v>283100</v>
      </c>
      <c r="J29" s="552">
        <v>77300</v>
      </c>
      <c r="K29" s="552">
        <f t="shared" si="0"/>
        <v>77300</v>
      </c>
      <c r="L29" s="552">
        <f t="shared" si="1"/>
        <v>0</v>
      </c>
      <c r="M29" s="553"/>
      <c r="N29" s="553"/>
      <c r="O29" s="552">
        <f t="shared" si="3"/>
        <v>0</v>
      </c>
      <c r="P29" s="554">
        <v>583.3</v>
      </c>
      <c r="Q29" s="549"/>
      <c r="R29" s="552">
        <f t="shared" si="2"/>
        <v>0</v>
      </c>
      <c r="S29" s="553" t="s">
        <v>1327</v>
      </c>
      <c r="T29" s="328"/>
      <c r="U29" s="559" t="s">
        <v>544</v>
      </c>
      <c r="V29" s="560"/>
      <c r="W29" s="328"/>
      <c r="Z29" s="335"/>
      <c r="AA29" s="559">
        <v>1</v>
      </c>
      <c r="AB29" s="335"/>
      <c r="AC29" s="335"/>
      <c r="AD29" s="335"/>
      <c r="AE29" s="335"/>
      <c r="AF29" s="335"/>
      <c r="AG29" s="335"/>
      <c r="AH29" s="335"/>
      <c r="AI29" s="335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</row>
    <row r="30" spans="2:163" s="525" customFormat="1" ht="7.5" customHeight="1">
      <c r="B30" s="548"/>
      <c r="C30" s="565"/>
      <c r="D30" s="566"/>
      <c r="E30" s="550"/>
      <c r="F30" s="566"/>
      <c r="G30" s="566"/>
      <c r="H30" s="550"/>
      <c r="I30" s="566"/>
      <c r="J30" s="552"/>
      <c r="K30" s="552"/>
      <c r="L30" s="552"/>
      <c r="M30" s="575"/>
      <c r="N30" s="575"/>
      <c r="O30" s="552"/>
      <c r="P30" s="554"/>
      <c r="Q30" s="549"/>
      <c r="R30" s="552"/>
      <c r="S30" s="553"/>
      <c r="T30" s="328"/>
      <c r="U30" s="559" t="s">
        <v>544</v>
      </c>
      <c r="V30" s="560">
        <v>11</v>
      </c>
      <c r="W30" s="328"/>
      <c r="Z30" s="335"/>
      <c r="AA30" s="559">
        <v>5</v>
      </c>
      <c r="AB30" s="335"/>
      <c r="AC30" s="335"/>
      <c r="AD30" s="335"/>
      <c r="AE30" s="335"/>
      <c r="AF30" s="335"/>
      <c r="AG30" s="335"/>
      <c r="AH30" s="335"/>
      <c r="AI30" s="335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</row>
    <row r="31" spans="1:163" s="525" customFormat="1" ht="10.5">
      <c r="A31" s="525" t="s">
        <v>370</v>
      </c>
      <c r="B31" s="548" t="s">
        <v>256</v>
      </c>
      <c r="C31" s="549">
        <v>13601.2</v>
      </c>
      <c r="D31" s="549">
        <v>17584.1</v>
      </c>
      <c r="E31" s="550">
        <f>D31/C31*100</f>
        <v>129.2834455783313</v>
      </c>
      <c r="F31" s="549">
        <v>2251.4</v>
      </c>
      <c r="G31" s="549">
        <v>3891.6</v>
      </c>
      <c r="H31" s="550">
        <f>G31/F31*100</f>
        <v>172.8524473660833</v>
      </c>
      <c r="I31" s="553">
        <v>129000</v>
      </c>
      <c r="J31" s="552">
        <v>43400</v>
      </c>
      <c r="K31" s="552">
        <f t="shared" si="0"/>
        <v>43400</v>
      </c>
      <c r="L31" s="552">
        <f t="shared" si="1"/>
        <v>0</v>
      </c>
      <c r="M31" s="553"/>
      <c r="N31" s="553"/>
      <c r="O31" s="552">
        <f t="shared" si="3"/>
        <v>0</v>
      </c>
      <c r="P31" s="554">
        <v>333.3</v>
      </c>
      <c r="Q31" s="549">
        <v>97.3</v>
      </c>
      <c r="R31" s="552">
        <f t="shared" si="2"/>
        <v>29.192919291929194</v>
      </c>
      <c r="S31" s="553" t="s">
        <v>1327</v>
      </c>
      <c r="T31" s="328"/>
      <c r="U31" s="559" t="s">
        <v>544</v>
      </c>
      <c r="V31" s="560">
        <v>34</v>
      </c>
      <c r="W31" s="328"/>
      <c r="Z31" s="335"/>
      <c r="AA31" s="559">
        <v>158</v>
      </c>
      <c r="AB31" s="335"/>
      <c r="AC31" s="335"/>
      <c r="AD31" s="335"/>
      <c r="AE31" s="335"/>
      <c r="AF31" s="335"/>
      <c r="AG31" s="335"/>
      <c r="AH31" s="335"/>
      <c r="AI31" s="335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</row>
    <row r="32" spans="1:163" s="525" customFormat="1" ht="10.5">
      <c r="A32" s="525" t="s">
        <v>372</v>
      </c>
      <c r="B32" s="548" t="s">
        <v>258</v>
      </c>
      <c r="C32" s="549">
        <v>14938.2</v>
      </c>
      <c r="D32" s="549">
        <v>16912.4</v>
      </c>
      <c r="E32" s="550">
        <f>D32/C32*100</f>
        <v>113.21578235664272</v>
      </c>
      <c r="F32" s="549">
        <v>2447.2</v>
      </c>
      <c r="G32" s="549">
        <v>3372.9</v>
      </c>
      <c r="H32" s="550">
        <f>G32/F32*100</f>
        <v>137.8269042170644</v>
      </c>
      <c r="I32" s="553">
        <v>129400</v>
      </c>
      <c r="J32" s="552">
        <v>47600</v>
      </c>
      <c r="K32" s="552">
        <f t="shared" si="0"/>
        <v>47600</v>
      </c>
      <c r="L32" s="552">
        <f t="shared" si="1"/>
        <v>0</v>
      </c>
      <c r="M32" s="553"/>
      <c r="N32" s="553"/>
      <c r="O32" s="552">
        <f t="shared" si="3"/>
        <v>0</v>
      </c>
      <c r="P32" s="554">
        <v>333.3</v>
      </c>
      <c r="Q32" s="549"/>
      <c r="R32" s="552">
        <f t="shared" si="2"/>
        <v>0</v>
      </c>
      <c r="S32" s="553" t="s">
        <v>1327</v>
      </c>
      <c r="T32" s="328"/>
      <c r="U32" s="335"/>
      <c r="V32" s="336"/>
      <c r="W32" s="328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K32" s="525" t="s">
        <v>1342</v>
      </c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</row>
    <row r="33" spans="1:163" s="525" customFormat="1" ht="10.5">
      <c r="A33" s="525" t="s">
        <v>371</v>
      </c>
      <c r="B33" s="548" t="s">
        <v>257</v>
      </c>
      <c r="C33" s="549">
        <v>489215</v>
      </c>
      <c r="D33" s="549">
        <v>490273.8</v>
      </c>
      <c r="E33" s="550">
        <f>D33/C33*100</f>
        <v>100.21642835971913</v>
      </c>
      <c r="F33" s="549">
        <v>67772.5</v>
      </c>
      <c r="G33" s="549">
        <v>119922</v>
      </c>
      <c r="H33" s="550">
        <f>G33/F33*100</f>
        <v>176.9478770887897</v>
      </c>
      <c r="I33" s="553">
        <v>2657414.8</v>
      </c>
      <c r="J33" s="552">
        <v>759235.1</v>
      </c>
      <c r="K33" s="552">
        <f t="shared" si="0"/>
        <v>759235.1</v>
      </c>
      <c r="L33" s="552">
        <f t="shared" si="1"/>
        <v>0</v>
      </c>
      <c r="M33" s="553"/>
      <c r="N33" s="553"/>
      <c r="O33" s="552">
        <f t="shared" si="3"/>
        <v>0</v>
      </c>
      <c r="P33" s="554">
        <v>7550</v>
      </c>
      <c r="Q33" s="549">
        <v>5054.6</v>
      </c>
      <c r="R33" s="552">
        <f t="shared" si="2"/>
        <v>66.94834437086094</v>
      </c>
      <c r="S33" s="553" t="s">
        <v>1327</v>
      </c>
      <c r="T33" s="328"/>
      <c r="U33" s="335"/>
      <c r="V33" s="336"/>
      <c r="W33" s="328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</row>
    <row r="34" spans="1:163" s="525" customFormat="1" ht="10.5">
      <c r="A34" s="525" t="s">
        <v>1343</v>
      </c>
      <c r="B34" s="530" t="s">
        <v>1344</v>
      </c>
      <c r="C34" s="565"/>
      <c r="D34" s="566"/>
      <c r="E34" s="566"/>
      <c r="F34" s="566"/>
      <c r="G34" s="566"/>
      <c r="H34" s="552"/>
      <c r="I34" s="566"/>
      <c r="J34" s="566"/>
      <c r="K34" s="566"/>
      <c r="L34" s="552"/>
      <c r="M34" s="576">
        <v>297492.5</v>
      </c>
      <c r="N34" s="576">
        <v>210000</v>
      </c>
      <c r="O34" s="576">
        <f>N34-M34</f>
        <v>-87492.5</v>
      </c>
      <c r="P34" s="554"/>
      <c r="Q34" s="549"/>
      <c r="R34" s="552"/>
      <c r="S34" s="553"/>
      <c r="T34" s="328"/>
      <c r="U34" s="335"/>
      <c r="V34" s="336"/>
      <c r="W34" s="328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</row>
    <row r="35" spans="1:163" s="525" customFormat="1" ht="10.5">
      <c r="A35" s="525" t="s">
        <v>1345</v>
      </c>
      <c r="B35" s="530"/>
      <c r="C35" s="565"/>
      <c r="D35" s="566"/>
      <c r="E35" s="566"/>
      <c r="F35" s="566"/>
      <c r="G35" s="566"/>
      <c r="H35" s="552"/>
      <c r="I35" s="566"/>
      <c r="J35" s="566"/>
      <c r="K35" s="566"/>
      <c r="L35" s="566"/>
      <c r="O35" s="576">
        <f>M35-N35</f>
        <v>0</v>
      </c>
      <c r="P35" s="577"/>
      <c r="Q35" s="549"/>
      <c r="R35" s="552"/>
      <c r="S35" s="559"/>
      <c r="T35" s="328"/>
      <c r="U35" s="335"/>
      <c r="V35" s="336"/>
      <c r="W35" s="328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</row>
    <row r="36" spans="1:163" s="525" customFormat="1" ht="11.25" customHeight="1">
      <c r="A36" s="328" t="s">
        <v>1346</v>
      </c>
      <c r="B36" s="328" t="s">
        <v>1347</v>
      </c>
      <c r="C36" s="565"/>
      <c r="D36" s="566"/>
      <c r="E36" s="566"/>
      <c r="F36" s="566"/>
      <c r="G36" s="566"/>
      <c r="H36" s="552"/>
      <c r="I36" s="549"/>
      <c r="J36" s="549"/>
      <c r="K36" s="549"/>
      <c r="L36" s="549"/>
      <c r="M36" s="576">
        <v>43829.8</v>
      </c>
      <c r="N36" s="576">
        <v>45072.2</v>
      </c>
      <c r="O36" s="576">
        <f>N36-M36</f>
        <v>1242.3999999999942</v>
      </c>
      <c r="P36" s="549"/>
      <c r="Q36" s="549"/>
      <c r="R36" s="552"/>
      <c r="S36" s="559"/>
      <c r="T36" s="328"/>
      <c r="U36" s="578">
        <f>SUM(U13:U32)</f>
        <v>0</v>
      </c>
      <c r="V36" s="579">
        <f>SUM(V13:V32)</f>
        <v>102</v>
      </c>
      <c r="W36" s="328"/>
      <c r="Z36" s="335"/>
      <c r="AA36" s="578">
        <f>SUM(AA13:AA32)</f>
        <v>323</v>
      </c>
      <c r="AB36" s="335"/>
      <c r="AC36" s="335"/>
      <c r="AD36" s="335"/>
      <c r="AE36" s="335"/>
      <c r="AF36" s="335"/>
      <c r="AG36" s="335"/>
      <c r="AH36" s="335"/>
      <c r="AI36" s="335"/>
      <c r="AL36" s="525" t="s">
        <v>1348</v>
      </c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</row>
    <row r="37" spans="1:163" s="525" customFormat="1" ht="11.25" customHeight="1">
      <c r="A37" s="555" t="s">
        <v>1349</v>
      </c>
      <c r="B37" s="555"/>
      <c r="C37" s="580"/>
      <c r="D37" s="566"/>
      <c r="E37" s="566"/>
      <c r="F37" s="566"/>
      <c r="G37" s="566"/>
      <c r="H37" s="552"/>
      <c r="I37" s="549"/>
      <c r="J37" s="549"/>
      <c r="K37" s="549"/>
      <c r="L37" s="549"/>
      <c r="M37" s="576">
        <v>42350</v>
      </c>
      <c r="N37" s="576">
        <v>5050</v>
      </c>
      <c r="O37" s="576">
        <f>N37-M37</f>
        <v>-37300</v>
      </c>
      <c r="P37" s="549"/>
      <c r="Q37" s="549"/>
      <c r="R37" s="552"/>
      <c r="S37" s="559"/>
      <c r="T37" s="328"/>
      <c r="U37" s="578"/>
      <c r="V37" s="579"/>
      <c r="W37" s="328"/>
      <c r="Z37" s="335"/>
      <c r="AA37" s="578"/>
      <c r="AB37" s="335"/>
      <c r="AC37" s="335"/>
      <c r="AD37" s="335"/>
      <c r="AE37" s="335"/>
      <c r="AF37" s="335"/>
      <c r="AG37" s="335"/>
      <c r="AH37" s="335"/>
      <c r="AI37" s="335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</row>
    <row r="38" spans="1:163" ht="12" customHeight="1">
      <c r="A38" s="580" t="s">
        <v>800</v>
      </c>
      <c r="B38" s="581" t="s">
        <v>110</v>
      </c>
      <c r="C38" s="582">
        <f>SUM(C11:C36)</f>
        <v>862903.0999999999</v>
      </c>
      <c r="D38" s="583">
        <f>SUM(D11:D36)</f>
        <v>922651.2999999999</v>
      </c>
      <c r="E38" s="584">
        <f>D38/C38*100</f>
        <v>106.92409147678343</v>
      </c>
      <c r="F38" s="583">
        <f>SUM(F11:F36)</f>
        <v>129951.70000000001</v>
      </c>
      <c r="G38" s="583">
        <f>SUM(G11:G36)</f>
        <v>208600.1</v>
      </c>
      <c r="H38" s="584">
        <f>G38/F38*100</f>
        <v>160.5212552048184</v>
      </c>
      <c r="I38" s="583">
        <f>SUM(I11:I36)</f>
        <v>7358014.8</v>
      </c>
      <c r="J38" s="583">
        <f>SUM(J11:J36)</f>
        <v>2184035.1</v>
      </c>
      <c r="K38" s="583">
        <f>SUM(K11:K36)</f>
        <v>2184035.1</v>
      </c>
      <c r="L38" s="584">
        <f>K38-J38</f>
        <v>0</v>
      </c>
      <c r="M38" s="583">
        <f>SUM(M11:M37)</f>
        <v>389299.5</v>
      </c>
      <c r="N38" s="583">
        <f>SUM(N11:N37)</f>
        <v>260122.2</v>
      </c>
      <c r="O38" s="583">
        <f>N38-M38</f>
        <v>-129177.29999999999</v>
      </c>
      <c r="P38" s="585">
        <f>SUM(P11:P36)</f>
        <v>16182.3</v>
      </c>
      <c r="Q38" s="585">
        <f>SUM(Q11:Q36)</f>
        <v>5197.8</v>
      </c>
      <c r="R38" s="584"/>
      <c r="S38" s="583"/>
      <c r="U38" s="586"/>
      <c r="V38" s="587"/>
      <c r="Z38" s="549"/>
      <c r="AA38" s="586"/>
      <c r="AB38" s="549"/>
      <c r="AC38" s="549"/>
      <c r="AD38" s="549"/>
      <c r="AE38" s="549"/>
      <c r="AF38" s="549"/>
      <c r="AG38" s="549"/>
      <c r="AH38" s="549"/>
      <c r="AI38" s="549"/>
      <c r="AN38" s="566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4"/>
      <c r="BM38" s="554"/>
      <c r="BN38" s="554"/>
      <c r="BO38" s="554"/>
      <c r="BP38" s="554"/>
      <c r="BQ38" s="554"/>
      <c r="BR38" s="554"/>
      <c r="BS38" s="554"/>
      <c r="BT38" s="554"/>
      <c r="BU38" s="554"/>
      <c r="BV38" s="554"/>
      <c r="BW38" s="554"/>
      <c r="BX38" s="554"/>
      <c r="BY38" s="554"/>
      <c r="BZ38" s="554"/>
      <c r="CA38" s="554"/>
      <c r="CB38" s="554"/>
      <c r="CC38" s="554"/>
      <c r="CD38" s="554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4"/>
      <c r="EF38" s="554"/>
      <c r="EG38" s="554"/>
      <c r="EH38" s="554"/>
      <c r="EI38" s="554"/>
      <c r="EJ38" s="554"/>
      <c r="EK38" s="554"/>
      <c r="EL38" s="554"/>
      <c r="EM38" s="554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554"/>
      <c r="EY38" s="554"/>
      <c r="EZ38" s="554"/>
      <c r="FA38" s="554"/>
      <c r="FB38" s="554"/>
      <c r="FC38" s="554"/>
      <c r="FD38" s="554"/>
      <c r="FE38" s="554"/>
      <c r="FF38" s="554"/>
      <c r="FG38" s="554"/>
    </row>
    <row r="39" spans="1:165" ht="12.75" customHeight="1">
      <c r="A39" s="588"/>
      <c r="B39" s="588"/>
      <c r="N39" s="566"/>
      <c r="O39" s="580"/>
      <c r="P39" s="580"/>
      <c r="Q39" s="589"/>
      <c r="R39" s="590"/>
      <c r="S39" s="589"/>
      <c r="T39" s="549"/>
      <c r="U39" s="553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N39" s="566"/>
      <c r="AS39" s="591"/>
      <c r="AT39" s="549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4"/>
      <c r="BX39" s="554"/>
      <c r="BY39" s="554"/>
      <c r="BZ39" s="554"/>
      <c r="CA39" s="554"/>
      <c r="CB39" s="554"/>
      <c r="CC39" s="554"/>
      <c r="CD39" s="554"/>
      <c r="CE39" s="554"/>
      <c r="CF39" s="554"/>
      <c r="CG39" s="554"/>
      <c r="CH39" s="554"/>
      <c r="CI39" s="554"/>
      <c r="CJ39" s="554"/>
      <c r="CK39" s="554"/>
      <c r="CL39" s="554"/>
      <c r="CM39" s="554"/>
      <c r="CN39" s="554"/>
      <c r="CO39" s="554"/>
      <c r="CP39" s="554"/>
      <c r="CQ39" s="554"/>
      <c r="CR39" s="554"/>
      <c r="CS39" s="554"/>
      <c r="CT39" s="554"/>
      <c r="CU39" s="554"/>
      <c r="CV39" s="554"/>
      <c r="CW39" s="554"/>
      <c r="CX39" s="554"/>
      <c r="CY39" s="554"/>
      <c r="CZ39" s="554"/>
      <c r="DA39" s="554"/>
      <c r="DB39" s="554"/>
      <c r="DC39" s="554"/>
      <c r="DD39" s="554"/>
      <c r="DE39" s="554"/>
      <c r="DF39" s="554"/>
      <c r="DG39" s="554"/>
      <c r="DH39" s="554"/>
      <c r="DI39" s="554"/>
      <c r="DJ39" s="554"/>
      <c r="DK39" s="554"/>
      <c r="DL39" s="554"/>
      <c r="DM39" s="554"/>
      <c r="DN39" s="554"/>
      <c r="DO39" s="554"/>
      <c r="DP39" s="554"/>
      <c r="DQ39" s="554"/>
      <c r="DR39" s="554"/>
      <c r="DS39" s="554"/>
      <c r="DT39" s="554"/>
      <c r="DU39" s="554"/>
      <c r="DV39" s="554"/>
      <c r="DW39" s="554"/>
      <c r="DX39" s="554"/>
      <c r="DY39" s="554"/>
      <c r="DZ39" s="554"/>
      <c r="EA39" s="554"/>
      <c r="EB39" s="554"/>
      <c r="EC39" s="554"/>
      <c r="ED39" s="554"/>
      <c r="EE39" s="554"/>
      <c r="EF39" s="554"/>
      <c r="EG39" s="554"/>
      <c r="EH39" s="554"/>
      <c r="EI39" s="554"/>
      <c r="EJ39" s="554"/>
      <c r="EK39" s="554"/>
      <c r="EL39" s="554"/>
      <c r="EM39" s="554"/>
      <c r="EN39" s="554"/>
      <c r="EO39" s="554"/>
      <c r="EP39" s="554"/>
      <c r="EQ39" s="554"/>
      <c r="ER39" s="554"/>
      <c r="ES39" s="554"/>
      <c r="ET39" s="554"/>
      <c r="EU39" s="554"/>
      <c r="EV39" s="554"/>
      <c r="EW39" s="554"/>
      <c r="EX39" s="554"/>
      <c r="EY39" s="554"/>
      <c r="EZ39" s="554"/>
      <c r="FA39" s="554"/>
      <c r="FB39" s="554"/>
      <c r="FC39" s="554"/>
      <c r="FD39" s="554"/>
      <c r="FE39" s="554"/>
      <c r="FF39" s="554"/>
      <c r="FG39" s="554"/>
      <c r="FH39" s="554"/>
      <c r="FI39" s="554"/>
    </row>
    <row r="40" spans="1:165" s="525" customFormat="1" ht="10.5">
      <c r="A40" s="571"/>
      <c r="B40" s="571"/>
      <c r="C40" s="571"/>
      <c r="D40" s="1204" t="s">
        <v>1350</v>
      </c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5"/>
      <c r="R40" s="1205"/>
      <c r="S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S40" s="540"/>
      <c r="AT40" s="335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  <c r="FH40" s="528"/>
      <c r="FI40" s="528"/>
    </row>
    <row r="41" spans="1:165" ht="9">
      <c r="A41" s="565"/>
      <c r="B41" s="565"/>
      <c r="C41" s="565"/>
      <c r="D41" s="1206" t="s">
        <v>1351</v>
      </c>
      <c r="E41" s="1207"/>
      <c r="F41" s="1207"/>
      <c r="G41" s="1207"/>
      <c r="H41" s="1208"/>
      <c r="I41" s="1206" t="s">
        <v>1352</v>
      </c>
      <c r="J41" s="1207"/>
      <c r="K41" s="1207"/>
      <c r="L41" s="1207"/>
      <c r="M41" s="1207"/>
      <c r="N41" s="1208"/>
      <c r="O41" s="1209" t="s">
        <v>1353</v>
      </c>
      <c r="P41" s="1207"/>
      <c r="Q41" s="1207"/>
      <c r="R41" s="1207"/>
      <c r="S41" s="1207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N41" s="566"/>
      <c r="AS41" s="591"/>
      <c r="AT41" s="549"/>
      <c r="AU41" s="554"/>
      <c r="AV41" s="554"/>
      <c r="AW41" s="554"/>
      <c r="AX41" s="554"/>
      <c r="AY41" s="554"/>
      <c r="AZ41" s="554"/>
      <c r="BA41" s="554"/>
      <c r="BB41" s="554"/>
      <c r="BC41" s="554"/>
      <c r="BD41" s="554"/>
      <c r="BE41" s="554"/>
      <c r="BF41" s="554"/>
      <c r="BG41" s="554"/>
      <c r="BH41" s="554"/>
      <c r="BI41" s="554"/>
      <c r="BJ41" s="554"/>
      <c r="BK41" s="554"/>
      <c r="BL41" s="554"/>
      <c r="BM41" s="554"/>
      <c r="BN41" s="554"/>
      <c r="BO41" s="554"/>
      <c r="BP41" s="554"/>
      <c r="BQ41" s="554"/>
      <c r="BR41" s="554"/>
      <c r="BS41" s="554"/>
      <c r="BT41" s="554"/>
      <c r="BU41" s="554"/>
      <c r="BV41" s="554"/>
      <c r="BW41" s="554"/>
      <c r="BX41" s="554"/>
      <c r="BY41" s="554"/>
      <c r="BZ41" s="554"/>
      <c r="CA41" s="554"/>
      <c r="CB41" s="554"/>
      <c r="CC41" s="554"/>
      <c r="CD41" s="554"/>
      <c r="CE41" s="554"/>
      <c r="CF41" s="554"/>
      <c r="CG41" s="554"/>
      <c r="CH41" s="554"/>
      <c r="CI41" s="554"/>
      <c r="CJ41" s="554"/>
      <c r="CK41" s="554"/>
      <c r="CL41" s="554"/>
      <c r="CM41" s="554"/>
      <c r="CN41" s="554"/>
      <c r="CO41" s="554"/>
      <c r="CP41" s="554"/>
      <c r="CQ41" s="554"/>
      <c r="CR41" s="554"/>
      <c r="CS41" s="554"/>
      <c r="CT41" s="554"/>
      <c r="CU41" s="554"/>
      <c r="CV41" s="554"/>
      <c r="CW41" s="554"/>
      <c r="CX41" s="554"/>
      <c r="CY41" s="554"/>
      <c r="CZ41" s="554"/>
      <c r="DA41" s="554"/>
      <c r="DB41" s="554"/>
      <c r="DC41" s="554"/>
      <c r="DD41" s="554"/>
      <c r="DE41" s="554"/>
      <c r="DF41" s="554"/>
      <c r="DG41" s="554"/>
      <c r="DH41" s="554"/>
      <c r="DI41" s="554"/>
      <c r="DJ41" s="554"/>
      <c r="DK41" s="554"/>
      <c r="DL41" s="554"/>
      <c r="DM41" s="554"/>
      <c r="DN41" s="554"/>
      <c r="DO41" s="554"/>
      <c r="DP41" s="554"/>
      <c r="DQ41" s="554"/>
      <c r="DR41" s="554"/>
      <c r="DS41" s="554"/>
      <c r="DT41" s="554"/>
      <c r="DU41" s="554"/>
      <c r="DV41" s="554"/>
      <c r="DW41" s="554"/>
      <c r="DX41" s="554"/>
      <c r="DY41" s="554"/>
      <c r="DZ41" s="554"/>
      <c r="EA41" s="554"/>
      <c r="EB41" s="554"/>
      <c r="EC41" s="554"/>
      <c r="ED41" s="554"/>
      <c r="EE41" s="554"/>
      <c r="EF41" s="554"/>
      <c r="EG41" s="554"/>
      <c r="EH41" s="554"/>
      <c r="EI41" s="554"/>
      <c r="EJ41" s="554"/>
      <c r="EK41" s="554"/>
      <c r="EL41" s="554"/>
      <c r="EM41" s="554"/>
      <c r="EN41" s="554"/>
      <c r="EO41" s="554"/>
      <c r="EP41" s="554"/>
      <c r="EQ41" s="554"/>
      <c r="ER41" s="554"/>
      <c r="ES41" s="554"/>
      <c r="ET41" s="554"/>
      <c r="EU41" s="554"/>
      <c r="EV41" s="554"/>
      <c r="EW41" s="554"/>
      <c r="EX41" s="554"/>
      <c r="EY41" s="554"/>
      <c r="EZ41" s="554"/>
      <c r="FA41" s="554"/>
      <c r="FB41" s="554"/>
      <c r="FC41" s="554"/>
      <c r="FD41" s="554"/>
      <c r="FE41" s="554"/>
      <c r="FF41" s="554"/>
      <c r="FG41" s="554"/>
      <c r="FH41" s="554"/>
      <c r="FI41" s="554"/>
    </row>
    <row r="42" spans="1:165" ht="9">
      <c r="A42" s="565"/>
      <c r="B42" s="565"/>
      <c r="C42" s="565"/>
      <c r="D42" s="1210" t="s">
        <v>1354</v>
      </c>
      <c r="E42" s="1211"/>
      <c r="F42" s="1211"/>
      <c r="G42" s="1211"/>
      <c r="H42" s="1212"/>
      <c r="I42" s="1210" t="s">
        <v>1355</v>
      </c>
      <c r="J42" s="1213"/>
      <c r="K42" s="1211"/>
      <c r="L42" s="1211"/>
      <c r="M42" s="1211"/>
      <c r="N42" s="1212"/>
      <c r="O42" s="1214"/>
      <c r="P42" s="1215"/>
      <c r="Q42" s="1215"/>
      <c r="R42" s="1215"/>
      <c r="S42" s="1215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49"/>
      <c r="AH42" s="549"/>
      <c r="AI42" s="549"/>
      <c r="AN42" s="566"/>
      <c r="AS42" s="591"/>
      <c r="AT42" s="549"/>
      <c r="AU42" s="554"/>
      <c r="AV42" s="554"/>
      <c r="AW42" s="554"/>
      <c r="AX42" s="554"/>
      <c r="AY42" s="554"/>
      <c r="AZ42" s="554"/>
      <c r="BA42" s="554"/>
      <c r="BB42" s="554"/>
      <c r="BC42" s="554"/>
      <c r="BD42" s="554"/>
      <c r="BE42" s="554"/>
      <c r="BF42" s="554"/>
      <c r="BG42" s="554"/>
      <c r="BH42" s="554"/>
      <c r="BI42" s="554"/>
      <c r="BJ42" s="554"/>
      <c r="BK42" s="554"/>
      <c r="BL42" s="554"/>
      <c r="BM42" s="554"/>
      <c r="BN42" s="554"/>
      <c r="BO42" s="554"/>
      <c r="BP42" s="554"/>
      <c r="BQ42" s="554"/>
      <c r="BR42" s="554"/>
      <c r="BS42" s="554"/>
      <c r="BT42" s="554"/>
      <c r="BU42" s="554"/>
      <c r="BV42" s="554"/>
      <c r="BW42" s="554"/>
      <c r="BX42" s="554"/>
      <c r="BY42" s="554"/>
      <c r="BZ42" s="554"/>
      <c r="CA42" s="554"/>
      <c r="CB42" s="554"/>
      <c r="CC42" s="554"/>
      <c r="CD42" s="554"/>
      <c r="CE42" s="554"/>
      <c r="CF42" s="554"/>
      <c r="CG42" s="554"/>
      <c r="CH42" s="554"/>
      <c r="CI42" s="554"/>
      <c r="CJ42" s="554"/>
      <c r="CK42" s="554"/>
      <c r="CL42" s="554"/>
      <c r="CM42" s="554"/>
      <c r="CN42" s="554"/>
      <c r="CO42" s="554"/>
      <c r="CP42" s="554"/>
      <c r="CQ42" s="554"/>
      <c r="CR42" s="554"/>
      <c r="CS42" s="554"/>
      <c r="CT42" s="554"/>
      <c r="CU42" s="554"/>
      <c r="CV42" s="554"/>
      <c r="CW42" s="554"/>
      <c r="CX42" s="554"/>
      <c r="CY42" s="554"/>
      <c r="CZ42" s="554"/>
      <c r="DA42" s="554"/>
      <c r="DB42" s="554"/>
      <c r="DC42" s="554"/>
      <c r="DD42" s="554"/>
      <c r="DE42" s="554"/>
      <c r="DF42" s="554"/>
      <c r="DG42" s="554"/>
      <c r="DH42" s="554"/>
      <c r="DI42" s="554"/>
      <c r="DJ42" s="554"/>
      <c r="DK42" s="554"/>
      <c r="DL42" s="554"/>
      <c r="DM42" s="554"/>
      <c r="DN42" s="554"/>
      <c r="DO42" s="554"/>
      <c r="DP42" s="554"/>
      <c r="DQ42" s="554"/>
      <c r="DR42" s="554"/>
      <c r="DS42" s="554"/>
      <c r="DT42" s="554"/>
      <c r="DU42" s="554"/>
      <c r="DV42" s="554"/>
      <c r="DW42" s="554"/>
      <c r="DX42" s="554"/>
      <c r="DY42" s="554"/>
      <c r="DZ42" s="554"/>
      <c r="EA42" s="554"/>
      <c r="EB42" s="554"/>
      <c r="EC42" s="554"/>
      <c r="ED42" s="554"/>
      <c r="EE42" s="554"/>
      <c r="EF42" s="554"/>
      <c r="EG42" s="554"/>
      <c r="EH42" s="554"/>
      <c r="EI42" s="554"/>
      <c r="EJ42" s="554"/>
      <c r="EK42" s="554"/>
      <c r="EL42" s="554"/>
      <c r="EM42" s="554"/>
      <c r="EN42" s="554"/>
      <c r="EO42" s="554"/>
      <c r="EP42" s="554"/>
      <c r="EQ42" s="554"/>
      <c r="ER42" s="554"/>
      <c r="ES42" s="554"/>
      <c r="ET42" s="554"/>
      <c r="EU42" s="554"/>
      <c r="EV42" s="554"/>
      <c r="EW42" s="554"/>
      <c r="EX42" s="554"/>
      <c r="EY42" s="554"/>
      <c r="EZ42" s="554"/>
      <c r="FA42" s="554"/>
      <c r="FB42" s="554"/>
      <c r="FC42" s="554"/>
      <c r="FD42" s="554"/>
      <c r="FE42" s="554"/>
      <c r="FF42" s="554"/>
      <c r="FG42" s="554"/>
      <c r="FH42" s="554"/>
      <c r="FI42" s="554"/>
    </row>
    <row r="43" spans="1:165" ht="9">
      <c r="A43" s="565"/>
      <c r="B43" s="580"/>
      <c r="C43" s="580"/>
      <c r="D43" s="1216" t="s">
        <v>1356</v>
      </c>
      <c r="E43" s="1217"/>
      <c r="F43" s="1216" t="s">
        <v>1357</v>
      </c>
      <c r="G43" s="1217"/>
      <c r="H43" s="592" t="s">
        <v>1322</v>
      </c>
      <c r="I43" s="1216" t="s">
        <v>1356</v>
      </c>
      <c r="J43" s="1218"/>
      <c r="K43" s="1217"/>
      <c r="L43" s="1216" t="s">
        <v>1357</v>
      </c>
      <c r="M43" s="1217"/>
      <c r="N43" s="593" t="s">
        <v>1322</v>
      </c>
      <c r="O43" s="1216" t="s">
        <v>1356</v>
      </c>
      <c r="P43" s="1217"/>
      <c r="Q43" s="1216" t="s">
        <v>1357</v>
      </c>
      <c r="R43" s="1217"/>
      <c r="S43" s="593" t="s">
        <v>1322</v>
      </c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N43" s="566"/>
      <c r="AS43" s="591"/>
      <c r="AT43" s="549"/>
      <c r="AU43" s="554"/>
      <c r="AV43" s="554"/>
      <c r="AW43" s="554"/>
      <c r="AX43" s="554"/>
      <c r="AY43" s="554"/>
      <c r="AZ43" s="554"/>
      <c r="BA43" s="554"/>
      <c r="BB43" s="554"/>
      <c r="BC43" s="554"/>
      <c r="BD43" s="554"/>
      <c r="BE43" s="554"/>
      <c r="BF43" s="554"/>
      <c r="BG43" s="554"/>
      <c r="BH43" s="554"/>
      <c r="BI43" s="554"/>
      <c r="BJ43" s="554"/>
      <c r="BK43" s="554"/>
      <c r="BL43" s="554"/>
      <c r="BM43" s="554"/>
      <c r="BN43" s="554"/>
      <c r="BO43" s="554"/>
      <c r="BP43" s="554"/>
      <c r="BQ43" s="554"/>
      <c r="BR43" s="554"/>
      <c r="BS43" s="554"/>
      <c r="BT43" s="554"/>
      <c r="BU43" s="554"/>
      <c r="BV43" s="554"/>
      <c r="BW43" s="554"/>
      <c r="BX43" s="554"/>
      <c r="BY43" s="554"/>
      <c r="BZ43" s="554"/>
      <c r="CA43" s="554"/>
      <c r="CB43" s="554"/>
      <c r="CC43" s="554"/>
      <c r="CD43" s="554"/>
      <c r="CE43" s="554"/>
      <c r="CF43" s="554"/>
      <c r="CG43" s="554"/>
      <c r="CH43" s="554"/>
      <c r="CI43" s="554"/>
      <c r="CJ43" s="554"/>
      <c r="CK43" s="554"/>
      <c r="CL43" s="554"/>
      <c r="CM43" s="554"/>
      <c r="CN43" s="554"/>
      <c r="CO43" s="554"/>
      <c r="CP43" s="554"/>
      <c r="CQ43" s="554"/>
      <c r="CR43" s="554"/>
      <c r="CS43" s="554"/>
      <c r="CT43" s="554"/>
      <c r="CU43" s="554"/>
      <c r="CV43" s="554"/>
      <c r="CW43" s="554"/>
      <c r="CX43" s="554"/>
      <c r="CY43" s="554"/>
      <c r="CZ43" s="554"/>
      <c r="DA43" s="554"/>
      <c r="DB43" s="554"/>
      <c r="DC43" s="554"/>
      <c r="DD43" s="554"/>
      <c r="DE43" s="554"/>
      <c r="DF43" s="55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4"/>
      <c r="DV43" s="554"/>
      <c r="DW43" s="554"/>
      <c r="DX43" s="554"/>
      <c r="DY43" s="554"/>
      <c r="DZ43" s="554"/>
      <c r="EA43" s="554"/>
      <c r="EB43" s="554"/>
      <c r="EC43" s="554"/>
      <c r="ED43" s="554"/>
      <c r="EE43" s="554"/>
      <c r="EF43" s="554"/>
      <c r="EG43" s="554"/>
      <c r="EH43" s="554"/>
      <c r="EI43" s="554"/>
      <c r="EJ43" s="554"/>
      <c r="EK43" s="554"/>
      <c r="EL43" s="554"/>
      <c r="EM43" s="554"/>
      <c r="EN43" s="554"/>
      <c r="EO43" s="554"/>
      <c r="EP43" s="554"/>
      <c r="EQ43" s="554"/>
      <c r="ER43" s="554"/>
      <c r="ES43" s="554"/>
      <c r="ET43" s="554"/>
      <c r="EU43" s="554"/>
      <c r="EV43" s="554"/>
      <c r="EW43" s="554"/>
      <c r="EX43" s="554"/>
      <c r="EY43" s="554"/>
      <c r="EZ43" s="554"/>
      <c r="FA43" s="554"/>
      <c r="FB43" s="554"/>
      <c r="FC43" s="554"/>
      <c r="FD43" s="554"/>
      <c r="FE43" s="554"/>
      <c r="FF43" s="554"/>
      <c r="FG43" s="554"/>
      <c r="FH43" s="554"/>
      <c r="FI43" s="554"/>
    </row>
    <row r="44" spans="1:165" ht="14.25" customHeight="1">
      <c r="A44" s="588" t="s">
        <v>1358</v>
      </c>
      <c r="B44" s="588"/>
      <c r="C44" s="588"/>
      <c r="D44" s="1219">
        <v>1942000</v>
      </c>
      <c r="E44" s="1219"/>
      <c r="F44" s="1219">
        <v>1942000</v>
      </c>
      <c r="G44" s="1219"/>
      <c r="H44" s="594">
        <f>F44/D44*100</f>
        <v>100</v>
      </c>
      <c r="I44" s="1219">
        <v>130000</v>
      </c>
      <c r="J44" s="1219"/>
      <c r="K44" s="1219"/>
      <c r="L44" s="1219">
        <v>130000</v>
      </c>
      <c r="M44" s="1219"/>
      <c r="N44" s="594">
        <f>L44/I44*100</f>
        <v>100</v>
      </c>
      <c r="O44" s="1219">
        <v>20000</v>
      </c>
      <c r="P44" s="1219"/>
      <c r="Q44" s="1219">
        <v>20000</v>
      </c>
      <c r="R44" s="1219"/>
      <c r="S44" s="594">
        <f>Q44/O44*100</f>
        <v>100</v>
      </c>
      <c r="U44" s="549"/>
      <c r="V44" s="595">
        <v>14</v>
      </c>
      <c r="W44" s="596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549"/>
      <c r="AL44" s="549"/>
      <c r="AN44" s="566"/>
      <c r="AS44" s="591"/>
      <c r="AT44" s="549"/>
      <c r="AU44" s="554"/>
      <c r="AV44" s="554"/>
      <c r="AW44" s="554"/>
      <c r="AX44" s="554"/>
      <c r="AY44" s="554"/>
      <c r="AZ44" s="554"/>
      <c r="BA44" s="554"/>
      <c r="BB44" s="554"/>
      <c r="BC44" s="554"/>
      <c r="BD44" s="554"/>
      <c r="BE44" s="554"/>
      <c r="BF44" s="554"/>
      <c r="BG44" s="554"/>
      <c r="BH44" s="554"/>
      <c r="BI44" s="554"/>
      <c r="BJ44" s="554"/>
      <c r="BK44" s="554"/>
      <c r="BL44" s="554"/>
      <c r="BM44" s="554"/>
      <c r="BN44" s="554"/>
      <c r="BO44" s="554"/>
      <c r="BP44" s="554"/>
      <c r="BQ44" s="554"/>
      <c r="BR44" s="554"/>
      <c r="BS44" s="554"/>
      <c r="BT44" s="554"/>
      <c r="BU44" s="554"/>
      <c r="BV44" s="554"/>
      <c r="BW44" s="554"/>
      <c r="BX44" s="554"/>
      <c r="BY44" s="554"/>
      <c r="BZ44" s="554"/>
      <c r="CA44" s="554"/>
      <c r="CB44" s="554"/>
      <c r="CC44" s="554"/>
      <c r="CD44" s="554"/>
      <c r="CE44" s="554"/>
      <c r="CF44" s="554"/>
      <c r="CG44" s="554"/>
      <c r="CH44" s="554"/>
      <c r="CI44" s="554"/>
      <c r="CJ44" s="554"/>
      <c r="CK44" s="554"/>
      <c r="CL44" s="554"/>
      <c r="CM44" s="554"/>
      <c r="CN44" s="554"/>
      <c r="CO44" s="554"/>
      <c r="CP44" s="554"/>
      <c r="CQ44" s="554"/>
      <c r="CR44" s="554"/>
      <c r="CS44" s="554"/>
      <c r="CT44" s="554"/>
      <c r="CU44" s="554"/>
      <c r="CV44" s="554"/>
      <c r="CW44" s="554"/>
      <c r="CX44" s="554"/>
      <c r="CY44" s="554"/>
      <c r="CZ44" s="554"/>
      <c r="DA44" s="554"/>
      <c r="DB44" s="554"/>
      <c r="DC44" s="554"/>
      <c r="DD44" s="554"/>
      <c r="DE44" s="554"/>
      <c r="DF44" s="554"/>
      <c r="DG44" s="554"/>
      <c r="DH44" s="554"/>
      <c r="DI44" s="554"/>
      <c r="DJ44" s="554"/>
      <c r="DK44" s="554"/>
      <c r="DL44" s="554"/>
      <c r="DM44" s="554"/>
      <c r="DN44" s="554"/>
      <c r="DO44" s="554"/>
      <c r="DP44" s="554"/>
      <c r="DQ44" s="554"/>
      <c r="DR44" s="554"/>
      <c r="DS44" s="554"/>
      <c r="DT44" s="554"/>
      <c r="DU44" s="554"/>
      <c r="DV44" s="554"/>
      <c r="DW44" s="554"/>
      <c r="DX44" s="554"/>
      <c r="DY44" s="554"/>
      <c r="DZ44" s="554"/>
      <c r="EA44" s="554"/>
      <c r="EB44" s="554"/>
      <c r="EC44" s="554"/>
      <c r="ED44" s="554"/>
      <c r="EE44" s="554"/>
      <c r="EF44" s="554"/>
      <c r="EG44" s="554"/>
      <c r="EH44" s="554"/>
      <c r="EI44" s="554"/>
      <c r="EJ44" s="554"/>
      <c r="EK44" s="554"/>
      <c r="EL44" s="554"/>
      <c r="EM44" s="554"/>
      <c r="EN44" s="554"/>
      <c r="EO44" s="554"/>
      <c r="EP44" s="554"/>
      <c r="EQ44" s="554"/>
      <c r="ER44" s="554"/>
      <c r="ES44" s="554"/>
      <c r="ET44" s="554"/>
      <c r="EU44" s="554"/>
      <c r="EV44" s="554"/>
      <c r="EW44" s="554"/>
      <c r="EX44" s="554"/>
      <c r="EY44" s="554"/>
      <c r="EZ44" s="554"/>
      <c r="FA44" s="554"/>
      <c r="FB44" s="554"/>
      <c r="FC44" s="554"/>
      <c r="FD44" s="554"/>
      <c r="FE44" s="554"/>
      <c r="FF44" s="554"/>
      <c r="FG44" s="554"/>
      <c r="FH44" s="554"/>
      <c r="FI44" s="554"/>
    </row>
    <row r="45" spans="1:165" ht="9">
      <c r="A45" s="565" t="s">
        <v>1359</v>
      </c>
      <c r="B45" s="565"/>
      <c r="C45" s="565"/>
      <c r="D45" s="597"/>
      <c r="E45" s="597"/>
      <c r="F45" s="598"/>
      <c r="G45" s="598"/>
      <c r="H45" s="599"/>
      <c r="I45" s="600"/>
      <c r="J45" s="600"/>
      <c r="K45" s="600"/>
      <c r="L45" s="600"/>
      <c r="M45" s="600"/>
      <c r="N45" s="601"/>
      <c r="O45" s="600"/>
      <c r="P45" s="600"/>
      <c r="Q45" s="600"/>
      <c r="R45" s="600"/>
      <c r="S45" s="601"/>
      <c r="U45" s="549"/>
      <c r="V45" s="549"/>
      <c r="W45" s="596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N45" s="566"/>
      <c r="AS45" s="591"/>
      <c r="AT45" s="549"/>
      <c r="AU45" s="554"/>
      <c r="AV45" s="554"/>
      <c r="AW45" s="554"/>
      <c r="AX45" s="554"/>
      <c r="AY45" s="554"/>
      <c r="AZ45" s="554"/>
      <c r="BA45" s="554"/>
      <c r="BB45" s="554"/>
      <c r="BC45" s="554"/>
      <c r="BD45" s="554"/>
      <c r="BE45" s="554"/>
      <c r="BF45" s="554"/>
      <c r="BG45" s="554"/>
      <c r="BH45" s="554"/>
      <c r="BI45" s="554"/>
      <c r="BJ45" s="554"/>
      <c r="BK45" s="554"/>
      <c r="BL45" s="554"/>
      <c r="BM45" s="554"/>
      <c r="BN45" s="554"/>
      <c r="BO45" s="554"/>
      <c r="BP45" s="554"/>
      <c r="BQ45" s="554"/>
      <c r="BR45" s="554"/>
      <c r="BS45" s="554"/>
      <c r="BT45" s="554"/>
      <c r="BU45" s="554"/>
      <c r="BV45" s="554"/>
      <c r="BW45" s="554"/>
      <c r="BX45" s="554"/>
      <c r="BY45" s="554"/>
      <c r="BZ45" s="554"/>
      <c r="CA45" s="554"/>
      <c r="CB45" s="554"/>
      <c r="CC45" s="554"/>
      <c r="CD45" s="554"/>
      <c r="CE45" s="554"/>
      <c r="CF45" s="554"/>
      <c r="CG45" s="554"/>
      <c r="CH45" s="554"/>
      <c r="CI45" s="554"/>
      <c r="CJ45" s="554"/>
      <c r="CK45" s="554"/>
      <c r="CL45" s="554"/>
      <c r="CM45" s="554"/>
      <c r="CN45" s="554"/>
      <c r="CO45" s="554"/>
      <c r="CP45" s="554"/>
      <c r="CQ45" s="554"/>
      <c r="CR45" s="554"/>
      <c r="CS45" s="554"/>
      <c r="CT45" s="554"/>
      <c r="CU45" s="554"/>
      <c r="CV45" s="554"/>
      <c r="CW45" s="554"/>
      <c r="CX45" s="554"/>
      <c r="CY45" s="554"/>
      <c r="CZ45" s="554"/>
      <c r="DA45" s="554"/>
      <c r="DB45" s="554"/>
      <c r="DC45" s="554"/>
      <c r="DD45" s="554"/>
      <c r="DE45" s="554"/>
      <c r="DF45" s="554"/>
      <c r="DG45" s="554"/>
      <c r="DH45" s="554"/>
      <c r="DI45" s="554"/>
      <c r="DJ45" s="554"/>
      <c r="DK45" s="554"/>
      <c r="DL45" s="554"/>
      <c r="DM45" s="554"/>
      <c r="DN45" s="554"/>
      <c r="DO45" s="554"/>
      <c r="DP45" s="554"/>
      <c r="DQ45" s="554"/>
      <c r="DR45" s="554"/>
      <c r="DS45" s="554"/>
      <c r="DT45" s="554"/>
      <c r="DU45" s="554"/>
      <c r="DV45" s="554"/>
      <c r="DW45" s="554"/>
      <c r="DX45" s="554"/>
      <c r="DY45" s="554"/>
      <c r="DZ45" s="554"/>
      <c r="EA45" s="554"/>
      <c r="EB45" s="554"/>
      <c r="EC45" s="554"/>
      <c r="ED45" s="554"/>
      <c r="EE45" s="554"/>
      <c r="EF45" s="554"/>
      <c r="EG45" s="554"/>
      <c r="EH45" s="554"/>
      <c r="EI45" s="554"/>
      <c r="EJ45" s="554"/>
      <c r="EK45" s="554"/>
      <c r="EL45" s="554"/>
      <c r="EM45" s="554"/>
      <c r="EN45" s="554"/>
      <c r="EO45" s="554"/>
      <c r="EP45" s="554"/>
      <c r="EQ45" s="554"/>
      <c r="ER45" s="554"/>
      <c r="ES45" s="554"/>
      <c r="ET45" s="554"/>
      <c r="EU45" s="554"/>
      <c r="EV45" s="554"/>
      <c r="EW45" s="554"/>
      <c r="EX45" s="554"/>
      <c r="EY45" s="554"/>
      <c r="EZ45" s="554"/>
      <c r="FA45" s="554"/>
      <c r="FB45" s="554"/>
      <c r="FC45" s="554"/>
      <c r="FD45" s="554"/>
      <c r="FE45" s="554"/>
      <c r="FF45" s="554"/>
      <c r="FG45" s="554"/>
      <c r="FH45" s="554"/>
      <c r="FI45" s="554"/>
    </row>
    <row r="46" spans="1:165" ht="9">
      <c r="A46" s="602" t="s">
        <v>1360</v>
      </c>
      <c r="B46" s="602"/>
      <c r="C46" s="602" t="s">
        <v>1361</v>
      </c>
      <c r="D46" s="1220">
        <f>SUM(D44:D45)</f>
        <v>1942000</v>
      </c>
      <c r="E46" s="1220"/>
      <c r="F46" s="1220">
        <f>SUM(F44:G45)</f>
        <v>1942000</v>
      </c>
      <c r="G46" s="1220"/>
      <c r="H46" s="603">
        <f>SUM(H44:H45)</f>
        <v>100</v>
      </c>
      <c r="I46" s="1220">
        <f>SUM(I44:I45)</f>
        <v>130000</v>
      </c>
      <c r="J46" s="1220"/>
      <c r="K46" s="1220"/>
      <c r="L46" s="1220">
        <f>SUM(L44:L45)</f>
        <v>130000</v>
      </c>
      <c r="M46" s="1220"/>
      <c r="N46" s="603">
        <f>SUM(N44:N45)</f>
        <v>100</v>
      </c>
      <c r="O46" s="1220">
        <f>O44</f>
        <v>20000</v>
      </c>
      <c r="P46" s="1220"/>
      <c r="Q46" s="1220">
        <f>Q44</f>
        <v>20000</v>
      </c>
      <c r="R46" s="1220"/>
      <c r="S46" s="603">
        <f>Q46/O46*100</f>
        <v>100</v>
      </c>
      <c r="T46" s="565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549"/>
      <c r="AL46" s="549"/>
      <c r="AN46" s="566"/>
      <c r="AS46" s="591"/>
      <c r="AT46" s="549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4"/>
      <c r="BH46" s="554"/>
      <c r="BI46" s="554"/>
      <c r="BJ46" s="554"/>
      <c r="BK46" s="554"/>
      <c r="BL46" s="554"/>
      <c r="BM46" s="554"/>
      <c r="BN46" s="554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4"/>
      <c r="CD46" s="554"/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4"/>
      <c r="CX46" s="554"/>
      <c r="CY46" s="554"/>
      <c r="CZ46" s="554"/>
      <c r="DA46" s="554"/>
      <c r="DB46" s="554"/>
      <c r="DC46" s="554"/>
      <c r="DD46" s="554"/>
      <c r="DE46" s="554"/>
      <c r="DF46" s="554"/>
      <c r="DG46" s="554"/>
      <c r="DH46" s="554"/>
      <c r="DI46" s="554"/>
      <c r="DJ46" s="554"/>
      <c r="DK46" s="554"/>
      <c r="DL46" s="554"/>
      <c r="DM46" s="554"/>
      <c r="DN46" s="554"/>
      <c r="DO46" s="554"/>
      <c r="DP46" s="554"/>
      <c r="DQ46" s="554"/>
      <c r="DR46" s="554"/>
      <c r="DS46" s="554"/>
      <c r="DT46" s="554"/>
      <c r="DU46" s="554"/>
      <c r="DV46" s="554"/>
      <c r="DW46" s="554"/>
      <c r="DX46" s="554"/>
      <c r="DY46" s="554"/>
      <c r="DZ46" s="554"/>
      <c r="EA46" s="554"/>
      <c r="EB46" s="554"/>
      <c r="EC46" s="554"/>
      <c r="ED46" s="554"/>
      <c r="EE46" s="554"/>
      <c r="EF46" s="554"/>
      <c r="EG46" s="554"/>
      <c r="EH46" s="554"/>
      <c r="EI46" s="554"/>
      <c r="EJ46" s="554"/>
      <c r="EK46" s="554"/>
      <c r="EL46" s="554"/>
      <c r="EM46" s="554"/>
      <c r="EN46" s="554"/>
      <c r="EO46" s="554"/>
      <c r="EP46" s="554"/>
      <c r="EQ46" s="554"/>
      <c r="ER46" s="554"/>
      <c r="ES46" s="554"/>
      <c r="ET46" s="554"/>
      <c r="EU46" s="554"/>
      <c r="EV46" s="554"/>
      <c r="EW46" s="554"/>
      <c r="EX46" s="554"/>
      <c r="EY46" s="554"/>
      <c r="EZ46" s="554"/>
      <c r="FA46" s="554"/>
      <c r="FB46" s="554"/>
      <c r="FC46" s="554"/>
      <c r="FD46" s="554"/>
      <c r="FE46" s="554"/>
      <c r="FF46" s="554"/>
      <c r="FG46" s="554"/>
      <c r="FH46" s="554"/>
      <c r="FI46" s="554"/>
    </row>
    <row r="47" spans="17:165" ht="9"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N47" s="566"/>
      <c r="AS47" s="591"/>
      <c r="AT47" s="549"/>
      <c r="AU47" s="554"/>
      <c r="AV47" s="554"/>
      <c r="AW47" s="554"/>
      <c r="AX47" s="554"/>
      <c r="AY47" s="554"/>
      <c r="AZ47" s="554"/>
      <c r="BA47" s="554"/>
      <c r="BB47" s="554"/>
      <c r="BC47" s="554"/>
      <c r="BD47" s="554"/>
      <c r="BE47" s="554"/>
      <c r="BF47" s="554"/>
      <c r="BG47" s="554"/>
      <c r="BH47" s="554"/>
      <c r="BI47" s="554"/>
      <c r="BJ47" s="554"/>
      <c r="BK47" s="554"/>
      <c r="BL47" s="554"/>
      <c r="BM47" s="554"/>
      <c r="BN47" s="554"/>
      <c r="BO47" s="554"/>
      <c r="BP47" s="554"/>
      <c r="BQ47" s="554"/>
      <c r="BR47" s="554"/>
      <c r="BS47" s="554"/>
      <c r="BT47" s="554"/>
      <c r="BU47" s="554"/>
      <c r="BV47" s="554"/>
      <c r="BW47" s="554"/>
      <c r="BX47" s="554"/>
      <c r="BY47" s="554"/>
      <c r="BZ47" s="554"/>
      <c r="CA47" s="554"/>
      <c r="CB47" s="554"/>
      <c r="CC47" s="554"/>
      <c r="CD47" s="554"/>
      <c r="CE47" s="554"/>
      <c r="CF47" s="554"/>
      <c r="CG47" s="554"/>
      <c r="CH47" s="554"/>
      <c r="CI47" s="554"/>
      <c r="CJ47" s="554"/>
      <c r="CK47" s="554"/>
      <c r="CL47" s="554"/>
      <c r="CM47" s="554"/>
      <c r="CN47" s="554"/>
      <c r="CO47" s="554"/>
      <c r="CP47" s="554"/>
      <c r="CQ47" s="554"/>
      <c r="CR47" s="554"/>
      <c r="CS47" s="554"/>
      <c r="CT47" s="554"/>
      <c r="CU47" s="554"/>
      <c r="CV47" s="554"/>
      <c r="CW47" s="554"/>
      <c r="CX47" s="554"/>
      <c r="CY47" s="554"/>
      <c r="CZ47" s="554"/>
      <c r="DA47" s="554"/>
      <c r="DB47" s="554"/>
      <c r="DC47" s="554"/>
      <c r="DD47" s="554"/>
      <c r="DE47" s="554"/>
      <c r="DF47" s="554"/>
      <c r="DG47" s="554"/>
      <c r="DH47" s="554"/>
      <c r="DI47" s="554"/>
      <c r="DJ47" s="554"/>
      <c r="DK47" s="554"/>
      <c r="DL47" s="554"/>
      <c r="DM47" s="554"/>
      <c r="DN47" s="554"/>
      <c r="DO47" s="554"/>
      <c r="DP47" s="554"/>
      <c r="DQ47" s="554"/>
      <c r="DR47" s="554"/>
      <c r="DS47" s="554"/>
      <c r="DT47" s="554"/>
      <c r="DU47" s="554"/>
      <c r="DV47" s="554"/>
      <c r="DW47" s="554"/>
      <c r="DX47" s="554"/>
      <c r="DY47" s="554"/>
      <c r="DZ47" s="554"/>
      <c r="EA47" s="554"/>
      <c r="EB47" s="554"/>
      <c r="EC47" s="554"/>
      <c r="ED47" s="554"/>
      <c r="EE47" s="554"/>
      <c r="EF47" s="554"/>
      <c r="EG47" s="554"/>
      <c r="EH47" s="554"/>
      <c r="EI47" s="554"/>
      <c r="EJ47" s="554"/>
      <c r="EK47" s="554"/>
      <c r="EL47" s="554"/>
      <c r="EM47" s="554"/>
      <c r="EN47" s="554"/>
      <c r="EO47" s="554"/>
      <c r="EP47" s="554"/>
      <c r="EQ47" s="554"/>
      <c r="ER47" s="554"/>
      <c r="ES47" s="554"/>
      <c r="ET47" s="554"/>
      <c r="EU47" s="554"/>
      <c r="EV47" s="554"/>
      <c r="EW47" s="554"/>
      <c r="EX47" s="554"/>
      <c r="EY47" s="554"/>
      <c r="EZ47" s="554"/>
      <c r="FA47" s="554"/>
      <c r="FB47" s="554"/>
      <c r="FC47" s="554"/>
      <c r="FD47" s="554"/>
      <c r="FE47" s="554"/>
      <c r="FF47" s="554"/>
      <c r="FG47" s="554"/>
      <c r="FH47" s="554"/>
      <c r="FI47" s="554"/>
    </row>
    <row r="48" spans="6:165" ht="9"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49"/>
      <c r="AL48" s="549"/>
      <c r="AN48" s="566"/>
      <c r="AS48" s="591"/>
      <c r="AT48" s="549"/>
      <c r="AU48" s="554"/>
      <c r="AV48" s="554"/>
      <c r="AW48" s="554"/>
      <c r="AX48" s="554"/>
      <c r="AY48" s="554"/>
      <c r="AZ48" s="554"/>
      <c r="BA48" s="554"/>
      <c r="BB48" s="554"/>
      <c r="BC48" s="554"/>
      <c r="BD48" s="554"/>
      <c r="BE48" s="554"/>
      <c r="BF48" s="554"/>
      <c r="BG48" s="554"/>
      <c r="BH48" s="554"/>
      <c r="BI48" s="554"/>
      <c r="BJ48" s="554"/>
      <c r="BK48" s="554"/>
      <c r="BL48" s="554"/>
      <c r="BM48" s="554"/>
      <c r="BN48" s="554"/>
      <c r="BO48" s="554"/>
      <c r="BP48" s="554"/>
      <c r="BQ48" s="554"/>
      <c r="BR48" s="554"/>
      <c r="BS48" s="554"/>
      <c r="BT48" s="554"/>
      <c r="BU48" s="554"/>
      <c r="BV48" s="554"/>
      <c r="BW48" s="554"/>
      <c r="BX48" s="554"/>
      <c r="BY48" s="554"/>
      <c r="BZ48" s="554"/>
      <c r="CA48" s="554"/>
      <c r="CB48" s="554"/>
      <c r="CC48" s="554"/>
      <c r="CD48" s="554"/>
      <c r="CE48" s="554"/>
      <c r="CF48" s="554"/>
      <c r="CG48" s="554"/>
      <c r="CH48" s="554"/>
      <c r="CI48" s="554"/>
      <c r="CJ48" s="554"/>
      <c r="CK48" s="554"/>
      <c r="CL48" s="554"/>
      <c r="CM48" s="554"/>
      <c r="CN48" s="554"/>
      <c r="CO48" s="554"/>
      <c r="CP48" s="554"/>
      <c r="CQ48" s="554"/>
      <c r="CR48" s="554"/>
      <c r="CS48" s="554"/>
      <c r="CT48" s="554"/>
      <c r="CU48" s="554"/>
      <c r="CV48" s="554"/>
      <c r="CW48" s="554"/>
      <c r="CX48" s="554"/>
      <c r="CY48" s="554"/>
      <c r="CZ48" s="554"/>
      <c r="DA48" s="554"/>
      <c r="DB48" s="554"/>
      <c r="DC48" s="554"/>
      <c r="DD48" s="554"/>
      <c r="DE48" s="554"/>
      <c r="DF48" s="554"/>
      <c r="DG48" s="554"/>
      <c r="DH48" s="554"/>
      <c r="DI48" s="554"/>
      <c r="DJ48" s="554"/>
      <c r="DK48" s="554"/>
      <c r="DL48" s="554"/>
      <c r="DM48" s="554"/>
      <c r="DN48" s="554"/>
      <c r="DO48" s="554"/>
      <c r="DP48" s="554"/>
      <c r="DQ48" s="554"/>
      <c r="DR48" s="554"/>
      <c r="DS48" s="554"/>
      <c r="DT48" s="554"/>
      <c r="DU48" s="554"/>
      <c r="DV48" s="554"/>
      <c r="DW48" s="554"/>
      <c r="DX48" s="554"/>
      <c r="DY48" s="554"/>
      <c r="DZ48" s="554"/>
      <c r="EA48" s="554"/>
      <c r="EB48" s="554"/>
      <c r="EC48" s="554"/>
      <c r="ED48" s="554"/>
      <c r="EE48" s="554"/>
      <c r="EF48" s="554"/>
      <c r="EG48" s="554"/>
      <c r="EH48" s="554"/>
      <c r="EI48" s="554"/>
      <c r="EJ48" s="554"/>
      <c r="EK48" s="554"/>
      <c r="EL48" s="554"/>
      <c r="EM48" s="554"/>
      <c r="EN48" s="554"/>
      <c r="EO48" s="554"/>
      <c r="EP48" s="554"/>
      <c r="EQ48" s="554"/>
      <c r="ER48" s="554"/>
      <c r="ES48" s="554"/>
      <c r="ET48" s="554"/>
      <c r="EU48" s="554"/>
      <c r="EV48" s="554"/>
      <c r="EW48" s="554"/>
      <c r="EX48" s="554"/>
      <c r="EY48" s="554"/>
      <c r="EZ48" s="554"/>
      <c r="FA48" s="554"/>
      <c r="FB48" s="554"/>
      <c r="FC48" s="554"/>
      <c r="FD48" s="554"/>
      <c r="FE48" s="554"/>
      <c r="FF48" s="554"/>
      <c r="FG48" s="554"/>
      <c r="FH48" s="554"/>
      <c r="FI48" s="554"/>
    </row>
    <row r="49" spans="6:165" ht="9"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N49" s="566"/>
      <c r="AS49" s="591"/>
      <c r="AT49" s="549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  <c r="BE49" s="554"/>
      <c r="BF49" s="554"/>
      <c r="BG49" s="554"/>
      <c r="BH49" s="554"/>
      <c r="BI49" s="554"/>
      <c r="BJ49" s="554"/>
      <c r="BK49" s="554"/>
      <c r="BL49" s="554"/>
      <c r="BM49" s="554"/>
      <c r="BN49" s="554"/>
      <c r="BO49" s="554"/>
      <c r="BP49" s="554"/>
      <c r="BQ49" s="554"/>
      <c r="BR49" s="554"/>
      <c r="BS49" s="554"/>
      <c r="BT49" s="554"/>
      <c r="BU49" s="554"/>
      <c r="BV49" s="554"/>
      <c r="BW49" s="554"/>
      <c r="BX49" s="554"/>
      <c r="BY49" s="554"/>
      <c r="BZ49" s="554"/>
      <c r="CA49" s="554"/>
      <c r="CB49" s="554"/>
      <c r="CC49" s="554"/>
      <c r="CD49" s="554"/>
      <c r="CE49" s="554"/>
      <c r="CF49" s="554"/>
      <c r="CG49" s="554"/>
      <c r="CH49" s="554"/>
      <c r="CI49" s="554"/>
      <c r="CJ49" s="554"/>
      <c r="CK49" s="554"/>
      <c r="CL49" s="554"/>
      <c r="CM49" s="554"/>
      <c r="CN49" s="554"/>
      <c r="CO49" s="554"/>
      <c r="CP49" s="554"/>
      <c r="CQ49" s="554"/>
      <c r="CR49" s="554"/>
      <c r="CS49" s="554"/>
      <c r="CT49" s="554"/>
      <c r="CU49" s="554"/>
      <c r="CV49" s="554"/>
      <c r="CW49" s="554"/>
      <c r="CX49" s="554"/>
      <c r="CY49" s="554"/>
      <c r="CZ49" s="554"/>
      <c r="DA49" s="554"/>
      <c r="DB49" s="554"/>
      <c r="DC49" s="554"/>
      <c r="DD49" s="554"/>
      <c r="DE49" s="554"/>
      <c r="DF49" s="554"/>
      <c r="DG49" s="554"/>
      <c r="DH49" s="554"/>
      <c r="DI49" s="554"/>
      <c r="DJ49" s="554"/>
      <c r="DK49" s="554"/>
      <c r="DL49" s="554"/>
      <c r="DM49" s="554"/>
      <c r="DN49" s="554"/>
      <c r="DO49" s="554"/>
      <c r="DP49" s="554"/>
      <c r="DQ49" s="554"/>
      <c r="DR49" s="554"/>
      <c r="DS49" s="554"/>
      <c r="DT49" s="554"/>
      <c r="DU49" s="554"/>
      <c r="DV49" s="554"/>
      <c r="DW49" s="554"/>
      <c r="DX49" s="554"/>
      <c r="DY49" s="554"/>
      <c r="DZ49" s="554"/>
      <c r="EA49" s="554"/>
      <c r="EB49" s="554"/>
      <c r="EC49" s="554"/>
      <c r="ED49" s="554"/>
      <c r="EE49" s="554"/>
      <c r="EF49" s="554"/>
      <c r="EG49" s="554"/>
      <c r="EH49" s="554"/>
      <c r="EI49" s="554"/>
      <c r="EJ49" s="554"/>
      <c r="EK49" s="554"/>
      <c r="EL49" s="554"/>
      <c r="EM49" s="554"/>
      <c r="EN49" s="554"/>
      <c r="EO49" s="554"/>
      <c r="EP49" s="554"/>
      <c r="EQ49" s="554"/>
      <c r="ER49" s="554"/>
      <c r="ES49" s="554"/>
      <c r="ET49" s="554"/>
      <c r="EU49" s="554"/>
      <c r="EV49" s="554"/>
      <c r="EW49" s="554"/>
      <c r="EX49" s="554"/>
      <c r="EY49" s="554"/>
      <c r="EZ49" s="554"/>
      <c r="FA49" s="554"/>
      <c r="FB49" s="554"/>
      <c r="FC49" s="554"/>
      <c r="FD49" s="554"/>
      <c r="FE49" s="554"/>
      <c r="FF49" s="554"/>
      <c r="FG49" s="554"/>
      <c r="FH49" s="554"/>
      <c r="FI49" s="554"/>
    </row>
    <row r="50" spans="6:165" ht="9"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N50" s="566"/>
      <c r="AS50" s="591"/>
      <c r="AT50" s="549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  <c r="DF50" s="554"/>
      <c r="DG50" s="554"/>
      <c r="DH50" s="554"/>
      <c r="DI50" s="554"/>
      <c r="DJ50" s="554"/>
      <c r="DK50" s="554"/>
      <c r="DL50" s="554"/>
      <c r="DM50" s="554"/>
      <c r="DN50" s="554"/>
      <c r="DO50" s="554"/>
      <c r="DP50" s="554"/>
      <c r="DQ50" s="554"/>
      <c r="DR50" s="554"/>
      <c r="DS50" s="554"/>
      <c r="DT50" s="554"/>
      <c r="DU50" s="554"/>
      <c r="DV50" s="554"/>
      <c r="DW50" s="554"/>
      <c r="DX50" s="554"/>
      <c r="DY50" s="554"/>
      <c r="DZ50" s="554"/>
      <c r="EA50" s="554"/>
      <c r="EB50" s="554"/>
      <c r="EC50" s="554"/>
      <c r="ED50" s="554"/>
      <c r="EE50" s="554"/>
      <c r="EF50" s="554"/>
      <c r="EG50" s="554"/>
      <c r="EH50" s="554"/>
      <c r="EI50" s="554"/>
      <c r="EJ50" s="554"/>
      <c r="EK50" s="554"/>
      <c r="EL50" s="554"/>
      <c r="EM50" s="554"/>
      <c r="EN50" s="554"/>
      <c r="EO50" s="554"/>
      <c r="EP50" s="554"/>
      <c r="EQ50" s="554"/>
      <c r="ER50" s="554"/>
      <c r="ES50" s="554"/>
      <c r="ET50" s="554"/>
      <c r="EU50" s="554"/>
      <c r="EV50" s="554"/>
      <c r="EW50" s="554"/>
      <c r="EX50" s="554"/>
      <c r="EY50" s="554"/>
      <c r="EZ50" s="554"/>
      <c r="FA50" s="554"/>
      <c r="FB50" s="554"/>
      <c r="FC50" s="554"/>
      <c r="FD50" s="554"/>
      <c r="FE50" s="554"/>
      <c r="FF50" s="554"/>
      <c r="FG50" s="554"/>
      <c r="FH50" s="554"/>
      <c r="FI50" s="554"/>
    </row>
    <row r="51" spans="1:165" ht="9">
      <c r="A51" s="565"/>
      <c r="B51" s="565"/>
      <c r="C51" s="565"/>
      <c r="D51" s="565"/>
      <c r="E51" s="565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N51" s="566"/>
      <c r="AS51" s="591"/>
      <c r="AT51" s="549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  <c r="BE51" s="554"/>
      <c r="BF51" s="554"/>
      <c r="BG51" s="554"/>
      <c r="BH51" s="554"/>
      <c r="BI51" s="554"/>
      <c r="BJ51" s="554"/>
      <c r="BK51" s="554"/>
      <c r="BL51" s="554"/>
      <c r="BM51" s="554"/>
      <c r="BN51" s="554"/>
      <c r="BO51" s="554"/>
      <c r="BP51" s="554"/>
      <c r="BQ51" s="554"/>
      <c r="BR51" s="554"/>
      <c r="BS51" s="554"/>
      <c r="BT51" s="554"/>
      <c r="BU51" s="554"/>
      <c r="BV51" s="554"/>
      <c r="BW51" s="554"/>
      <c r="BX51" s="554"/>
      <c r="BY51" s="554"/>
      <c r="BZ51" s="554"/>
      <c r="CA51" s="554"/>
      <c r="CB51" s="554"/>
      <c r="CC51" s="554"/>
      <c r="CD51" s="554"/>
      <c r="CE51" s="554"/>
      <c r="CF51" s="554"/>
      <c r="CG51" s="554"/>
      <c r="CH51" s="554"/>
      <c r="CI51" s="554"/>
      <c r="CJ51" s="554"/>
      <c r="CK51" s="554"/>
      <c r="CL51" s="554"/>
      <c r="CM51" s="554"/>
      <c r="CN51" s="554"/>
      <c r="CO51" s="554"/>
      <c r="CP51" s="554"/>
      <c r="CQ51" s="554"/>
      <c r="CR51" s="554"/>
      <c r="CS51" s="554"/>
      <c r="CT51" s="554"/>
      <c r="CU51" s="554"/>
      <c r="CV51" s="554"/>
      <c r="CW51" s="554"/>
      <c r="CX51" s="554"/>
      <c r="CY51" s="554"/>
      <c r="CZ51" s="554"/>
      <c r="DA51" s="554"/>
      <c r="DB51" s="554"/>
      <c r="DC51" s="554"/>
      <c r="DD51" s="554"/>
      <c r="DE51" s="554"/>
      <c r="DF51" s="554"/>
      <c r="DG51" s="554"/>
      <c r="DH51" s="554"/>
      <c r="DI51" s="554"/>
      <c r="DJ51" s="554"/>
      <c r="DK51" s="554"/>
      <c r="DL51" s="554"/>
      <c r="DM51" s="554"/>
      <c r="DN51" s="554"/>
      <c r="DO51" s="554"/>
      <c r="DP51" s="554"/>
      <c r="DQ51" s="554"/>
      <c r="DR51" s="554"/>
      <c r="DS51" s="554"/>
      <c r="DT51" s="554"/>
      <c r="DU51" s="554"/>
      <c r="DV51" s="554"/>
      <c r="DW51" s="554"/>
      <c r="DX51" s="554"/>
      <c r="DY51" s="554"/>
      <c r="DZ51" s="554"/>
      <c r="EA51" s="554"/>
      <c r="EB51" s="554"/>
      <c r="EC51" s="554"/>
      <c r="ED51" s="554"/>
      <c r="EE51" s="554"/>
      <c r="EF51" s="554"/>
      <c r="EG51" s="554"/>
      <c r="EH51" s="554"/>
      <c r="EI51" s="554"/>
      <c r="EJ51" s="554"/>
      <c r="EK51" s="554"/>
      <c r="EL51" s="554"/>
      <c r="EM51" s="554"/>
      <c r="EN51" s="554"/>
      <c r="EO51" s="554"/>
      <c r="EP51" s="554"/>
      <c r="EQ51" s="554"/>
      <c r="ER51" s="554"/>
      <c r="ES51" s="554"/>
      <c r="ET51" s="554"/>
      <c r="EU51" s="554"/>
      <c r="EV51" s="554"/>
      <c r="EW51" s="554"/>
      <c r="EX51" s="554"/>
      <c r="EY51" s="554"/>
      <c r="EZ51" s="554"/>
      <c r="FA51" s="554"/>
      <c r="FB51" s="554"/>
      <c r="FC51" s="554"/>
      <c r="FD51" s="554"/>
      <c r="FE51" s="554"/>
      <c r="FF51" s="554"/>
      <c r="FG51" s="554"/>
      <c r="FH51" s="554"/>
      <c r="FI51" s="554"/>
    </row>
    <row r="52" spans="1:165" ht="9">
      <c r="A52" s="565"/>
      <c r="B52" s="565"/>
      <c r="C52" s="565"/>
      <c r="D52" s="565"/>
      <c r="E52" s="565"/>
      <c r="F52" s="565"/>
      <c r="G52" s="565"/>
      <c r="H52" s="565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549"/>
      <c r="AL52" s="549"/>
      <c r="AN52" s="566"/>
      <c r="AS52" s="591"/>
      <c r="AT52" s="549"/>
      <c r="AU52" s="554"/>
      <c r="AV52" s="554"/>
      <c r="AW52" s="554"/>
      <c r="AX52" s="554"/>
      <c r="AY52" s="554"/>
      <c r="AZ52" s="554"/>
      <c r="BA52" s="554"/>
      <c r="BB52" s="554"/>
      <c r="BC52" s="554"/>
      <c r="BD52" s="554"/>
      <c r="BE52" s="554"/>
      <c r="BF52" s="554"/>
      <c r="BG52" s="554"/>
      <c r="BH52" s="554"/>
      <c r="BI52" s="554"/>
      <c r="BJ52" s="554"/>
      <c r="BK52" s="554"/>
      <c r="BL52" s="554"/>
      <c r="BM52" s="554"/>
      <c r="BN52" s="554"/>
      <c r="BO52" s="554"/>
      <c r="BP52" s="554"/>
      <c r="BQ52" s="554"/>
      <c r="BR52" s="554"/>
      <c r="BS52" s="554"/>
      <c r="BT52" s="554"/>
      <c r="BU52" s="554"/>
      <c r="BV52" s="554"/>
      <c r="BW52" s="554"/>
      <c r="BX52" s="554"/>
      <c r="BY52" s="554"/>
      <c r="BZ52" s="554"/>
      <c r="CA52" s="554"/>
      <c r="CB52" s="554"/>
      <c r="CC52" s="554"/>
      <c r="CD52" s="554"/>
      <c r="CE52" s="554"/>
      <c r="CF52" s="554"/>
      <c r="CG52" s="554"/>
      <c r="CH52" s="554"/>
      <c r="CI52" s="554"/>
      <c r="CJ52" s="554"/>
      <c r="CK52" s="554"/>
      <c r="CL52" s="554"/>
      <c r="CM52" s="554"/>
      <c r="CN52" s="554"/>
      <c r="CO52" s="554"/>
      <c r="CP52" s="554"/>
      <c r="CQ52" s="554"/>
      <c r="CR52" s="554"/>
      <c r="CS52" s="554"/>
      <c r="CT52" s="554"/>
      <c r="CU52" s="554"/>
      <c r="CV52" s="554"/>
      <c r="CW52" s="554"/>
      <c r="CX52" s="554"/>
      <c r="CY52" s="554"/>
      <c r="CZ52" s="554"/>
      <c r="DA52" s="554"/>
      <c r="DB52" s="554"/>
      <c r="DC52" s="554"/>
      <c r="DD52" s="554"/>
      <c r="DE52" s="554"/>
      <c r="DF52" s="554"/>
      <c r="DG52" s="554"/>
      <c r="DH52" s="554"/>
      <c r="DI52" s="554"/>
      <c r="DJ52" s="554"/>
      <c r="DK52" s="554"/>
      <c r="DL52" s="554"/>
      <c r="DM52" s="554"/>
      <c r="DN52" s="554"/>
      <c r="DO52" s="554"/>
      <c r="DP52" s="554"/>
      <c r="DQ52" s="554"/>
      <c r="DR52" s="554"/>
      <c r="DS52" s="554"/>
      <c r="DT52" s="554"/>
      <c r="DU52" s="554"/>
      <c r="DV52" s="554"/>
      <c r="DW52" s="554"/>
      <c r="DX52" s="554"/>
      <c r="DY52" s="554"/>
      <c r="DZ52" s="554"/>
      <c r="EA52" s="554"/>
      <c r="EB52" s="554"/>
      <c r="EC52" s="554"/>
      <c r="ED52" s="554"/>
      <c r="EE52" s="554"/>
      <c r="EF52" s="554"/>
      <c r="EG52" s="554"/>
      <c r="EH52" s="554"/>
      <c r="EI52" s="554"/>
      <c r="EJ52" s="554"/>
      <c r="EK52" s="554"/>
      <c r="EL52" s="554"/>
      <c r="EM52" s="554"/>
      <c r="EN52" s="554"/>
      <c r="EO52" s="554"/>
      <c r="EP52" s="554"/>
      <c r="EQ52" s="554"/>
      <c r="ER52" s="554"/>
      <c r="ES52" s="554"/>
      <c r="ET52" s="554"/>
      <c r="EU52" s="554"/>
      <c r="EV52" s="554"/>
      <c r="EW52" s="554"/>
      <c r="EX52" s="554"/>
      <c r="EY52" s="554"/>
      <c r="EZ52" s="554"/>
      <c r="FA52" s="554"/>
      <c r="FB52" s="554"/>
      <c r="FC52" s="554"/>
      <c r="FD52" s="554"/>
      <c r="FE52" s="554"/>
      <c r="FF52" s="554"/>
      <c r="FG52" s="554"/>
      <c r="FH52" s="554"/>
      <c r="FI52" s="554"/>
    </row>
    <row r="53" spans="1:165" ht="9">
      <c r="A53" s="565"/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N53" s="566"/>
      <c r="AS53" s="591"/>
      <c r="AT53" s="549"/>
      <c r="AU53" s="554"/>
      <c r="AV53" s="554"/>
      <c r="AW53" s="554"/>
      <c r="AX53" s="554"/>
      <c r="AY53" s="554"/>
      <c r="AZ53" s="554"/>
      <c r="BA53" s="554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4"/>
      <c r="DB53" s="554"/>
      <c r="DC53" s="554"/>
      <c r="DD53" s="554"/>
      <c r="DE53" s="554"/>
      <c r="DF53" s="554"/>
      <c r="DG53" s="554"/>
      <c r="DH53" s="554"/>
      <c r="DI53" s="554"/>
      <c r="DJ53" s="554"/>
      <c r="DK53" s="554"/>
      <c r="DL53" s="554"/>
      <c r="DM53" s="554"/>
      <c r="DN53" s="554"/>
      <c r="DO53" s="554"/>
      <c r="DP53" s="554"/>
      <c r="DQ53" s="554"/>
      <c r="DR53" s="554"/>
      <c r="DS53" s="554"/>
      <c r="DT53" s="554"/>
      <c r="DU53" s="554"/>
      <c r="DV53" s="554"/>
      <c r="DW53" s="554"/>
      <c r="DX53" s="554"/>
      <c r="DY53" s="554"/>
      <c r="DZ53" s="554"/>
      <c r="EA53" s="554"/>
      <c r="EB53" s="554"/>
      <c r="EC53" s="554"/>
      <c r="ED53" s="554"/>
      <c r="EE53" s="554"/>
      <c r="EF53" s="554"/>
      <c r="EG53" s="554"/>
      <c r="EH53" s="554"/>
      <c r="EI53" s="554"/>
      <c r="EJ53" s="554"/>
      <c r="EK53" s="554"/>
      <c r="EL53" s="554"/>
      <c r="EM53" s="554"/>
      <c r="EN53" s="554"/>
      <c r="EO53" s="554"/>
      <c r="EP53" s="554"/>
      <c r="EQ53" s="554"/>
      <c r="ER53" s="554"/>
      <c r="ES53" s="554"/>
      <c r="ET53" s="554"/>
      <c r="EU53" s="554"/>
      <c r="EV53" s="554"/>
      <c r="EW53" s="554"/>
      <c r="EX53" s="554"/>
      <c r="EY53" s="554"/>
      <c r="EZ53" s="554"/>
      <c r="FA53" s="554"/>
      <c r="FB53" s="554"/>
      <c r="FC53" s="554"/>
      <c r="FD53" s="554"/>
      <c r="FE53" s="554"/>
      <c r="FF53" s="554"/>
      <c r="FG53" s="554"/>
      <c r="FH53" s="554"/>
      <c r="FI53" s="554"/>
    </row>
    <row r="54" spans="1:165" ht="9">
      <c r="A54" s="565"/>
      <c r="B54" s="565"/>
      <c r="C54" s="604"/>
      <c r="D54" s="565"/>
      <c r="E54" s="565"/>
      <c r="F54" s="604"/>
      <c r="G54" s="565"/>
      <c r="H54" s="565"/>
      <c r="I54" s="604"/>
      <c r="J54" s="604"/>
      <c r="K54" s="565"/>
      <c r="L54" s="565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N54" s="566"/>
      <c r="AS54" s="591"/>
      <c r="AT54" s="549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  <c r="BE54" s="554"/>
      <c r="BF54" s="554"/>
      <c r="BG54" s="554"/>
      <c r="BH54" s="554"/>
      <c r="BI54" s="554"/>
      <c r="BJ54" s="554"/>
      <c r="BK54" s="554"/>
      <c r="BL54" s="554"/>
      <c r="BM54" s="554"/>
      <c r="BN54" s="554"/>
      <c r="BO54" s="554"/>
      <c r="BP54" s="554"/>
      <c r="BQ54" s="554"/>
      <c r="BR54" s="554"/>
      <c r="BS54" s="554"/>
      <c r="BT54" s="554"/>
      <c r="BU54" s="554"/>
      <c r="BV54" s="554"/>
      <c r="BW54" s="554"/>
      <c r="BX54" s="554"/>
      <c r="BY54" s="554"/>
      <c r="BZ54" s="554"/>
      <c r="CA54" s="554"/>
      <c r="CB54" s="554"/>
      <c r="CC54" s="554"/>
      <c r="CD54" s="554"/>
      <c r="CE54" s="554"/>
      <c r="CF54" s="554"/>
      <c r="CG54" s="554"/>
      <c r="CH54" s="554"/>
      <c r="CI54" s="554"/>
      <c r="CJ54" s="554"/>
      <c r="CK54" s="554"/>
      <c r="CL54" s="554"/>
      <c r="CM54" s="554"/>
      <c r="CN54" s="554"/>
      <c r="CO54" s="554"/>
      <c r="CP54" s="554"/>
      <c r="CQ54" s="554"/>
      <c r="CR54" s="554"/>
      <c r="CS54" s="554"/>
      <c r="CT54" s="554"/>
      <c r="CU54" s="554"/>
      <c r="CV54" s="554"/>
      <c r="CW54" s="554"/>
      <c r="CX54" s="554"/>
      <c r="CY54" s="554"/>
      <c r="CZ54" s="554"/>
      <c r="DA54" s="554"/>
      <c r="DB54" s="554"/>
      <c r="DC54" s="554"/>
      <c r="DD54" s="554"/>
      <c r="DE54" s="554"/>
      <c r="DF54" s="554"/>
      <c r="DG54" s="554"/>
      <c r="DH54" s="554"/>
      <c r="DI54" s="554"/>
      <c r="DJ54" s="554"/>
      <c r="DK54" s="554"/>
      <c r="DL54" s="554"/>
      <c r="DM54" s="554"/>
      <c r="DN54" s="554"/>
      <c r="DO54" s="554"/>
      <c r="DP54" s="554"/>
      <c r="DQ54" s="554"/>
      <c r="DR54" s="554"/>
      <c r="DS54" s="554"/>
      <c r="DT54" s="554"/>
      <c r="DU54" s="554"/>
      <c r="DV54" s="554"/>
      <c r="DW54" s="554"/>
      <c r="DX54" s="554"/>
      <c r="DY54" s="554"/>
      <c r="DZ54" s="554"/>
      <c r="EA54" s="554"/>
      <c r="EB54" s="554"/>
      <c r="EC54" s="554"/>
      <c r="ED54" s="554"/>
      <c r="EE54" s="554"/>
      <c r="EF54" s="554"/>
      <c r="EG54" s="554"/>
      <c r="EH54" s="554"/>
      <c r="EI54" s="554"/>
      <c r="EJ54" s="554"/>
      <c r="EK54" s="554"/>
      <c r="EL54" s="554"/>
      <c r="EM54" s="554"/>
      <c r="EN54" s="554"/>
      <c r="EO54" s="554"/>
      <c r="EP54" s="554"/>
      <c r="EQ54" s="554"/>
      <c r="ER54" s="554"/>
      <c r="ES54" s="554"/>
      <c r="ET54" s="554"/>
      <c r="EU54" s="554"/>
      <c r="EV54" s="554"/>
      <c r="EW54" s="554"/>
      <c r="EX54" s="554"/>
      <c r="EY54" s="554"/>
      <c r="EZ54" s="554"/>
      <c r="FA54" s="554"/>
      <c r="FB54" s="554"/>
      <c r="FC54" s="554"/>
      <c r="FD54" s="554"/>
      <c r="FE54" s="554"/>
      <c r="FF54" s="554"/>
      <c r="FG54" s="554"/>
      <c r="FH54" s="554"/>
      <c r="FI54" s="554"/>
    </row>
    <row r="55" spans="1:165" ht="9">
      <c r="A55" s="565"/>
      <c r="B55" s="565"/>
      <c r="C55" s="553"/>
      <c r="D55" s="553"/>
      <c r="E55" s="549"/>
      <c r="F55" s="553"/>
      <c r="G55" s="553"/>
      <c r="H55" s="549"/>
      <c r="I55" s="553"/>
      <c r="J55" s="553"/>
      <c r="K55" s="553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54"/>
      <c r="AC55" s="554"/>
      <c r="AD55" s="554"/>
      <c r="AE55" s="554"/>
      <c r="AF55" s="549"/>
      <c r="AG55" s="549"/>
      <c r="AH55" s="549"/>
      <c r="AI55" s="549"/>
      <c r="AJ55" s="549"/>
      <c r="AK55" s="549"/>
      <c r="AL55" s="549"/>
      <c r="AN55" s="566"/>
      <c r="AS55" s="591"/>
      <c r="AT55" s="549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54"/>
      <c r="BG55" s="554"/>
      <c r="BH55" s="554"/>
      <c r="BI55" s="554"/>
      <c r="BJ55" s="554"/>
      <c r="BK55" s="554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4"/>
      <c r="BX55" s="554"/>
      <c r="BY55" s="554"/>
      <c r="BZ55" s="554"/>
      <c r="CA55" s="554"/>
      <c r="CB55" s="554"/>
      <c r="CC55" s="554"/>
      <c r="CD55" s="554"/>
      <c r="CE55" s="554"/>
      <c r="CF55" s="554"/>
      <c r="CG55" s="554"/>
      <c r="CH55" s="554"/>
      <c r="CI55" s="554"/>
      <c r="CJ55" s="554"/>
      <c r="CK55" s="554"/>
      <c r="CL55" s="554"/>
      <c r="CM55" s="554"/>
      <c r="CN55" s="554"/>
      <c r="CO55" s="554"/>
      <c r="CP55" s="554"/>
      <c r="CQ55" s="554"/>
      <c r="CR55" s="554"/>
      <c r="CS55" s="554"/>
      <c r="CT55" s="554"/>
      <c r="CU55" s="554"/>
      <c r="CV55" s="554"/>
      <c r="CW55" s="554"/>
      <c r="CX55" s="554"/>
      <c r="CY55" s="554"/>
      <c r="CZ55" s="554"/>
      <c r="DA55" s="554"/>
      <c r="DB55" s="554"/>
      <c r="DC55" s="554"/>
      <c r="DD55" s="554"/>
      <c r="DE55" s="554"/>
      <c r="DF55" s="554"/>
      <c r="DG55" s="554"/>
      <c r="DH55" s="554"/>
      <c r="DI55" s="554"/>
      <c r="DJ55" s="554"/>
      <c r="DK55" s="554"/>
      <c r="DL55" s="554"/>
      <c r="DM55" s="554"/>
      <c r="DN55" s="554"/>
      <c r="DO55" s="554"/>
      <c r="DP55" s="554"/>
      <c r="DQ55" s="554"/>
      <c r="DR55" s="554"/>
      <c r="DS55" s="554"/>
      <c r="DT55" s="554"/>
      <c r="DU55" s="554"/>
      <c r="DV55" s="554"/>
      <c r="DW55" s="554"/>
      <c r="DX55" s="554"/>
      <c r="DY55" s="554"/>
      <c r="DZ55" s="554"/>
      <c r="EA55" s="554"/>
      <c r="EB55" s="554"/>
      <c r="EC55" s="554"/>
      <c r="ED55" s="554"/>
      <c r="EE55" s="554"/>
      <c r="EF55" s="554"/>
      <c r="EG55" s="554"/>
      <c r="EH55" s="554"/>
      <c r="EI55" s="554"/>
      <c r="EJ55" s="554"/>
      <c r="EK55" s="554"/>
      <c r="EL55" s="554"/>
      <c r="EM55" s="554"/>
      <c r="EN55" s="554"/>
      <c r="EO55" s="554"/>
      <c r="EP55" s="554"/>
      <c r="EQ55" s="554"/>
      <c r="ER55" s="554"/>
      <c r="ES55" s="554"/>
      <c r="ET55" s="554"/>
      <c r="EU55" s="554"/>
      <c r="EV55" s="554"/>
      <c r="EW55" s="554"/>
      <c r="EX55" s="554"/>
      <c r="EY55" s="554"/>
      <c r="EZ55" s="554"/>
      <c r="FA55" s="554"/>
      <c r="FB55" s="554"/>
      <c r="FC55" s="554"/>
      <c r="FD55" s="554"/>
      <c r="FE55" s="554"/>
      <c r="FF55" s="554"/>
      <c r="FG55" s="554"/>
      <c r="FH55" s="554"/>
      <c r="FI55" s="554"/>
    </row>
    <row r="56" spans="1:165" ht="9">
      <c r="A56" s="565"/>
      <c r="B56" s="565"/>
      <c r="C56" s="605"/>
      <c r="D56" s="605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54"/>
      <c r="AC56" s="554"/>
      <c r="AD56" s="554"/>
      <c r="AE56" s="554"/>
      <c r="AF56" s="549"/>
      <c r="AG56" s="549"/>
      <c r="AH56" s="549"/>
      <c r="AI56" s="549"/>
      <c r="AJ56" s="549"/>
      <c r="AK56" s="549"/>
      <c r="AL56" s="549"/>
      <c r="AN56" s="566"/>
      <c r="AS56" s="591"/>
      <c r="AT56" s="549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4"/>
      <c r="DT56" s="554"/>
      <c r="DU56" s="554"/>
      <c r="DV56" s="554"/>
      <c r="DW56" s="554"/>
      <c r="DX56" s="554"/>
      <c r="DY56" s="554"/>
      <c r="DZ56" s="554"/>
      <c r="EA56" s="554"/>
      <c r="EB56" s="554"/>
      <c r="EC56" s="554"/>
      <c r="ED56" s="554"/>
      <c r="EE56" s="554"/>
      <c r="EF56" s="554"/>
      <c r="EG56" s="554"/>
      <c r="EH56" s="554"/>
      <c r="EI56" s="554"/>
      <c r="EJ56" s="554"/>
      <c r="EK56" s="554"/>
      <c r="EL56" s="554"/>
      <c r="EM56" s="554"/>
      <c r="EN56" s="554"/>
      <c r="EO56" s="554"/>
      <c r="EP56" s="554"/>
      <c r="EQ56" s="554"/>
      <c r="ER56" s="554"/>
      <c r="ES56" s="554"/>
      <c r="ET56" s="554"/>
      <c r="EU56" s="554"/>
      <c r="EV56" s="554"/>
      <c r="EW56" s="554"/>
      <c r="EX56" s="554"/>
      <c r="EY56" s="554"/>
      <c r="EZ56" s="554"/>
      <c r="FA56" s="554"/>
      <c r="FB56" s="554"/>
      <c r="FC56" s="554"/>
      <c r="FD56" s="554"/>
      <c r="FE56" s="554"/>
      <c r="FF56" s="554"/>
      <c r="FG56" s="554"/>
      <c r="FH56" s="554"/>
      <c r="FI56" s="554"/>
    </row>
    <row r="57" spans="1:165" ht="9">
      <c r="A57" s="565"/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54"/>
      <c r="AC57" s="554"/>
      <c r="AD57" s="554"/>
      <c r="AE57" s="554"/>
      <c r="AF57" s="549"/>
      <c r="AG57" s="549"/>
      <c r="AH57" s="549"/>
      <c r="AI57" s="549"/>
      <c r="AJ57" s="549"/>
      <c r="AK57" s="549"/>
      <c r="AL57" s="549"/>
      <c r="AN57" s="566"/>
      <c r="AS57" s="591"/>
      <c r="AT57" s="549"/>
      <c r="AU57" s="554"/>
      <c r="AV57" s="554"/>
      <c r="AW57" s="554"/>
      <c r="AX57" s="554"/>
      <c r="AY57" s="554"/>
      <c r="AZ57" s="554"/>
      <c r="BA57" s="554"/>
      <c r="BB57" s="554"/>
      <c r="BC57" s="554"/>
      <c r="BD57" s="554"/>
      <c r="BE57" s="554"/>
      <c r="BF57" s="554"/>
      <c r="BG57" s="554"/>
      <c r="BH57" s="554"/>
      <c r="BI57" s="554"/>
      <c r="BJ57" s="554"/>
      <c r="BK57" s="554"/>
      <c r="BL57" s="554"/>
      <c r="BM57" s="554"/>
      <c r="BN57" s="554"/>
      <c r="BO57" s="554"/>
      <c r="BP57" s="554"/>
      <c r="BQ57" s="554"/>
      <c r="BR57" s="554"/>
      <c r="BS57" s="554"/>
      <c r="BT57" s="554"/>
      <c r="BU57" s="554"/>
      <c r="BV57" s="554"/>
      <c r="BW57" s="554"/>
      <c r="BX57" s="554"/>
      <c r="BY57" s="554"/>
      <c r="BZ57" s="554"/>
      <c r="CA57" s="554"/>
      <c r="CB57" s="554"/>
      <c r="CC57" s="554"/>
      <c r="CD57" s="554"/>
      <c r="CE57" s="554"/>
      <c r="CF57" s="554"/>
      <c r="CG57" s="554"/>
      <c r="CH57" s="554"/>
      <c r="CI57" s="554"/>
      <c r="CJ57" s="554"/>
      <c r="CK57" s="554"/>
      <c r="CL57" s="554"/>
      <c r="CM57" s="554"/>
      <c r="CN57" s="554"/>
      <c r="CO57" s="554"/>
      <c r="CP57" s="554"/>
      <c r="CQ57" s="554"/>
      <c r="CR57" s="554"/>
      <c r="CS57" s="554"/>
      <c r="CT57" s="554"/>
      <c r="CU57" s="554"/>
      <c r="CV57" s="554"/>
      <c r="CW57" s="554"/>
      <c r="CX57" s="554"/>
      <c r="CY57" s="554"/>
      <c r="CZ57" s="554"/>
      <c r="DA57" s="554"/>
      <c r="DB57" s="554"/>
      <c r="DC57" s="554"/>
      <c r="DD57" s="554"/>
      <c r="DE57" s="554"/>
      <c r="DF57" s="554"/>
      <c r="DG57" s="554"/>
      <c r="DH57" s="554"/>
      <c r="DI57" s="554"/>
      <c r="DJ57" s="554"/>
      <c r="DK57" s="554"/>
      <c r="DL57" s="554"/>
      <c r="DM57" s="554"/>
      <c r="DN57" s="554"/>
      <c r="DO57" s="554"/>
      <c r="DP57" s="554"/>
      <c r="DQ57" s="554"/>
      <c r="DR57" s="554"/>
      <c r="DS57" s="554"/>
      <c r="DT57" s="554"/>
      <c r="DU57" s="554"/>
      <c r="DV57" s="554"/>
      <c r="DW57" s="554"/>
      <c r="DX57" s="554"/>
      <c r="DY57" s="554"/>
      <c r="DZ57" s="554"/>
      <c r="EA57" s="554"/>
      <c r="EB57" s="554"/>
      <c r="EC57" s="554"/>
      <c r="ED57" s="554"/>
      <c r="EE57" s="554"/>
      <c r="EF57" s="554"/>
      <c r="EG57" s="554"/>
      <c r="EH57" s="554"/>
      <c r="EI57" s="554"/>
      <c r="EJ57" s="554"/>
      <c r="EK57" s="554"/>
      <c r="EL57" s="554"/>
      <c r="EM57" s="554"/>
      <c r="EN57" s="554"/>
      <c r="EO57" s="554"/>
      <c r="EP57" s="554"/>
      <c r="EQ57" s="554"/>
      <c r="ER57" s="554"/>
      <c r="ES57" s="554"/>
      <c r="ET57" s="554"/>
      <c r="EU57" s="554"/>
      <c r="EV57" s="554"/>
      <c r="EW57" s="554"/>
      <c r="EX57" s="554"/>
      <c r="EY57" s="554"/>
      <c r="EZ57" s="554"/>
      <c r="FA57" s="554"/>
      <c r="FB57" s="554"/>
      <c r="FC57" s="554"/>
      <c r="FD57" s="554"/>
      <c r="FE57" s="554"/>
      <c r="FF57" s="554"/>
      <c r="FG57" s="554"/>
      <c r="FH57" s="554"/>
      <c r="FI57" s="554"/>
    </row>
    <row r="58" spans="1:165" ht="9">
      <c r="A58" s="565"/>
      <c r="B58" s="606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54"/>
      <c r="AC58" s="554"/>
      <c r="AD58" s="554"/>
      <c r="AE58" s="554"/>
      <c r="AF58" s="549"/>
      <c r="AG58" s="549"/>
      <c r="AH58" s="549"/>
      <c r="AI58" s="549"/>
      <c r="AJ58" s="549"/>
      <c r="AK58" s="549"/>
      <c r="AL58" s="549"/>
      <c r="AN58" s="566"/>
      <c r="AS58" s="591"/>
      <c r="AT58" s="549"/>
      <c r="AU58" s="554"/>
      <c r="AV58" s="554"/>
      <c r="AW58" s="554"/>
      <c r="AX58" s="554"/>
      <c r="AY58" s="554"/>
      <c r="AZ58" s="554"/>
      <c r="BA58" s="554"/>
      <c r="BB58" s="554"/>
      <c r="BC58" s="554"/>
      <c r="BD58" s="554"/>
      <c r="BE58" s="554"/>
      <c r="BF58" s="554"/>
      <c r="BG58" s="554"/>
      <c r="BH58" s="554"/>
      <c r="BI58" s="554"/>
      <c r="BJ58" s="554"/>
      <c r="BK58" s="554"/>
      <c r="BL58" s="554"/>
      <c r="BM58" s="554"/>
      <c r="BN58" s="554"/>
      <c r="BO58" s="554"/>
      <c r="BP58" s="554"/>
      <c r="BQ58" s="554"/>
      <c r="BR58" s="554"/>
      <c r="BS58" s="554"/>
      <c r="BT58" s="554"/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  <c r="CL58" s="554"/>
      <c r="CM58" s="554"/>
      <c r="CN58" s="554"/>
      <c r="CO58" s="554"/>
      <c r="CP58" s="554"/>
      <c r="CQ58" s="554"/>
      <c r="CR58" s="554"/>
      <c r="CS58" s="554"/>
      <c r="CT58" s="554"/>
      <c r="CU58" s="554"/>
      <c r="CV58" s="554"/>
      <c r="CW58" s="554"/>
      <c r="CX58" s="554"/>
      <c r="CY58" s="554"/>
      <c r="CZ58" s="554"/>
      <c r="DA58" s="554"/>
      <c r="DB58" s="554"/>
      <c r="DC58" s="554"/>
      <c r="DD58" s="554"/>
      <c r="DE58" s="554"/>
      <c r="DF58" s="554"/>
      <c r="DG58" s="554"/>
      <c r="DH58" s="554"/>
      <c r="DI58" s="554"/>
      <c r="DJ58" s="554"/>
      <c r="DK58" s="554"/>
      <c r="DL58" s="554"/>
      <c r="DM58" s="554"/>
      <c r="DN58" s="554"/>
      <c r="DO58" s="554"/>
      <c r="DP58" s="554"/>
      <c r="DQ58" s="554"/>
      <c r="DR58" s="554"/>
      <c r="DS58" s="554"/>
      <c r="DT58" s="554"/>
      <c r="DU58" s="554"/>
      <c r="DV58" s="554"/>
      <c r="DW58" s="554"/>
      <c r="DX58" s="554"/>
      <c r="DY58" s="554"/>
      <c r="DZ58" s="554"/>
      <c r="EA58" s="554"/>
      <c r="EB58" s="554"/>
      <c r="EC58" s="554"/>
      <c r="ED58" s="554"/>
      <c r="EE58" s="554"/>
      <c r="EF58" s="554"/>
      <c r="EG58" s="554"/>
      <c r="EH58" s="554"/>
      <c r="EI58" s="554"/>
      <c r="EJ58" s="554"/>
      <c r="EK58" s="554"/>
      <c r="EL58" s="554"/>
      <c r="EM58" s="554"/>
      <c r="EN58" s="554"/>
      <c r="EO58" s="554"/>
      <c r="EP58" s="554"/>
      <c r="EQ58" s="554"/>
      <c r="ER58" s="554"/>
      <c r="ES58" s="554"/>
      <c r="ET58" s="554"/>
      <c r="EU58" s="554"/>
      <c r="EV58" s="554"/>
      <c r="EW58" s="554"/>
      <c r="EX58" s="554"/>
      <c r="EY58" s="554"/>
      <c r="EZ58" s="554"/>
      <c r="FA58" s="554"/>
      <c r="FB58" s="554"/>
      <c r="FC58" s="554"/>
      <c r="FD58" s="554"/>
      <c r="FE58" s="554"/>
      <c r="FF58" s="554"/>
      <c r="FG58" s="554"/>
      <c r="FH58" s="554"/>
      <c r="FI58" s="554"/>
    </row>
    <row r="59" spans="1:165" ht="9">
      <c r="A59" s="565"/>
      <c r="B59" s="565"/>
      <c r="C59" s="565"/>
      <c r="D59" s="565"/>
      <c r="E59" s="565"/>
      <c r="F59" s="549"/>
      <c r="G59" s="549"/>
      <c r="H59" s="549"/>
      <c r="I59" s="549"/>
      <c r="J59" s="549"/>
      <c r="K59" s="549"/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549"/>
      <c r="Y59" s="549"/>
      <c r="Z59" s="549"/>
      <c r="AA59" s="549"/>
      <c r="AB59" s="554"/>
      <c r="AC59" s="554"/>
      <c r="AD59" s="554"/>
      <c r="AE59" s="554"/>
      <c r="AF59" s="549"/>
      <c r="AG59" s="549"/>
      <c r="AH59" s="549"/>
      <c r="AI59" s="549"/>
      <c r="AJ59" s="549"/>
      <c r="AK59" s="549"/>
      <c r="AL59" s="549"/>
      <c r="AN59" s="566"/>
      <c r="AS59" s="591"/>
      <c r="AT59" s="549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  <c r="BE59" s="554"/>
      <c r="BF59" s="554"/>
      <c r="BG59" s="554"/>
      <c r="BH59" s="554"/>
      <c r="BI59" s="554"/>
      <c r="BJ59" s="554"/>
      <c r="BK59" s="554"/>
      <c r="BL59" s="554"/>
      <c r="BM59" s="554"/>
      <c r="BN59" s="554"/>
      <c r="BO59" s="554"/>
      <c r="BP59" s="554"/>
      <c r="BQ59" s="554"/>
      <c r="BR59" s="554"/>
      <c r="BS59" s="554"/>
      <c r="BT59" s="554"/>
      <c r="BU59" s="554"/>
      <c r="BV59" s="554"/>
      <c r="BW59" s="554"/>
      <c r="BX59" s="554"/>
      <c r="BY59" s="554"/>
      <c r="BZ59" s="554"/>
      <c r="CA59" s="554"/>
      <c r="CB59" s="554"/>
      <c r="CC59" s="554"/>
      <c r="CD59" s="554"/>
      <c r="CE59" s="554"/>
      <c r="CF59" s="554"/>
      <c r="CG59" s="554"/>
      <c r="CH59" s="554"/>
      <c r="CI59" s="554"/>
      <c r="CJ59" s="554"/>
      <c r="CK59" s="554"/>
      <c r="CL59" s="554"/>
      <c r="CM59" s="554"/>
      <c r="CN59" s="554"/>
      <c r="CO59" s="554"/>
      <c r="CP59" s="554"/>
      <c r="CQ59" s="554"/>
      <c r="CR59" s="554"/>
      <c r="CS59" s="554"/>
      <c r="CT59" s="554"/>
      <c r="CU59" s="554"/>
      <c r="CV59" s="554"/>
      <c r="CW59" s="554"/>
      <c r="CX59" s="554"/>
      <c r="CY59" s="554"/>
      <c r="CZ59" s="554"/>
      <c r="DA59" s="554"/>
      <c r="DB59" s="554"/>
      <c r="DC59" s="554"/>
      <c r="DD59" s="554"/>
      <c r="DE59" s="554"/>
      <c r="DF59" s="554"/>
      <c r="DG59" s="554"/>
      <c r="DH59" s="554"/>
      <c r="DI59" s="554"/>
      <c r="DJ59" s="554"/>
      <c r="DK59" s="554"/>
      <c r="DL59" s="554"/>
      <c r="DM59" s="554"/>
      <c r="DN59" s="554"/>
      <c r="DO59" s="554"/>
      <c r="DP59" s="554"/>
      <c r="DQ59" s="554"/>
      <c r="DR59" s="554"/>
      <c r="DS59" s="554"/>
      <c r="DT59" s="554"/>
      <c r="DU59" s="554"/>
      <c r="DV59" s="554"/>
      <c r="DW59" s="554"/>
      <c r="DX59" s="554"/>
      <c r="DY59" s="554"/>
      <c r="DZ59" s="554"/>
      <c r="EA59" s="554"/>
      <c r="EB59" s="554"/>
      <c r="EC59" s="554"/>
      <c r="ED59" s="554"/>
      <c r="EE59" s="554"/>
      <c r="EF59" s="554"/>
      <c r="EG59" s="554"/>
      <c r="EH59" s="554"/>
      <c r="EI59" s="554"/>
      <c r="EJ59" s="554"/>
      <c r="EK59" s="554"/>
      <c r="EL59" s="554"/>
      <c r="EM59" s="554"/>
      <c r="EN59" s="554"/>
      <c r="EO59" s="554"/>
      <c r="EP59" s="554"/>
      <c r="EQ59" s="554"/>
      <c r="ER59" s="554"/>
      <c r="ES59" s="554"/>
      <c r="ET59" s="554"/>
      <c r="EU59" s="554"/>
      <c r="EV59" s="554"/>
      <c r="EW59" s="554"/>
      <c r="EX59" s="554"/>
      <c r="EY59" s="554"/>
      <c r="EZ59" s="554"/>
      <c r="FA59" s="554"/>
      <c r="FB59" s="554"/>
      <c r="FC59" s="554"/>
      <c r="FD59" s="554"/>
      <c r="FE59" s="554"/>
      <c r="FF59" s="554"/>
      <c r="FG59" s="554"/>
      <c r="FH59" s="554"/>
      <c r="FI59" s="554"/>
    </row>
    <row r="60" spans="6:165" ht="9"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54"/>
      <c r="AC60" s="554"/>
      <c r="AD60" s="554"/>
      <c r="AE60" s="554"/>
      <c r="AF60" s="549"/>
      <c r="AG60" s="549"/>
      <c r="AH60" s="549"/>
      <c r="AI60" s="549"/>
      <c r="AJ60" s="549"/>
      <c r="AK60" s="549"/>
      <c r="AL60" s="549"/>
      <c r="AN60" s="566"/>
      <c r="AS60" s="591"/>
      <c r="AT60" s="549"/>
      <c r="AU60" s="554"/>
      <c r="AV60" s="554"/>
      <c r="AW60" s="554"/>
      <c r="AX60" s="554"/>
      <c r="AY60" s="554"/>
      <c r="AZ60" s="554"/>
      <c r="BA60" s="554"/>
      <c r="BB60" s="554"/>
      <c r="BC60" s="554"/>
      <c r="BD60" s="554"/>
      <c r="BE60" s="554"/>
      <c r="BF60" s="554"/>
      <c r="BG60" s="554"/>
      <c r="BH60" s="554"/>
      <c r="BI60" s="554"/>
      <c r="BJ60" s="554"/>
      <c r="BK60" s="554"/>
      <c r="BL60" s="554"/>
      <c r="BM60" s="554"/>
      <c r="BN60" s="554"/>
      <c r="BO60" s="554"/>
      <c r="BP60" s="554"/>
      <c r="BQ60" s="554"/>
      <c r="BR60" s="554"/>
      <c r="BS60" s="554"/>
      <c r="BT60" s="554"/>
      <c r="BU60" s="554"/>
      <c r="BV60" s="554"/>
      <c r="BW60" s="554"/>
      <c r="BX60" s="554"/>
      <c r="BY60" s="554"/>
      <c r="BZ60" s="554"/>
      <c r="CA60" s="554"/>
      <c r="CB60" s="554"/>
      <c r="CC60" s="554"/>
      <c r="CD60" s="554"/>
      <c r="CE60" s="554"/>
      <c r="CF60" s="554"/>
      <c r="CG60" s="554"/>
      <c r="CH60" s="554"/>
      <c r="CI60" s="554"/>
      <c r="CJ60" s="554"/>
      <c r="CK60" s="554"/>
      <c r="CL60" s="554"/>
      <c r="CM60" s="554"/>
      <c r="CN60" s="554"/>
      <c r="CO60" s="554"/>
      <c r="CP60" s="554"/>
      <c r="CQ60" s="554"/>
      <c r="CR60" s="554"/>
      <c r="CS60" s="554"/>
      <c r="CT60" s="554"/>
      <c r="CU60" s="554"/>
      <c r="CV60" s="554"/>
      <c r="CW60" s="554"/>
      <c r="CX60" s="554"/>
      <c r="CY60" s="554"/>
      <c r="CZ60" s="554"/>
      <c r="DA60" s="554"/>
      <c r="DB60" s="554"/>
      <c r="DC60" s="554"/>
      <c r="DD60" s="554"/>
      <c r="DE60" s="554"/>
      <c r="DF60" s="554"/>
      <c r="DG60" s="554"/>
      <c r="DH60" s="554"/>
      <c r="DI60" s="554"/>
      <c r="DJ60" s="554"/>
      <c r="DK60" s="554"/>
      <c r="DL60" s="554"/>
      <c r="DM60" s="554"/>
      <c r="DN60" s="554"/>
      <c r="DO60" s="554"/>
      <c r="DP60" s="554"/>
      <c r="DQ60" s="554"/>
      <c r="DR60" s="554"/>
      <c r="DS60" s="554"/>
      <c r="DT60" s="554"/>
      <c r="DU60" s="554"/>
      <c r="DV60" s="554"/>
      <c r="DW60" s="554"/>
      <c r="DX60" s="554"/>
      <c r="DY60" s="554"/>
      <c r="DZ60" s="554"/>
      <c r="EA60" s="554"/>
      <c r="EB60" s="554"/>
      <c r="EC60" s="554"/>
      <c r="ED60" s="554"/>
      <c r="EE60" s="554"/>
      <c r="EF60" s="554"/>
      <c r="EG60" s="554"/>
      <c r="EH60" s="554"/>
      <c r="EI60" s="554"/>
      <c r="EJ60" s="554"/>
      <c r="EK60" s="554"/>
      <c r="EL60" s="554"/>
      <c r="EM60" s="554"/>
      <c r="EN60" s="554"/>
      <c r="EO60" s="554"/>
      <c r="EP60" s="554"/>
      <c r="EQ60" s="554"/>
      <c r="ER60" s="554"/>
      <c r="ES60" s="554"/>
      <c r="ET60" s="554"/>
      <c r="EU60" s="554"/>
      <c r="EV60" s="554"/>
      <c r="EW60" s="554"/>
      <c r="EX60" s="554"/>
      <c r="EY60" s="554"/>
      <c r="EZ60" s="554"/>
      <c r="FA60" s="554"/>
      <c r="FB60" s="554"/>
      <c r="FC60" s="554"/>
      <c r="FD60" s="554"/>
      <c r="FE60" s="554"/>
      <c r="FF60" s="554"/>
      <c r="FG60" s="554"/>
      <c r="FH60" s="554"/>
      <c r="FI60" s="554"/>
    </row>
    <row r="61" spans="6:165" ht="9"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54"/>
      <c r="AC61" s="554"/>
      <c r="AD61" s="554"/>
      <c r="AE61" s="554"/>
      <c r="AF61" s="549"/>
      <c r="AG61" s="549"/>
      <c r="AH61" s="549"/>
      <c r="AI61" s="549"/>
      <c r="AJ61" s="549"/>
      <c r="AK61" s="549"/>
      <c r="AL61" s="549"/>
      <c r="AN61" s="566"/>
      <c r="AS61" s="591"/>
      <c r="AT61" s="549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4"/>
      <c r="EH61" s="554"/>
      <c r="EI61" s="554"/>
      <c r="EJ61" s="554"/>
      <c r="EK61" s="554"/>
      <c r="EL61" s="554"/>
      <c r="EM61" s="554"/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554"/>
      <c r="EY61" s="554"/>
      <c r="EZ61" s="554"/>
      <c r="FA61" s="554"/>
      <c r="FB61" s="554"/>
      <c r="FC61" s="554"/>
      <c r="FD61" s="554"/>
      <c r="FE61" s="554"/>
      <c r="FF61" s="554"/>
      <c r="FG61" s="554"/>
      <c r="FH61" s="554"/>
      <c r="FI61" s="554"/>
    </row>
    <row r="62" spans="6:165" ht="9"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54"/>
      <c r="AC62" s="554"/>
      <c r="AD62" s="554"/>
      <c r="AE62" s="554"/>
      <c r="AF62" s="549"/>
      <c r="AG62" s="549"/>
      <c r="AH62" s="549"/>
      <c r="AI62" s="549"/>
      <c r="AJ62" s="549"/>
      <c r="AK62" s="549"/>
      <c r="AL62" s="549"/>
      <c r="AN62" s="566"/>
      <c r="AS62" s="591"/>
      <c r="AT62" s="549"/>
      <c r="AU62" s="554"/>
      <c r="AV62" s="554"/>
      <c r="AW62" s="554"/>
      <c r="AX62" s="554"/>
      <c r="AY62" s="554"/>
      <c r="AZ62" s="554"/>
      <c r="BA62" s="554"/>
      <c r="BB62" s="554"/>
      <c r="BC62" s="554"/>
      <c r="BD62" s="554"/>
      <c r="BE62" s="554"/>
      <c r="BF62" s="554"/>
      <c r="BG62" s="554"/>
      <c r="BH62" s="554"/>
      <c r="BI62" s="554"/>
      <c r="BJ62" s="554"/>
      <c r="BK62" s="554"/>
      <c r="BL62" s="554"/>
      <c r="BM62" s="554"/>
      <c r="BN62" s="554"/>
      <c r="BO62" s="554"/>
      <c r="BP62" s="554"/>
      <c r="BQ62" s="554"/>
      <c r="BR62" s="554"/>
      <c r="BS62" s="554"/>
      <c r="BT62" s="554"/>
      <c r="BU62" s="554"/>
      <c r="BV62" s="554"/>
      <c r="BW62" s="554"/>
      <c r="BX62" s="554"/>
      <c r="BY62" s="554"/>
      <c r="BZ62" s="554"/>
      <c r="CA62" s="554"/>
      <c r="CB62" s="554"/>
      <c r="CC62" s="554"/>
      <c r="CD62" s="554"/>
      <c r="CE62" s="554"/>
      <c r="CF62" s="554"/>
      <c r="CG62" s="554"/>
      <c r="CH62" s="554"/>
      <c r="CI62" s="554"/>
      <c r="CJ62" s="554"/>
      <c r="CK62" s="554"/>
      <c r="CL62" s="554"/>
      <c r="CM62" s="554"/>
      <c r="CN62" s="554"/>
      <c r="CO62" s="554"/>
      <c r="CP62" s="554"/>
      <c r="CQ62" s="554"/>
      <c r="CR62" s="554"/>
      <c r="CS62" s="554"/>
      <c r="CT62" s="554"/>
      <c r="CU62" s="554"/>
      <c r="CV62" s="554"/>
      <c r="CW62" s="554"/>
      <c r="CX62" s="554"/>
      <c r="CY62" s="554"/>
      <c r="CZ62" s="554"/>
      <c r="DA62" s="554"/>
      <c r="DB62" s="554"/>
      <c r="DC62" s="554"/>
      <c r="DD62" s="554"/>
      <c r="DE62" s="554"/>
      <c r="DF62" s="554"/>
      <c r="DG62" s="554"/>
      <c r="DH62" s="554"/>
      <c r="DI62" s="554"/>
      <c r="DJ62" s="554"/>
      <c r="DK62" s="554"/>
      <c r="DL62" s="554"/>
      <c r="DM62" s="554"/>
      <c r="DN62" s="554"/>
      <c r="DO62" s="554"/>
      <c r="DP62" s="554"/>
      <c r="DQ62" s="554"/>
      <c r="DR62" s="554"/>
      <c r="DS62" s="554"/>
      <c r="DT62" s="554"/>
      <c r="DU62" s="554"/>
      <c r="DV62" s="554"/>
      <c r="DW62" s="554"/>
      <c r="DX62" s="554"/>
      <c r="DY62" s="554"/>
      <c r="DZ62" s="554"/>
      <c r="EA62" s="554"/>
      <c r="EB62" s="554"/>
      <c r="EC62" s="554"/>
      <c r="ED62" s="554"/>
      <c r="EE62" s="554"/>
      <c r="EF62" s="554"/>
      <c r="EG62" s="554"/>
      <c r="EH62" s="554"/>
      <c r="EI62" s="554"/>
      <c r="EJ62" s="554"/>
      <c r="EK62" s="554"/>
      <c r="EL62" s="554"/>
      <c r="EM62" s="554"/>
      <c r="EN62" s="554"/>
      <c r="EO62" s="554"/>
      <c r="EP62" s="554"/>
      <c r="EQ62" s="554"/>
      <c r="ER62" s="554"/>
      <c r="ES62" s="554"/>
      <c r="ET62" s="554"/>
      <c r="EU62" s="554"/>
      <c r="EV62" s="554"/>
      <c r="EW62" s="554"/>
      <c r="EX62" s="554"/>
      <c r="EY62" s="554"/>
      <c r="EZ62" s="554"/>
      <c r="FA62" s="554"/>
      <c r="FB62" s="554"/>
      <c r="FC62" s="554"/>
      <c r="FD62" s="554"/>
      <c r="FE62" s="554"/>
      <c r="FF62" s="554"/>
      <c r="FG62" s="554"/>
      <c r="FH62" s="554"/>
      <c r="FI62" s="554"/>
    </row>
    <row r="63" spans="6:165" ht="9"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54"/>
      <c r="AC63" s="554"/>
      <c r="AD63" s="554"/>
      <c r="AE63" s="554"/>
      <c r="AF63" s="549"/>
      <c r="AG63" s="549"/>
      <c r="AH63" s="549"/>
      <c r="AI63" s="549"/>
      <c r="AJ63" s="549"/>
      <c r="AK63" s="549"/>
      <c r="AL63" s="549"/>
      <c r="AN63" s="566"/>
      <c r="AS63" s="591"/>
      <c r="AT63" s="549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4"/>
      <c r="CE63" s="554"/>
      <c r="CF63" s="554"/>
      <c r="CG63" s="554"/>
      <c r="CH63" s="554"/>
      <c r="CI63" s="554"/>
      <c r="CJ63" s="554"/>
      <c r="CK63" s="554"/>
      <c r="CL63" s="554"/>
      <c r="CM63" s="554"/>
      <c r="CN63" s="554"/>
      <c r="CO63" s="554"/>
      <c r="CP63" s="554"/>
      <c r="CQ63" s="554"/>
      <c r="CR63" s="554"/>
      <c r="CS63" s="554"/>
      <c r="CT63" s="554"/>
      <c r="CU63" s="554"/>
      <c r="CV63" s="554"/>
      <c r="CW63" s="554"/>
      <c r="CX63" s="554"/>
      <c r="CY63" s="554"/>
      <c r="CZ63" s="554"/>
      <c r="DA63" s="554"/>
      <c r="DB63" s="554"/>
      <c r="DC63" s="554"/>
      <c r="DD63" s="554"/>
      <c r="DE63" s="554"/>
      <c r="DF63" s="554"/>
      <c r="DG63" s="554"/>
      <c r="DH63" s="554"/>
      <c r="DI63" s="554"/>
      <c r="DJ63" s="554"/>
      <c r="DK63" s="554"/>
      <c r="DL63" s="554"/>
      <c r="DM63" s="554"/>
      <c r="DN63" s="554"/>
      <c r="DO63" s="554"/>
      <c r="DP63" s="554"/>
      <c r="DQ63" s="554"/>
      <c r="DR63" s="554"/>
      <c r="DS63" s="554"/>
      <c r="DT63" s="554"/>
      <c r="DU63" s="554"/>
      <c r="DV63" s="554"/>
      <c r="DW63" s="554"/>
      <c r="DX63" s="554"/>
      <c r="DY63" s="554"/>
      <c r="DZ63" s="554"/>
      <c r="EA63" s="554"/>
      <c r="EB63" s="554"/>
      <c r="EC63" s="554"/>
      <c r="ED63" s="554"/>
      <c r="EE63" s="554"/>
      <c r="EF63" s="554"/>
      <c r="EG63" s="554"/>
      <c r="EH63" s="554"/>
      <c r="EI63" s="554"/>
      <c r="EJ63" s="554"/>
      <c r="EK63" s="554"/>
      <c r="EL63" s="554"/>
      <c r="EM63" s="554"/>
      <c r="EN63" s="554"/>
      <c r="EO63" s="554"/>
      <c r="EP63" s="554"/>
      <c r="EQ63" s="554"/>
      <c r="ER63" s="554"/>
      <c r="ES63" s="554"/>
      <c r="ET63" s="554"/>
      <c r="EU63" s="554"/>
      <c r="EV63" s="554"/>
      <c r="EW63" s="554"/>
      <c r="EX63" s="554"/>
      <c r="EY63" s="554"/>
      <c r="EZ63" s="554"/>
      <c r="FA63" s="554"/>
      <c r="FB63" s="554"/>
      <c r="FC63" s="554"/>
      <c r="FD63" s="554"/>
      <c r="FE63" s="554"/>
      <c r="FF63" s="554"/>
      <c r="FG63" s="554"/>
      <c r="FH63" s="554"/>
      <c r="FI63" s="554"/>
    </row>
    <row r="64" spans="6:165" ht="9"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54"/>
      <c r="AC64" s="554"/>
      <c r="AD64" s="554"/>
      <c r="AE64" s="554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91"/>
      <c r="AT64" s="549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</row>
    <row r="65" spans="6:165" ht="9"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54"/>
      <c r="AC65" s="554"/>
      <c r="AD65" s="554"/>
      <c r="AE65" s="554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49"/>
      <c r="AS65" s="591"/>
      <c r="AT65" s="549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4"/>
      <c r="BG65" s="554"/>
      <c r="BH65" s="554"/>
      <c r="BI65" s="554"/>
      <c r="BJ65" s="554"/>
      <c r="BK65" s="554"/>
      <c r="BL65" s="554"/>
      <c r="BM65" s="554"/>
      <c r="BN65" s="554"/>
      <c r="BO65" s="554"/>
      <c r="BP65" s="554"/>
      <c r="BQ65" s="554"/>
      <c r="BR65" s="554"/>
      <c r="BS65" s="554"/>
      <c r="BT65" s="554"/>
      <c r="BU65" s="554"/>
      <c r="BV65" s="554"/>
      <c r="BW65" s="554"/>
      <c r="BX65" s="554"/>
      <c r="BY65" s="554"/>
      <c r="BZ65" s="554"/>
      <c r="CA65" s="554"/>
      <c r="CB65" s="554"/>
      <c r="CC65" s="554"/>
      <c r="CD65" s="554"/>
      <c r="CE65" s="554"/>
      <c r="CF65" s="554"/>
      <c r="CG65" s="554"/>
      <c r="CH65" s="554"/>
      <c r="CI65" s="554"/>
      <c r="CJ65" s="554"/>
      <c r="CK65" s="554"/>
      <c r="CL65" s="554"/>
      <c r="CM65" s="554"/>
      <c r="CN65" s="554"/>
      <c r="CO65" s="554"/>
      <c r="CP65" s="554"/>
      <c r="CQ65" s="554"/>
      <c r="CR65" s="554"/>
      <c r="CS65" s="554"/>
      <c r="CT65" s="554"/>
      <c r="CU65" s="554"/>
      <c r="CV65" s="554"/>
      <c r="CW65" s="554"/>
      <c r="CX65" s="554"/>
      <c r="CY65" s="554"/>
      <c r="CZ65" s="554"/>
      <c r="DA65" s="554"/>
      <c r="DB65" s="554"/>
      <c r="DC65" s="554"/>
      <c r="DD65" s="554"/>
      <c r="DE65" s="554"/>
      <c r="DF65" s="554"/>
      <c r="DG65" s="554"/>
      <c r="DH65" s="554"/>
      <c r="DI65" s="554"/>
      <c r="DJ65" s="554"/>
      <c r="DK65" s="554"/>
      <c r="DL65" s="554"/>
      <c r="DM65" s="554"/>
      <c r="DN65" s="554"/>
      <c r="DO65" s="554"/>
      <c r="DP65" s="554"/>
      <c r="DQ65" s="554"/>
      <c r="DR65" s="554"/>
      <c r="DS65" s="554"/>
      <c r="DT65" s="554"/>
      <c r="DU65" s="554"/>
      <c r="DV65" s="554"/>
      <c r="DW65" s="554"/>
      <c r="DX65" s="554"/>
      <c r="DY65" s="554"/>
      <c r="DZ65" s="554"/>
      <c r="EA65" s="554"/>
      <c r="EB65" s="554"/>
      <c r="EC65" s="554"/>
      <c r="ED65" s="554"/>
      <c r="EE65" s="554"/>
      <c r="EF65" s="554"/>
      <c r="EG65" s="554"/>
      <c r="EH65" s="554"/>
      <c r="EI65" s="554"/>
      <c r="EJ65" s="554"/>
      <c r="EK65" s="554"/>
      <c r="EL65" s="554"/>
      <c r="EM65" s="554"/>
      <c r="EN65" s="554"/>
      <c r="EO65" s="554"/>
      <c r="EP65" s="554"/>
      <c r="EQ65" s="554"/>
      <c r="ER65" s="554"/>
      <c r="ES65" s="554"/>
      <c r="ET65" s="554"/>
      <c r="EU65" s="554"/>
      <c r="EV65" s="554"/>
      <c r="EW65" s="554"/>
      <c r="EX65" s="554"/>
      <c r="EY65" s="554"/>
      <c r="EZ65" s="554"/>
      <c r="FA65" s="554"/>
      <c r="FB65" s="554"/>
      <c r="FC65" s="554"/>
      <c r="FD65" s="554"/>
      <c r="FE65" s="554"/>
      <c r="FF65" s="554"/>
      <c r="FG65" s="554"/>
      <c r="FH65" s="554"/>
      <c r="FI65" s="554"/>
    </row>
    <row r="66" spans="6:165" ht="9"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54"/>
      <c r="AC66" s="554"/>
      <c r="AD66" s="554"/>
      <c r="AE66" s="554"/>
      <c r="AF66" s="549"/>
      <c r="AG66" s="549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91"/>
      <c r="AT66" s="549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4"/>
      <c r="BG66" s="554"/>
      <c r="BH66" s="554"/>
      <c r="BI66" s="554"/>
      <c r="BJ66" s="554"/>
      <c r="BK66" s="554"/>
      <c r="BL66" s="554"/>
      <c r="BM66" s="554"/>
      <c r="BN66" s="554"/>
      <c r="BO66" s="554"/>
      <c r="BP66" s="554"/>
      <c r="BQ66" s="554"/>
      <c r="BR66" s="554"/>
      <c r="BS66" s="554"/>
      <c r="BT66" s="554"/>
      <c r="BU66" s="554"/>
      <c r="BV66" s="554"/>
      <c r="BW66" s="554"/>
      <c r="BX66" s="554"/>
      <c r="BY66" s="554"/>
      <c r="BZ66" s="554"/>
      <c r="CA66" s="554"/>
      <c r="CB66" s="554"/>
      <c r="CC66" s="554"/>
      <c r="CD66" s="554"/>
      <c r="CE66" s="554"/>
      <c r="CF66" s="554"/>
      <c r="CG66" s="554"/>
      <c r="CH66" s="554"/>
      <c r="CI66" s="554"/>
      <c r="CJ66" s="554"/>
      <c r="CK66" s="554"/>
      <c r="CL66" s="554"/>
      <c r="CM66" s="554"/>
      <c r="CN66" s="554"/>
      <c r="CO66" s="554"/>
      <c r="CP66" s="554"/>
      <c r="CQ66" s="554"/>
      <c r="CR66" s="554"/>
      <c r="CS66" s="554"/>
      <c r="CT66" s="554"/>
      <c r="CU66" s="554"/>
      <c r="CV66" s="554"/>
      <c r="CW66" s="554"/>
      <c r="CX66" s="554"/>
      <c r="CY66" s="554"/>
      <c r="CZ66" s="554"/>
      <c r="DA66" s="554"/>
      <c r="DB66" s="554"/>
      <c r="DC66" s="554"/>
      <c r="DD66" s="554"/>
      <c r="DE66" s="554"/>
      <c r="DF66" s="554"/>
      <c r="DG66" s="554"/>
      <c r="DH66" s="554"/>
      <c r="DI66" s="554"/>
      <c r="DJ66" s="554"/>
      <c r="DK66" s="554"/>
      <c r="DL66" s="554"/>
      <c r="DM66" s="554"/>
      <c r="DN66" s="554"/>
      <c r="DO66" s="554"/>
      <c r="DP66" s="554"/>
      <c r="DQ66" s="554"/>
      <c r="DR66" s="554"/>
      <c r="DS66" s="554"/>
      <c r="DT66" s="554"/>
      <c r="DU66" s="554"/>
      <c r="DV66" s="554"/>
      <c r="DW66" s="554"/>
      <c r="DX66" s="554"/>
      <c r="DY66" s="554"/>
      <c r="DZ66" s="554"/>
      <c r="EA66" s="554"/>
      <c r="EB66" s="554"/>
      <c r="EC66" s="554"/>
      <c r="ED66" s="554"/>
      <c r="EE66" s="554"/>
      <c r="EF66" s="554"/>
      <c r="EG66" s="554"/>
      <c r="EH66" s="554"/>
      <c r="EI66" s="554"/>
      <c r="EJ66" s="554"/>
      <c r="EK66" s="554"/>
      <c r="EL66" s="554"/>
      <c r="EM66" s="554"/>
      <c r="EN66" s="554"/>
      <c r="EO66" s="554"/>
      <c r="EP66" s="554"/>
      <c r="EQ66" s="554"/>
      <c r="ER66" s="554"/>
      <c r="ES66" s="554"/>
      <c r="ET66" s="554"/>
      <c r="EU66" s="554"/>
      <c r="EV66" s="554"/>
      <c r="EW66" s="554"/>
      <c r="EX66" s="554"/>
      <c r="EY66" s="554"/>
      <c r="EZ66" s="554"/>
      <c r="FA66" s="554"/>
      <c r="FB66" s="554"/>
      <c r="FC66" s="554"/>
      <c r="FD66" s="554"/>
      <c r="FE66" s="554"/>
      <c r="FF66" s="554"/>
      <c r="FG66" s="554"/>
      <c r="FH66" s="554"/>
      <c r="FI66" s="554"/>
    </row>
    <row r="67" spans="6:165" ht="9"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54"/>
      <c r="AC67" s="554"/>
      <c r="AD67" s="554"/>
      <c r="AE67" s="554"/>
      <c r="AF67" s="549"/>
      <c r="AG67" s="549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91"/>
      <c r="AT67" s="549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4"/>
      <c r="BG67" s="554"/>
      <c r="BH67" s="554"/>
      <c r="BI67" s="554"/>
      <c r="BJ67" s="554"/>
      <c r="BK67" s="554"/>
      <c r="BL67" s="554"/>
      <c r="BM67" s="554"/>
      <c r="BN67" s="554"/>
      <c r="BO67" s="554"/>
      <c r="BP67" s="554"/>
      <c r="BQ67" s="554"/>
      <c r="BR67" s="554"/>
      <c r="BS67" s="554"/>
      <c r="BT67" s="554"/>
      <c r="BU67" s="554"/>
      <c r="BV67" s="554"/>
      <c r="BW67" s="554"/>
      <c r="BX67" s="554"/>
      <c r="BY67" s="554"/>
      <c r="BZ67" s="554"/>
      <c r="CA67" s="554"/>
      <c r="CB67" s="554"/>
      <c r="CC67" s="554"/>
      <c r="CD67" s="554"/>
      <c r="CE67" s="554"/>
      <c r="CF67" s="554"/>
      <c r="CG67" s="554"/>
      <c r="CH67" s="554"/>
      <c r="CI67" s="554"/>
      <c r="CJ67" s="554"/>
      <c r="CK67" s="554"/>
      <c r="CL67" s="554"/>
      <c r="CM67" s="554"/>
      <c r="CN67" s="554"/>
      <c r="CO67" s="554"/>
      <c r="CP67" s="554"/>
      <c r="CQ67" s="554"/>
      <c r="CR67" s="554"/>
      <c r="CS67" s="554"/>
      <c r="CT67" s="554"/>
      <c r="CU67" s="554"/>
      <c r="CV67" s="554"/>
      <c r="CW67" s="554"/>
      <c r="CX67" s="554"/>
      <c r="CY67" s="554"/>
      <c r="CZ67" s="554"/>
      <c r="DA67" s="554"/>
      <c r="DB67" s="554"/>
      <c r="DC67" s="554"/>
      <c r="DD67" s="554"/>
      <c r="DE67" s="554"/>
      <c r="DF67" s="554"/>
      <c r="DG67" s="554"/>
      <c r="DH67" s="554"/>
      <c r="DI67" s="554"/>
      <c r="DJ67" s="554"/>
      <c r="DK67" s="554"/>
      <c r="DL67" s="554"/>
      <c r="DM67" s="554"/>
      <c r="DN67" s="554"/>
      <c r="DO67" s="554"/>
      <c r="DP67" s="554"/>
      <c r="DQ67" s="554"/>
      <c r="DR67" s="554"/>
      <c r="DS67" s="554"/>
      <c r="DT67" s="554"/>
      <c r="DU67" s="554"/>
      <c r="DV67" s="554"/>
      <c r="DW67" s="554"/>
      <c r="DX67" s="554"/>
      <c r="DY67" s="554"/>
      <c r="DZ67" s="554"/>
      <c r="EA67" s="554"/>
      <c r="EB67" s="554"/>
      <c r="EC67" s="554"/>
      <c r="ED67" s="554"/>
      <c r="EE67" s="554"/>
      <c r="EF67" s="554"/>
      <c r="EG67" s="554"/>
      <c r="EH67" s="554"/>
      <c r="EI67" s="554"/>
      <c r="EJ67" s="554"/>
      <c r="EK67" s="554"/>
      <c r="EL67" s="554"/>
      <c r="EM67" s="554"/>
      <c r="EN67" s="554"/>
      <c r="EO67" s="554"/>
      <c r="EP67" s="554"/>
      <c r="EQ67" s="554"/>
      <c r="ER67" s="554"/>
      <c r="ES67" s="554"/>
      <c r="ET67" s="554"/>
      <c r="EU67" s="554"/>
      <c r="EV67" s="554"/>
      <c r="EW67" s="554"/>
      <c r="EX67" s="554"/>
      <c r="EY67" s="554"/>
      <c r="EZ67" s="554"/>
      <c r="FA67" s="554"/>
      <c r="FB67" s="554"/>
      <c r="FC67" s="554"/>
      <c r="FD67" s="554"/>
      <c r="FE67" s="554"/>
      <c r="FF67" s="554"/>
      <c r="FG67" s="554"/>
      <c r="FH67" s="554"/>
      <c r="FI67" s="554"/>
    </row>
    <row r="68" spans="6:165" ht="9">
      <c r="F68" s="549"/>
      <c r="G68" s="549"/>
      <c r="H68" s="549"/>
      <c r="I68" s="549"/>
      <c r="J68" s="549"/>
      <c r="K68" s="549"/>
      <c r="L68" s="549"/>
      <c r="M68" s="549"/>
      <c r="N68" s="549"/>
      <c r="O68" s="549"/>
      <c r="P68" s="549"/>
      <c r="Q68" s="549"/>
      <c r="R68" s="549"/>
      <c r="S68" s="549"/>
      <c r="T68" s="549"/>
      <c r="U68" s="549"/>
      <c r="V68" s="549"/>
      <c r="W68" s="549"/>
      <c r="X68" s="549"/>
      <c r="Y68" s="549"/>
      <c r="Z68" s="549"/>
      <c r="AA68" s="549"/>
      <c r="AB68" s="554"/>
      <c r="AC68" s="554"/>
      <c r="AD68" s="554"/>
      <c r="AE68" s="554"/>
      <c r="AF68" s="549"/>
      <c r="AG68" s="549"/>
      <c r="AH68" s="549"/>
      <c r="AI68" s="549"/>
      <c r="AJ68" s="549"/>
      <c r="AK68" s="549"/>
      <c r="AL68" s="549"/>
      <c r="AM68" s="549"/>
      <c r="AN68" s="549"/>
      <c r="AO68" s="549"/>
      <c r="AP68" s="549"/>
      <c r="AQ68" s="549"/>
      <c r="AR68" s="549"/>
      <c r="AS68" s="591"/>
      <c r="AT68" s="549"/>
      <c r="AU68" s="554"/>
      <c r="AV68" s="554"/>
      <c r="AW68" s="554"/>
      <c r="AX68" s="554"/>
      <c r="AY68" s="554"/>
      <c r="AZ68" s="554"/>
      <c r="BA68" s="554"/>
      <c r="BB68" s="554"/>
      <c r="BC68" s="554"/>
      <c r="BD68" s="554"/>
      <c r="BE68" s="554"/>
      <c r="BF68" s="554"/>
      <c r="BG68" s="554"/>
      <c r="BH68" s="554"/>
      <c r="BI68" s="554"/>
      <c r="BJ68" s="554"/>
      <c r="BK68" s="554"/>
      <c r="BL68" s="554"/>
      <c r="BM68" s="554"/>
      <c r="BN68" s="554"/>
      <c r="BO68" s="554"/>
      <c r="BP68" s="554"/>
      <c r="BQ68" s="554"/>
      <c r="BR68" s="554"/>
      <c r="BS68" s="554"/>
      <c r="BT68" s="554"/>
      <c r="BU68" s="554"/>
      <c r="BV68" s="554"/>
      <c r="BW68" s="554"/>
      <c r="BX68" s="554"/>
      <c r="BY68" s="554"/>
      <c r="BZ68" s="554"/>
      <c r="CA68" s="554"/>
      <c r="CB68" s="554"/>
      <c r="CC68" s="554"/>
      <c r="CD68" s="554"/>
      <c r="CE68" s="554"/>
      <c r="CF68" s="554"/>
      <c r="CG68" s="554"/>
      <c r="CH68" s="554"/>
      <c r="CI68" s="554"/>
      <c r="CJ68" s="554"/>
      <c r="CK68" s="554"/>
      <c r="CL68" s="554"/>
      <c r="CM68" s="554"/>
      <c r="CN68" s="554"/>
      <c r="CO68" s="554"/>
      <c r="CP68" s="554"/>
      <c r="CQ68" s="554"/>
      <c r="CR68" s="554"/>
      <c r="CS68" s="554"/>
      <c r="CT68" s="554"/>
      <c r="CU68" s="554"/>
      <c r="CV68" s="554"/>
      <c r="CW68" s="554"/>
      <c r="CX68" s="554"/>
      <c r="CY68" s="554"/>
      <c r="CZ68" s="554"/>
      <c r="DA68" s="554"/>
      <c r="DB68" s="554"/>
      <c r="DC68" s="554"/>
      <c r="DD68" s="554"/>
      <c r="DE68" s="554"/>
      <c r="DF68" s="554"/>
      <c r="DG68" s="554"/>
      <c r="DH68" s="554"/>
      <c r="DI68" s="554"/>
      <c r="DJ68" s="554"/>
      <c r="DK68" s="554"/>
      <c r="DL68" s="554"/>
      <c r="DM68" s="554"/>
      <c r="DN68" s="554"/>
      <c r="DO68" s="554"/>
      <c r="DP68" s="554"/>
      <c r="DQ68" s="554"/>
      <c r="DR68" s="554"/>
      <c r="DS68" s="554"/>
      <c r="DT68" s="554"/>
      <c r="DU68" s="554"/>
      <c r="DV68" s="554"/>
      <c r="DW68" s="554"/>
      <c r="DX68" s="554"/>
      <c r="DY68" s="554"/>
      <c r="DZ68" s="554"/>
      <c r="EA68" s="554"/>
      <c r="EB68" s="554"/>
      <c r="EC68" s="554"/>
      <c r="ED68" s="554"/>
      <c r="EE68" s="554"/>
      <c r="EF68" s="554"/>
      <c r="EG68" s="554"/>
      <c r="EH68" s="554"/>
      <c r="EI68" s="554"/>
      <c r="EJ68" s="554"/>
      <c r="EK68" s="554"/>
      <c r="EL68" s="554"/>
      <c r="EM68" s="554"/>
      <c r="EN68" s="554"/>
      <c r="EO68" s="554"/>
      <c r="EP68" s="554"/>
      <c r="EQ68" s="554"/>
      <c r="ER68" s="554"/>
      <c r="ES68" s="554"/>
      <c r="ET68" s="554"/>
      <c r="EU68" s="554"/>
      <c r="EV68" s="554"/>
      <c r="EW68" s="554"/>
      <c r="EX68" s="554"/>
      <c r="EY68" s="554"/>
      <c r="EZ68" s="554"/>
      <c r="FA68" s="554"/>
      <c r="FB68" s="554"/>
      <c r="FC68" s="554"/>
      <c r="FD68" s="554"/>
      <c r="FE68" s="554"/>
      <c r="FF68" s="554"/>
      <c r="FG68" s="554"/>
      <c r="FH68" s="554"/>
      <c r="FI68" s="554"/>
    </row>
    <row r="69" spans="6:165" ht="9">
      <c r="F69" s="549"/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54"/>
      <c r="AC69" s="554"/>
      <c r="AD69" s="554"/>
      <c r="AE69" s="554"/>
      <c r="AF69" s="549"/>
      <c r="AG69" s="549"/>
      <c r="AH69" s="549"/>
      <c r="AI69" s="549"/>
      <c r="AJ69" s="549"/>
      <c r="AK69" s="549"/>
      <c r="AL69" s="549"/>
      <c r="AM69" s="549"/>
      <c r="AN69" s="549"/>
      <c r="AO69" s="549"/>
      <c r="AP69" s="549"/>
      <c r="AQ69" s="549"/>
      <c r="AR69" s="549"/>
      <c r="AS69" s="591"/>
      <c r="AT69" s="549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  <c r="BE69" s="554"/>
      <c r="BF69" s="554"/>
      <c r="BG69" s="554"/>
      <c r="BH69" s="554"/>
      <c r="BI69" s="554"/>
      <c r="BJ69" s="554"/>
      <c r="BK69" s="554"/>
      <c r="BL69" s="554"/>
      <c r="BM69" s="554"/>
      <c r="BN69" s="554"/>
      <c r="BO69" s="554"/>
      <c r="BP69" s="554"/>
      <c r="BQ69" s="554"/>
      <c r="BR69" s="554"/>
      <c r="BS69" s="554"/>
      <c r="BT69" s="554"/>
      <c r="BU69" s="554"/>
      <c r="BV69" s="554"/>
      <c r="BW69" s="554"/>
      <c r="BX69" s="554"/>
      <c r="BY69" s="554"/>
      <c r="BZ69" s="554"/>
      <c r="CA69" s="554"/>
      <c r="CB69" s="554"/>
      <c r="CC69" s="554"/>
      <c r="CD69" s="554"/>
      <c r="CE69" s="554"/>
      <c r="CF69" s="554"/>
      <c r="CG69" s="554"/>
      <c r="CH69" s="554"/>
      <c r="CI69" s="554"/>
      <c r="CJ69" s="554"/>
      <c r="CK69" s="554"/>
      <c r="CL69" s="554"/>
      <c r="CM69" s="554"/>
      <c r="CN69" s="554"/>
      <c r="CO69" s="554"/>
      <c r="CP69" s="554"/>
      <c r="CQ69" s="554"/>
      <c r="CR69" s="554"/>
      <c r="CS69" s="554"/>
      <c r="CT69" s="554"/>
      <c r="CU69" s="554"/>
      <c r="CV69" s="554"/>
      <c r="CW69" s="554"/>
      <c r="CX69" s="554"/>
      <c r="CY69" s="554"/>
      <c r="CZ69" s="554"/>
      <c r="DA69" s="554"/>
      <c r="DB69" s="554"/>
      <c r="DC69" s="554"/>
      <c r="DD69" s="554"/>
      <c r="DE69" s="554"/>
      <c r="DF69" s="554"/>
      <c r="DG69" s="554"/>
      <c r="DH69" s="554"/>
      <c r="DI69" s="554"/>
      <c r="DJ69" s="554"/>
      <c r="DK69" s="554"/>
      <c r="DL69" s="554"/>
      <c r="DM69" s="554"/>
      <c r="DN69" s="554"/>
      <c r="DO69" s="554"/>
      <c r="DP69" s="554"/>
      <c r="DQ69" s="554"/>
      <c r="DR69" s="554"/>
      <c r="DS69" s="554"/>
      <c r="DT69" s="554"/>
      <c r="DU69" s="554"/>
      <c r="DV69" s="554"/>
      <c r="DW69" s="554"/>
      <c r="DX69" s="554"/>
      <c r="DY69" s="554"/>
      <c r="DZ69" s="554"/>
      <c r="EA69" s="554"/>
      <c r="EB69" s="554"/>
      <c r="EC69" s="554"/>
      <c r="ED69" s="554"/>
      <c r="EE69" s="554"/>
      <c r="EF69" s="554"/>
      <c r="EG69" s="554"/>
      <c r="EH69" s="554"/>
      <c r="EI69" s="554"/>
      <c r="EJ69" s="554"/>
      <c r="EK69" s="554"/>
      <c r="EL69" s="554"/>
      <c r="EM69" s="554"/>
      <c r="EN69" s="554"/>
      <c r="EO69" s="554"/>
      <c r="EP69" s="554"/>
      <c r="EQ69" s="554"/>
      <c r="ER69" s="554"/>
      <c r="ES69" s="554"/>
      <c r="ET69" s="554"/>
      <c r="EU69" s="554"/>
      <c r="EV69" s="554"/>
      <c r="EW69" s="554"/>
      <c r="EX69" s="554"/>
      <c r="EY69" s="554"/>
      <c r="EZ69" s="554"/>
      <c r="FA69" s="554"/>
      <c r="FB69" s="554"/>
      <c r="FC69" s="554"/>
      <c r="FD69" s="554"/>
      <c r="FE69" s="554"/>
      <c r="FF69" s="554"/>
      <c r="FG69" s="554"/>
      <c r="FH69" s="554"/>
      <c r="FI69" s="554"/>
    </row>
    <row r="70" spans="6:165" ht="9"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54"/>
      <c r="AC70" s="554"/>
      <c r="AD70" s="554"/>
      <c r="AE70" s="554"/>
      <c r="AF70" s="549"/>
      <c r="AG70" s="549"/>
      <c r="AH70" s="549"/>
      <c r="AI70" s="549"/>
      <c r="AJ70" s="549"/>
      <c r="AK70" s="549"/>
      <c r="AL70" s="549"/>
      <c r="AM70" s="549"/>
      <c r="AN70" s="549"/>
      <c r="AO70" s="549"/>
      <c r="AP70" s="549"/>
      <c r="AQ70" s="549"/>
      <c r="AR70" s="549"/>
      <c r="AS70" s="591"/>
      <c r="AT70" s="549"/>
      <c r="AU70" s="554"/>
      <c r="AV70" s="554"/>
      <c r="AW70" s="554"/>
      <c r="AX70" s="554"/>
      <c r="AY70" s="554"/>
      <c r="AZ70" s="554"/>
      <c r="BA70" s="554"/>
      <c r="BB70" s="554"/>
      <c r="BC70" s="554"/>
      <c r="BD70" s="554"/>
      <c r="BE70" s="554"/>
      <c r="BF70" s="554"/>
      <c r="BG70" s="554"/>
      <c r="BH70" s="554"/>
      <c r="BI70" s="554"/>
      <c r="BJ70" s="554"/>
      <c r="BK70" s="554"/>
      <c r="BL70" s="554"/>
      <c r="BM70" s="554"/>
      <c r="BN70" s="554"/>
      <c r="BO70" s="554"/>
      <c r="BP70" s="554"/>
      <c r="BQ70" s="554"/>
      <c r="BR70" s="554"/>
      <c r="BS70" s="554"/>
      <c r="BT70" s="554"/>
      <c r="BU70" s="554"/>
      <c r="BV70" s="554"/>
      <c r="BW70" s="554"/>
      <c r="BX70" s="554"/>
      <c r="BY70" s="554"/>
      <c r="BZ70" s="554"/>
      <c r="CA70" s="554"/>
      <c r="CB70" s="554"/>
      <c r="CC70" s="554"/>
      <c r="CD70" s="554"/>
      <c r="CE70" s="554"/>
      <c r="CF70" s="554"/>
      <c r="CG70" s="554"/>
      <c r="CH70" s="554"/>
      <c r="CI70" s="554"/>
      <c r="CJ70" s="554"/>
      <c r="CK70" s="554"/>
      <c r="CL70" s="554"/>
      <c r="CM70" s="554"/>
      <c r="CN70" s="554"/>
      <c r="CO70" s="554"/>
      <c r="CP70" s="554"/>
      <c r="CQ70" s="554"/>
      <c r="CR70" s="554"/>
      <c r="CS70" s="554"/>
      <c r="CT70" s="554"/>
      <c r="CU70" s="554"/>
      <c r="CV70" s="554"/>
      <c r="CW70" s="554"/>
      <c r="CX70" s="554"/>
      <c r="CY70" s="554"/>
      <c r="CZ70" s="554"/>
      <c r="DA70" s="554"/>
      <c r="DB70" s="554"/>
      <c r="DC70" s="554"/>
      <c r="DD70" s="554"/>
      <c r="DE70" s="554"/>
      <c r="DF70" s="554"/>
      <c r="DG70" s="554"/>
      <c r="DH70" s="554"/>
      <c r="DI70" s="554"/>
      <c r="DJ70" s="554"/>
      <c r="DK70" s="554"/>
      <c r="DL70" s="554"/>
      <c r="DM70" s="554"/>
      <c r="DN70" s="554"/>
      <c r="DO70" s="554"/>
      <c r="DP70" s="554"/>
      <c r="DQ70" s="554"/>
      <c r="DR70" s="554"/>
      <c r="DS70" s="554"/>
      <c r="DT70" s="554"/>
      <c r="DU70" s="554"/>
      <c r="DV70" s="554"/>
      <c r="DW70" s="554"/>
      <c r="DX70" s="554"/>
      <c r="DY70" s="554"/>
      <c r="DZ70" s="554"/>
      <c r="EA70" s="554"/>
      <c r="EB70" s="554"/>
      <c r="EC70" s="554"/>
      <c r="ED70" s="554"/>
      <c r="EE70" s="554"/>
      <c r="EF70" s="554"/>
      <c r="EG70" s="554"/>
      <c r="EH70" s="554"/>
      <c r="EI70" s="554"/>
      <c r="EJ70" s="554"/>
      <c r="EK70" s="554"/>
      <c r="EL70" s="554"/>
      <c r="EM70" s="554"/>
      <c r="EN70" s="554"/>
      <c r="EO70" s="554"/>
      <c r="EP70" s="554"/>
      <c r="EQ70" s="554"/>
      <c r="ER70" s="554"/>
      <c r="ES70" s="554"/>
      <c r="ET70" s="554"/>
      <c r="EU70" s="554"/>
      <c r="EV70" s="554"/>
      <c r="EW70" s="554"/>
      <c r="EX70" s="554"/>
      <c r="EY70" s="554"/>
      <c r="EZ70" s="554"/>
      <c r="FA70" s="554"/>
      <c r="FB70" s="554"/>
      <c r="FC70" s="554"/>
      <c r="FD70" s="554"/>
      <c r="FE70" s="554"/>
      <c r="FF70" s="554"/>
      <c r="FG70" s="554"/>
      <c r="FH70" s="554"/>
      <c r="FI70" s="554"/>
    </row>
    <row r="71" spans="6:165" ht="9"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54"/>
      <c r="AC71" s="554"/>
      <c r="AD71" s="554"/>
      <c r="AE71" s="554"/>
      <c r="AF71" s="549"/>
      <c r="AG71" s="549"/>
      <c r="AH71" s="549"/>
      <c r="AI71" s="549"/>
      <c r="AJ71" s="549"/>
      <c r="AK71" s="549"/>
      <c r="AL71" s="549"/>
      <c r="AM71" s="549"/>
      <c r="AN71" s="549"/>
      <c r="AO71" s="549"/>
      <c r="AP71" s="549"/>
      <c r="AQ71" s="549"/>
      <c r="AR71" s="549"/>
      <c r="AS71" s="591"/>
      <c r="AT71" s="549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4"/>
      <c r="BM71" s="554"/>
      <c r="BN71" s="554"/>
      <c r="BO71" s="554"/>
      <c r="BP71" s="554"/>
      <c r="BQ71" s="554"/>
      <c r="BR71" s="554"/>
      <c r="BS71" s="554"/>
      <c r="BT71" s="554"/>
      <c r="BU71" s="554"/>
      <c r="BV71" s="554"/>
      <c r="BW71" s="554"/>
      <c r="BX71" s="554"/>
      <c r="BY71" s="554"/>
      <c r="BZ71" s="554"/>
      <c r="CA71" s="554"/>
      <c r="CB71" s="554"/>
      <c r="CC71" s="554"/>
      <c r="CD71" s="554"/>
      <c r="CE71" s="554"/>
      <c r="CF71" s="554"/>
      <c r="CG71" s="554"/>
      <c r="CH71" s="554"/>
      <c r="CI71" s="554"/>
      <c r="CJ71" s="554"/>
      <c r="CK71" s="554"/>
      <c r="CL71" s="554"/>
      <c r="CM71" s="554"/>
      <c r="CN71" s="554"/>
      <c r="CO71" s="554"/>
      <c r="CP71" s="554"/>
      <c r="CQ71" s="554"/>
      <c r="CR71" s="554"/>
      <c r="CS71" s="554"/>
      <c r="CT71" s="554"/>
      <c r="CU71" s="554"/>
      <c r="CV71" s="554"/>
      <c r="CW71" s="554"/>
      <c r="CX71" s="554"/>
      <c r="CY71" s="554"/>
      <c r="CZ71" s="554"/>
      <c r="DA71" s="554"/>
      <c r="DB71" s="554"/>
      <c r="DC71" s="554"/>
      <c r="DD71" s="554"/>
      <c r="DE71" s="554"/>
      <c r="DF71" s="554"/>
      <c r="DG71" s="554"/>
      <c r="DH71" s="554"/>
      <c r="DI71" s="554"/>
      <c r="DJ71" s="554"/>
      <c r="DK71" s="554"/>
      <c r="DL71" s="554"/>
      <c r="DM71" s="554"/>
      <c r="DN71" s="554"/>
      <c r="DO71" s="554"/>
      <c r="DP71" s="554"/>
      <c r="DQ71" s="554"/>
      <c r="DR71" s="554"/>
      <c r="DS71" s="554"/>
      <c r="DT71" s="554"/>
      <c r="DU71" s="554"/>
      <c r="DV71" s="554"/>
      <c r="DW71" s="554"/>
      <c r="DX71" s="554"/>
      <c r="DY71" s="554"/>
      <c r="DZ71" s="554"/>
      <c r="EA71" s="554"/>
      <c r="EB71" s="554"/>
      <c r="EC71" s="554"/>
      <c r="ED71" s="554"/>
      <c r="EE71" s="554"/>
      <c r="EF71" s="554"/>
      <c r="EG71" s="554"/>
      <c r="EH71" s="554"/>
      <c r="EI71" s="554"/>
      <c r="EJ71" s="554"/>
      <c r="EK71" s="554"/>
      <c r="EL71" s="554"/>
      <c r="EM71" s="554"/>
      <c r="EN71" s="554"/>
      <c r="EO71" s="554"/>
      <c r="EP71" s="554"/>
      <c r="EQ71" s="554"/>
      <c r="ER71" s="554"/>
      <c r="ES71" s="554"/>
      <c r="ET71" s="554"/>
      <c r="EU71" s="554"/>
      <c r="EV71" s="554"/>
      <c r="EW71" s="554"/>
      <c r="EX71" s="554"/>
      <c r="EY71" s="554"/>
      <c r="EZ71" s="554"/>
      <c r="FA71" s="554"/>
      <c r="FB71" s="554"/>
      <c r="FC71" s="554"/>
      <c r="FD71" s="554"/>
      <c r="FE71" s="554"/>
      <c r="FF71" s="554"/>
      <c r="FG71" s="554"/>
      <c r="FH71" s="554"/>
      <c r="FI71" s="554"/>
    </row>
    <row r="72" spans="6:165" ht="9"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54"/>
      <c r="AC72" s="554"/>
      <c r="AD72" s="554"/>
      <c r="AE72" s="554"/>
      <c r="AF72" s="549"/>
      <c r="AG72" s="549"/>
      <c r="AH72" s="549"/>
      <c r="AI72" s="549"/>
      <c r="AJ72" s="549"/>
      <c r="AK72" s="549"/>
      <c r="AL72" s="549"/>
      <c r="AM72" s="549"/>
      <c r="AN72" s="549"/>
      <c r="AO72" s="549"/>
      <c r="AP72" s="549"/>
      <c r="AQ72" s="549"/>
      <c r="AR72" s="549"/>
      <c r="AS72" s="591"/>
      <c r="AT72" s="549"/>
      <c r="AU72" s="554"/>
      <c r="AV72" s="554"/>
      <c r="AW72" s="554"/>
      <c r="AX72" s="554"/>
      <c r="AY72" s="554"/>
      <c r="AZ72" s="554"/>
      <c r="BA72" s="554"/>
      <c r="BB72" s="554"/>
      <c r="BC72" s="554"/>
      <c r="BD72" s="554"/>
      <c r="BE72" s="554"/>
      <c r="BF72" s="554"/>
      <c r="BG72" s="554"/>
      <c r="BH72" s="554"/>
      <c r="BI72" s="554"/>
      <c r="BJ72" s="554"/>
      <c r="BK72" s="554"/>
      <c r="BL72" s="554"/>
      <c r="BM72" s="554"/>
      <c r="BN72" s="554"/>
      <c r="BO72" s="554"/>
      <c r="BP72" s="554"/>
      <c r="BQ72" s="554"/>
      <c r="BR72" s="554"/>
      <c r="BS72" s="554"/>
      <c r="BT72" s="554"/>
      <c r="BU72" s="554"/>
      <c r="BV72" s="554"/>
      <c r="BW72" s="554"/>
      <c r="BX72" s="554"/>
      <c r="BY72" s="554"/>
      <c r="BZ72" s="554"/>
      <c r="CA72" s="554"/>
      <c r="CB72" s="554"/>
      <c r="CC72" s="554"/>
      <c r="CD72" s="554"/>
      <c r="CE72" s="554"/>
      <c r="CF72" s="554"/>
      <c r="CG72" s="554"/>
      <c r="CH72" s="554"/>
      <c r="CI72" s="554"/>
      <c r="CJ72" s="554"/>
      <c r="CK72" s="554"/>
      <c r="CL72" s="554"/>
      <c r="CM72" s="554"/>
      <c r="CN72" s="554"/>
      <c r="CO72" s="554"/>
      <c r="CP72" s="554"/>
      <c r="CQ72" s="554"/>
      <c r="CR72" s="554"/>
      <c r="CS72" s="554"/>
      <c r="CT72" s="554"/>
      <c r="CU72" s="554"/>
      <c r="CV72" s="554"/>
      <c r="CW72" s="554"/>
      <c r="CX72" s="554"/>
      <c r="CY72" s="554"/>
      <c r="CZ72" s="554"/>
      <c r="DA72" s="554"/>
      <c r="DB72" s="554"/>
      <c r="DC72" s="554"/>
      <c r="DD72" s="554"/>
      <c r="DE72" s="554"/>
      <c r="DF72" s="554"/>
      <c r="DG72" s="554"/>
      <c r="DH72" s="554"/>
      <c r="DI72" s="554"/>
      <c r="DJ72" s="554"/>
      <c r="DK72" s="554"/>
      <c r="DL72" s="554"/>
      <c r="DM72" s="554"/>
      <c r="DN72" s="554"/>
      <c r="DO72" s="554"/>
      <c r="DP72" s="554"/>
      <c r="DQ72" s="554"/>
      <c r="DR72" s="554"/>
      <c r="DS72" s="554"/>
      <c r="DT72" s="554"/>
      <c r="DU72" s="554"/>
      <c r="DV72" s="554"/>
      <c r="DW72" s="554"/>
      <c r="DX72" s="554"/>
      <c r="DY72" s="554"/>
      <c r="DZ72" s="554"/>
      <c r="EA72" s="554"/>
      <c r="EB72" s="554"/>
      <c r="EC72" s="554"/>
      <c r="ED72" s="554"/>
      <c r="EE72" s="554"/>
      <c r="EF72" s="554"/>
      <c r="EG72" s="554"/>
      <c r="EH72" s="554"/>
      <c r="EI72" s="554"/>
      <c r="EJ72" s="554"/>
      <c r="EK72" s="554"/>
      <c r="EL72" s="554"/>
      <c r="EM72" s="554"/>
      <c r="EN72" s="554"/>
      <c r="EO72" s="554"/>
      <c r="EP72" s="554"/>
      <c r="EQ72" s="554"/>
      <c r="ER72" s="554"/>
      <c r="ES72" s="554"/>
      <c r="ET72" s="554"/>
      <c r="EU72" s="554"/>
      <c r="EV72" s="554"/>
      <c r="EW72" s="554"/>
      <c r="EX72" s="554"/>
      <c r="EY72" s="554"/>
      <c r="EZ72" s="554"/>
      <c r="FA72" s="554"/>
      <c r="FB72" s="554"/>
      <c r="FC72" s="554"/>
      <c r="FD72" s="554"/>
      <c r="FE72" s="554"/>
      <c r="FF72" s="554"/>
      <c r="FG72" s="554"/>
      <c r="FH72" s="554"/>
      <c r="FI72" s="554"/>
    </row>
    <row r="73" spans="6:165" ht="9"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54"/>
      <c r="AC73" s="554"/>
      <c r="AD73" s="554"/>
      <c r="AE73" s="554"/>
      <c r="AF73" s="549"/>
      <c r="AG73" s="549"/>
      <c r="AH73" s="549"/>
      <c r="AI73" s="549"/>
      <c r="AJ73" s="549"/>
      <c r="AK73" s="549"/>
      <c r="AL73" s="549"/>
      <c r="AM73" s="549"/>
      <c r="AN73" s="549"/>
      <c r="AO73" s="549"/>
      <c r="AP73" s="549"/>
      <c r="AQ73" s="549"/>
      <c r="AR73" s="549"/>
      <c r="AS73" s="591"/>
      <c r="AT73" s="549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4"/>
      <c r="CE73" s="554"/>
      <c r="CF73" s="554"/>
      <c r="CG73" s="554"/>
      <c r="CH73" s="554"/>
      <c r="CI73" s="554"/>
      <c r="CJ73" s="554"/>
      <c r="CK73" s="554"/>
      <c r="CL73" s="554"/>
      <c r="CM73" s="554"/>
      <c r="CN73" s="554"/>
      <c r="CO73" s="554"/>
      <c r="CP73" s="554"/>
      <c r="CQ73" s="554"/>
      <c r="CR73" s="554"/>
      <c r="CS73" s="554"/>
      <c r="CT73" s="554"/>
      <c r="CU73" s="554"/>
      <c r="CV73" s="554"/>
      <c r="CW73" s="554"/>
      <c r="CX73" s="554"/>
      <c r="CY73" s="554"/>
      <c r="CZ73" s="554"/>
      <c r="DA73" s="554"/>
      <c r="DB73" s="554"/>
      <c r="DC73" s="554"/>
      <c r="DD73" s="554"/>
      <c r="DE73" s="554"/>
      <c r="DF73" s="554"/>
      <c r="DG73" s="554"/>
      <c r="DH73" s="554"/>
      <c r="DI73" s="554"/>
      <c r="DJ73" s="554"/>
      <c r="DK73" s="554"/>
      <c r="DL73" s="554"/>
      <c r="DM73" s="554"/>
      <c r="DN73" s="554"/>
      <c r="DO73" s="554"/>
      <c r="DP73" s="554"/>
      <c r="DQ73" s="554"/>
      <c r="DR73" s="554"/>
      <c r="DS73" s="554"/>
      <c r="DT73" s="554"/>
      <c r="DU73" s="554"/>
      <c r="DV73" s="554"/>
      <c r="DW73" s="554"/>
      <c r="DX73" s="554"/>
      <c r="DY73" s="554"/>
      <c r="DZ73" s="554"/>
      <c r="EA73" s="554"/>
      <c r="EB73" s="554"/>
      <c r="EC73" s="554"/>
      <c r="ED73" s="554"/>
      <c r="EE73" s="554"/>
      <c r="EF73" s="554"/>
      <c r="EG73" s="554"/>
      <c r="EH73" s="554"/>
      <c r="EI73" s="554"/>
      <c r="EJ73" s="554"/>
      <c r="EK73" s="554"/>
      <c r="EL73" s="554"/>
      <c r="EM73" s="554"/>
      <c r="EN73" s="554"/>
      <c r="EO73" s="554"/>
      <c r="EP73" s="554"/>
      <c r="EQ73" s="554"/>
      <c r="ER73" s="554"/>
      <c r="ES73" s="554"/>
      <c r="ET73" s="554"/>
      <c r="EU73" s="554"/>
      <c r="EV73" s="554"/>
      <c r="EW73" s="554"/>
      <c r="EX73" s="554"/>
      <c r="EY73" s="554"/>
      <c r="EZ73" s="554"/>
      <c r="FA73" s="554"/>
      <c r="FB73" s="554"/>
      <c r="FC73" s="554"/>
      <c r="FD73" s="554"/>
      <c r="FE73" s="554"/>
      <c r="FF73" s="554"/>
      <c r="FG73" s="554"/>
      <c r="FH73" s="554"/>
      <c r="FI73" s="554"/>
    </row>
    <row r="74" spans="6:165" ht="9"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54"/>
      <c r="AC74" s="554"/>
      <c r="AD74" s="554"/>
      <c r="AE74" s="554"/>
      <c r="AF74" s="549"/>
      <c r="AG74" s="549"/>
      <c r="AH74" s="549"/>
      <c r="AI74" s="549"/>
      <c r="AJ74" s="549"/>
      <c r="AK74" s="549"/>
      <c r="AL74" s="549"/>
      <c r="AM74" s="549"/>
      <c r="AN74" s="549"/>
      <c r="AO74" s="549"/>
      <c r="AP74" s="549"/>
      <c r="AQ74" s="549"/>
      <c r="AR74" s="549"/>
      <c r="AS74" s="591"/>
      <c r="AT74" s="549"/>
      <c r="AU74" s="554"/>
      <c r="AV74" s="554"/>
      <c r="AW74" s="554"/>
      <c r="AX74" s="554"/>
      <c r="AY74" s="554"/>
      <c r="AZ74" s="554"/>
      <c r="BA74" s="554"/>
      <c r="BB74" s="554"/>
      <c r="BC74" s="554"/>
      <c r="BD74" s="554"/>
      <c r="BE74" s="554"/>
      <c r="BF74" s="554"/>
      <c r="BG74" s="554"/>
      <c r="BH74" s="554"/>
      <c r="BI74" s="554"/>
      <c r="BJ74" s="554"/>
      <c r="BK74" s="554"/>
      <c r="BL74" s="554"/>
      <c r="BM74" s="554"/>
      <c r="BN74" s="554"/>
      <c r="BO74" s="554"/>
      <c r="BP74" s="554"/>
      <c r="BQ74" s="554"/>
      <c r="BR74" s="554"/>
      <c r="BS74" s="554"/>
      <c r="BT74" s="554"/>
      <c r="BU74" s="554"/>
      <c r="BV74" s="554"/>
      <c r="BW74" s="554"/>
      <c r="BX74" s="554"/>
      <c r="BY74" s="554"/>
      <c r="BZ74" s="554"/>
      <c r="CA74" s="554"/>
      <c r="CB74" s="554"/>
      <c r="CC74" s="554"/>
      <c r="CD74" s="554"/>
      <c r="CE74" s="554"/>
      <c r="CF74" s="554"/>
      <c r="CG74" s="554"/>
      <c r="CH74" s="554"/>
      <c r="CI74" s="554"/>
      <c r="CJ74" s="554"/>
      <c r="CK74" s="554"/>
      <c r="CL74" s="554"/>
      <c r="CM74" s="554"/>
      <c r="CN74" s="554"/>
      <c r="CO74" s="554"/>
      <c r="CP74" s="554"/>
      <c r="CQ74" s="554"/>
      <c r="CR74" s="554"/>
      <c r="CS74" s="554"/>
      <c r="CT74" s="554"/>
      <c r="CU74" s="554"/>
      <c r="CV74" s="554"/>
      <c r="CW74" s="554"/>
      <c r="CX74" s="554"/>
      <c r="CY74" s="554"/>
      <c r="CZ74" s="554"/>
      <c r="DA74" s="554"/>
      <c r="DB74" s="554"/>
      <c r="DC74" s="554"/>
      <c r="DD74" s="554"/>
      <c r="DE74" s="554"/>
      <c r="DF74" s="554"/>
      <c r="DG74" s="554"/>
      <c r="DH74" s="554"/>
      <c r="DI74" s="554"/>
      <c r="DJ74" s="554"/>
      <c r="DK74" s="554"/>
      <c r="DL74" s="554"/>
      <c r="DM74" s="554"/>
      <c r="DN74" s="554"/>
      <c r="DO74" s="554"/>
      <c r="DP74" s="554"/>
      <c r="DQ74" s="554"/>
      <c r="DR74" s="554"/>
      <c r="DS74" s="554"/>
      <c r="DT74" s="554"/>
      <c r="DU74" s="554"/>
      <c r="DV74" s="554"/>
      <c r="DW74" s="554"/>
      <c r="DX74" s="554"/>
      <c r="DY74" s="554"/>
      <c r="DZ74" s="554"/>
      <c r="EA74" s="554"/>
      <c r="EB74" s="554"/>
      <c r="EC74" s="554"/>
      <c r="ED74" s="554"/>
      <c r="EE74" s="554"/>
      <c r="EF74" s="554"/>
      <c r="EG74" s="554"/>
      <c r="EH74" s="554"/>
      <c r="EI74" s="554"/>
      <c r="EJ74" s="554"/>
      <c r="EK74" s="554"/>
      <c r="EL74" s="554"/>
      <c r="EM74" s="554"/>
      <c r="EN74" s="554"/>
      <c r="EO74" s="554"/>
      <c r="EP74" s="554"/>
      <c r="EQ74" s="554"/>
      <c r="ER74" s="554"/>
      <c r="ES74" s="554"/>
      <c r="ET74" s="554"/>
      <c r="EU74" s="554"/>
      <c r="EV74" s="554"/>
      <c r="EW74" s="554"/>
      <c r="EX74" s="554"/>
      <c r="EY74" s="554"/>
      <c r="EZ74" s="554"/>
      <c r="FA74" s="554"/>
      <c r="FB74" s="554"/>
      <c r="FC74" s="554"/>
      <c r="FD74" s="554"/>
      <c r="FE74" s="554"/>
      <c r="FF74" s="554"/>
      <c r="FG74" s="554"/>
      <c r="FH74" s="554"/>
      <c r="FI74" s="554"/>
    </row>
    <row r="75" spans="6:165" ht="9"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54"/>
      <c r="AC75" s="554"/>
      <c r="AD75" s="554"/>
      <c r="AE75" s="554"/>
      <c r="AF75" s="549"/>
      <c r="AG75" s="549"/>
      <c r="AH75" s="549"/>
      <c r="AI75" s="549"/>
      <c r="AJ75" s="549"/>
      <c r="AK75" s="549"/>
      <c r="AL75" s="549"/>
      <c r="AM75" s="549"/>
      <c r="AN75" s="549"/>
      <c r="AO75" s="549"/>
      <c r="AP75" s="549"/>
      <c r="AQ75" s="549"/>
      <c r="AR75" s="549"/>
      <c r="AS75" s="591"/>
      <c r="AT75" s="549"/>
      <c r="AU75" s="554"/>
      <c r="AV75" s="554"/>
      <c r="AW75" s="554"/>
      <c r="AX75" s="554"/>
      <c r="AY75" s="554"/>
      <c r="AZ75" s="554"/>
      <c r="BA75" s="554"/>
      <c r="BB75" s="554"/>
      <c r="BC75" s="554"/>
      <c r="BD75" s="554"/>
      <c r="BE75" s="554"/>
      <c r="BF75" s="554"/>
      <c r="BG75" s="554"/>
      <c r="BH75" s="554"/>
      <c r="BI75" s="554"/>
      <c r="BJ75" s="554"/>
      <c r="BK75" s="554"/>
      <c r="BL75" s="554"/>
      <c r="BM75" s="554"/>
      <c r="BN75" s="554"/>
      <c r="BO75" s="554"/>
      <c r="BP75" s="554"/>
      <c r="BQ75" s="554"/>
      <c r="BR75" s="554"/>
      <c r="BS75" s="554"/>
      <c r="BT75" s="554"/>
      <c r="BU75" s="554"/>
      <c r="BV75" s="554"/>
      <c r="BW75" s="554"/>
      <c r="BX75" s="554"/>
      <c r="BY75" s="554"/>
      <c r="BZ75" s="554"/>
      <c r="CA75" s="554"/>
      <c r="CB75" s="554"/>
      <c r="CC75" s="554"/>
      <c r="CD75" s="554"/>
      <c r="CE75" s="554"/>
      <c r="CF75" s="554"/>
      <c r="CG75" s="554"/>
      <c r="CH75" s="554"/>
      <c r="CI75" s="554"/>
      <c r="CJ75" s="554"/>
      <c r="CK75" s="554"/>
      <c r="CL75" s="554"/>
      <c r="CM75" s="554"/>
      <c r="CN75" s="554"/>
      <c r="CO75" s="554"/>
      <c r="CP75" s="554"/>
      <c r="CQ75" s="554"/>
      <c r="CR75" s="554"/>
      <c r="CS75" s="554"/>
      <c r="CT75" s="554"/>
      <c r="CU75" s="554"/>
      <c r="CV75" s="554"/>
      <c r="CW75" s="554"/>
      <c r="CX75" s="554"/>
      <c r="CY75" s="554"/>
      <c r="CZ75" s="554"/>
      <c r="DA75" s="554"/>
      <c r="DB75" s="554"/>
      <c r="DC75" s="554"/>
      <c r="DD75" s="554"/>
      <c r="DE75" s="554"/>
      <c r="DF75" s="554"/>
      <c r="DG75" s="554"/>
      <c r="DH75" s="554"/>
      <c r="DI75" s="554"/>
      <c r="DJ75" s="554"/>
      <c r="DK75" s="554"/>
      <c r="DL75" s="554"/>
      <c r="DM75" s="554"/>
      <c r="DN75" s="554"/>
      <c r="DO75" s="554"/>
      <c r="DP75" s="554"/>
      <c r="DQ75" s="554"/>
      <c r="DR75" s="554"/>
      <c r="DS75" s="554"/>
      <c r="DT75" s="554"/>
      <c r="DU75" s="554"/>
      <c r="DV75" s="554"/>
      <c r="DW75" s="554"/>
      <c r="DX75" s="554"/>
      <c r="DY75" s="554"/>
      <c r="DZ75" s="554"/>
      <c r="EA75" s="554"/>
      <c r="EB75" s="554"/>
      <c r="EC75" s="554"/>
      <c r="ED75" s="554"/>
      <c r="EE75" s="554"/>
      <c r="EF75" s="554"/>
      <c r="EG75" s="554"/>
      <c r="EH75" s="554"/>
      <c r="EI75" s="554"/>
      <c r="EJ75" s="554"/>
      <c r="EK75" s="554"/>
      <c r="EL75" s="554"/>
      <c r="EM75" s="554"/>
      <c r="EN75" s="554"/>
      <c r="EO75" s="554"/>
      <c r="EP75" s="554"/>
      <c r="EQ75" s="554"/>
      <c r="ER75" s="554"/>
      <c r="ES75" s="554"/>
      <c r="ET75" s="554"/>
      <c r="EU75" s="554"/>
      <c r="EV75" s="554"/>
      <c r="EW75" s="554"/>
      <c r="EX75" s="554"/>
      <c r="EY75" s="554"/>
      <c r="EZ75" s="554"/>
      <c r="FA75" s="554"/>
      <c r="FB75" s="554"/>
      <c r="FC75" s="554"/>
      <c r="FD75" s="554"/>
      <c r="FE75" s="554"/>
      <c r="FF75" s="554"/>
      <c r="FG75" s="554"/>
      <c r="FH75" s="554"/>
      <c r="FI75" s="554"/>
    </row>
    <row r="76" spans="6:165" ht="9"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54"/>
      <c r="AC76" s="554"/>
      <c r="AD76" s="554"/>
      <c r="AE76" s="554"/>
      <c r="AF76" s="549"/>
      <c r="AG76" s="549"/>
      <c r="AH76" s="549"/>
      <c r="AI76" s="549"/>
      <c r="AJ76" s="549"/>
      <c r="AK76" s="549"/>
      <c r="AL76" s="549"/>
      <c r="AM76" s="549"/>
      <c r="AN76" s="549"/>
      <c r="AO76" s="549"/>
      <c r="AP76" s="549"/>
      <c r="AQ76" s="549"/>
      <c r="AR76" s="549"/>
      <c r="AS76" s="591"/>
      <c r="AT76" s="549"/>
      <c r="AU76" s="554"/>
      <c r="AV76" s="554"/>
      <c r="AW76" s="554"/>
      <c r="AX76" s="554"/>
      <c r="AY76" s="554"/>
      <c r="AZ76" s="554"/>
      <c r="BA76" s="554"/>
      <c r="BB76" s="554"/>
      <c r="BC76" s="554"/>
      <c r="BD76" s="554"/>
      <c r="BE76" s="554"/>
      <c r="BF76" s="554"/>
      <c r="BG76" s="554"/>
      <c r="BH76" s="554"/>
      <c r="BI76" s="554"/>
      <c r="BJ76" s="554"/>
      <c r="BK76" s="554"/>
      <c r="BL76" s="554"/>
      <c r="BM76" s="554"/>
      <c r="BN76" s="554"/>
      <c r="BO76" s="554"/>
      <c r="BP76" s="554"/>
      <c r="BQ76" s="554"/>
      <c r="BR76" s="554"/>
      <c r="BS76" s="554"/>
      <c r="BT76" s="554"/>
      <c r="BU76" s="554"/>
      <c r="BV76" s="554"/>
      <c r="BW76" s="554"/>
      <c r="BX76" s="554"/>
      <c r="BY76" s="554"/>
      <c r="BZ76" s="554"/>
      <c r="CA76" s="554"/>
      <c r="CB76" s="554"/>
      <c r="CC76" s="554"/>
      <c r="CD76" s="554"/>
      <c r="CE76" s="554"/>
      <c r="CF76" s="554"/>
      <c r="CG76" s="554"/>
      <c r="CH76" s="554"/>
      <c r="CI76" s="554"/>
      <c r="CJ76" s="554"/>
      <c r="CK76" s="554"/>
      <c r="CL76" s="554"/>
      <c r="CM76" s="554"/>
      <c r="CN76" s="554"/>
      <c r="CO76" s="554"/>
      <c r="CP76" s="554"/>
      <c r="CQ76" s="554"/>
      <c r="CR76" s="554"/>
      <c r="CS76" s="554"/>
      <c r="CT76" s="554"/>
      <c r="CU76" s="554"/>
      <c r="CV76" s="554"/>
      <c r="CW76" s="554"/>
      <c r="CX76" s="554"/>
      <c r="CY76" s="554"/>
      <c r="CZ76" s="554"/>
      <c r="DA76" s="554"/>
      <c r="DB76" s="554"/>
      <c r="DC76" s="554"/>
      <c r="DD76" s="554"/>
      <c r="DE76" s="554"/>
      <c r="DF76" s="554"/>
      <c r="DG76" s="554"/>
      <c r="DH76" s="554"/>
      <c r="DI76" s="554"/>
      <c r="DJ76" s="554"/>
      <c r="DK76" s="554"/>
      <c r="DL76" s="554"/>
      <c r="DM76" s="554"/>
      <c r="DN76" s="554"/>
      <c r="DO76" s="554"/>
      <c r="DP76" s="554"/>
      <c r="DQ76" s="554"/>
      <c r="DR76" s="554"/>
      <c r="DS76" s="554"/>
      <c r="DT76" s="554"/>
      <c r="DU76" s="554"/>
      <c r="DV76" s="554"/>
      <c r="DW76" s="554"/>
      <c r="DX76" s="554"/>
      <c r="DY76" s="554"/>
      <c r="DZ76" s="554"/>
      <c r="EA76" s="554"/>
      <c r="EB76" s="554"/>
      <c r="EC76" s="554"/>
      <c r="ED76" s="554"/>
      <c r="EE76" s="554"/>
      <c r="EF76" s="554"/>
      <c r="EG76" s="554"/>
      <c r="EH76" s="554"/>
      <c r="EI76" s="554"/>
      <c r="EJ76" s="554"/>
      <c r="EK76" s="554"/>
      <c r="EL76" s="554"/>
      <c r="EM76" s="554"/>
      <c r="EN76" s="554"/>
      <c r="EO76" s="554"/>
      <c r="EP76" s="554"/>
      <c r="EQ76" s="554"/>
      <c r="ER76" s="554"/>
      <c r="ES76" s="554"/>
      <c r="ET76" s="554"/>
      <c r="EU76" s="554"/>
      <c r="EV76" s="554"/>
      <c r="EW76" s="554"/>
      <c r="EX76" s="554"/>
      <c r="EY76" s="554"/>
      <c r="EZ76" s="554"/>
      <c r="FA76" s="554"/>
      <c r="FB76" s="554"/>
      <c r="FC76" s="554"/>
      <c r="FD76" s="554"/>
      <c r="FE76" s="554"/>
      <c r="FF76" s="554"/>
      <c r="FG76" s="554"/>
      <c r="FH76" s="554"/>
      <c r="FI76" s="554"/>
    </row>
    <row r="77" spans="6:165" ht="9"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54"/>
      <c r="AC77" s="554"/>
      <c r="AD77" s="554"/>
      <c r="AE77" s="554"/>
      <c r="AF77" s="549"/>
      <c r="AG77" s="549"/>
      <c r="AH77" s="549"/>
      <c r="AI77" s="549"/>
      <c r="AJ77" s="549"/>
      <c r="AK77" s="549"/>
      <c r="AL77" s="549"/>
      <c r="AM77" s="549"/>
      <c r="AN77" s="549"/>
      <c r="AO77" s="549"/>
      <c r="AP77" s="549"/>
      <c r="AQ77" s="549"/>
      <c r="AR77" s="549"/>
      <c r="AS77" s="591"/>
      <c r="AT77" s="549"/>
      <c r="AU77" s="554"/>
      <c r="AV77" s="554"/>
      <c r="AW77" s="554"/>
      <c r="AX77" s="554"/>
      <c r="AY77" s="554"/>
      <c r="AZ77" s="554"/>
      <c r="BA77" s="554"/>
      <c r="BB77" s="554"/>
      <c r="BC77" s="554"/>
      <c r="BD77" s="554"/>
      <c r="BE77" s="554"/>
      <c r="BF77" s="554"/>
      <c r="BG77" s="554"/>
      <c r="BH77" s="554"/>
      <c r="BI77" s="554"/>
      <c r="BJ77" s="554"/>
      <c r="BK77" s="554"/>
      <c r="BL77" s="554"/>
      <c r="BM77" s="554"/>
      <c r="BN77" s="554"/>
      <c r="BO77" s="554"/>
      <c r="BP77" s="554"/>
      <c r="BQ77" s="554"/>
      <c r="BR77" s="554"/>
      <c r="BS77" s="554"/>
      <c r="BT77" s="554"/>
      <c r="BU77" s="554"/>
      <c r="BV77" s="554"/>
      <c r="BW77" s="554"/>
      <c r="BX77" s="554"/>
      <c r="BY77" s="554"/>
      <c r="BZ77" s="554"/>
      <c r="CA77" s="554"/>
      <c r="CB77" s="554"/>
      <c r="CC77" s="554"/>
      <c r="CD77" s="554"/>
      <c r="CE77" s="554"/>
      <c r="CF77" s="554"/>
      <c r="CG77" s="554"/>
      <c r="CH77" s="554"/>
      <c r="CI77" s="554"/>
      <c r="CJ77" s="554"/>
      <c r="CK77" s="554"/>
      <c r="CL77" s="554"/>
      <c r="CM77" s="554"/>
      <c r="CN77" s="554"/>
      <c r="CO77" s="554"/>
      <c r="CP77" s="554"/>
      <c r="CQ77" s="554"/>
      <c r="CR77" s="554"/>
      <c r="CS77" s="554"/>
      <c r="CT77" s="554"/>
      <c r="CU77" s="554"/>
      <c r="CV77" s="554"/>
      <c r="CW77" s="554"/>
      <c r="CX77" s="554"/>
      <c r="CY77" s="554"/>
      <c r="CZ77" s="554"/>
      <c r="DA77" s="554"/>
      <c r="DB77" s="554"/>
      <c r="DC77" s="554"/>
      <c r="DD77" s="554"/>
      <c r="DE77" s="554"/>
      <c r="DF77" s="554"/>
      <c r="DG77" s="554"/>
      <c r="DH77" s="554"/>
      <c r="DI77" s="554"/>
      <c r="DJ77" s="554"/>
      <c r="DK77" s="554"/>
      <c r="DL77" s="554"/>
      <c r="DM77" s="554"/>
      <c r="DN77" s="554"/>
      <c r="DO77" s="554"/>
      <c r="DP77" s="554"/>
      <c r="DQ77" s="554"/>
      <c r="DR77" s="554"/>
      <c r="DS77" s="554"/>
      <c r="DT77" s="554"/>
      <c r="DU77" s="554"/>
      <c r="DV77" s="554"/>
      <c r="DW77" s="554"/>
      <c r="DX77" s="554"/>
      <c r="DY77" s="554"/>
      <c r="DZ77" s="554"/>
      <c r="EA77" s="554"/>
      <c r="EB77" s="554"/>
      <c r="EC77" s="554"/>
      <c r="ED77" s="554"/>
      <c r="EE77" s="554"/>
      <c r="EF77" s="554"/>
      <c r="EG77" s="554"/>
      <c r="EH77" s="554"/>
      <c r="EI77" s="554"/>
      <c r="EJ77" s="554"/>
      <c r="EK77" s="554"/>
      <c r="EL77" s="554"/>
      <c r="EM77" s="554"/>
      <c r="EN77" s="554"/>
      <c r="EO77" s="554"/>
      <c r="EP77" s="554"/>
      <c r="EQ77" s="554"/>
      <c r="ER77" s="554"/>
      <c r="ES77" s="554"/>
      <c r="ET77" s="554"/>
      <c r="EU77" s="554"/>
      <c r="EV77" s="554"/>
      <c r="EW77" s="554"/>
      <c r="EX77" s="554"/>
      <c r="EY77" s="554"/>
      <c r="EZ77" s="554"/>
      <c r="FA77" s="554"/>
      <c r="FB77" s="554"/>
      <c r="FC77" s="554"/>
      <c r="FD77" s="554"/>
      <c r="FE77" s="554"/>
      <c r="FF77" s="554"/>
      <c r="FG77" s="554"/>
      <c r="FH77" s="554"/>
      <c r="FI77" s="554"/>
    </row>
    <row r="78" spans="6:165" ht="9"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54"/>
      <c r="AC78" s="554"/>
      <c r="AD78" s="554"/>
      <c r="AE78" s="554"/>
      <c r="AF78" s="549"/>
      <c r="AG78" s="549"/>
      <c r="AH78" s="549"/>
      <c r="AI78" s="549"/>
      <c r="AJ78" s="549"/>
      <c r="AK78" s="549"/>
      <c r="AL78" s="549"/>
      <c r="AM78" s="549"/>
      <c r="AN78" s="549"/>
      <c r="AO78" s="549"/>
      <c r="AP78" s="549"/>
      <c r="AQ78" s="549"/>
      <c r="AR78" s="549"/>
      <c r="AS78" s="591"/>
      <c r="AT78" s="549"/>
      <c r="AU78" s="554"/>
      <c r="AV78" s="554"/>
      <c r="AW78" s="554"/>
      <c r="AX78" s="554"/>
      <c r="AY78" s="554"/>
      <c r="AZ78" s="554"/>
      <c r="BA78" s="554"/>
      <c r="BB78" s="554"/>
      <c r="BC78" s="554"/>
      <c r="BD78" s="554"/>
      <c r="BE78" s="554"/>
      <c r="BF78" s="554"/>
      <c r="BG78" s="554"/>
      <c r="BH78" s="554"/>
      <c r="BI78" s="554"/>
      <c r="BJ78" s="554"/>
      <c r="BK78" s="554"/>
      <c r="BL78" s="554"/>
      <c r="BM78" s="554"/>
      <c r="BN78" s="554"/>
      <c r="BO78" s="554"/>
      <c r="BP78" s="554"/>
      <c r="BQ78" s="554"/>
      <c r="BR78" s="554"/>
      <c r="BS78" s="554"/>
      <c r="BT78" s="554"/>
      <c r="BU78" s="554"/>
      <c r="BV78" s="554"/>
      <c r="BW78" s="554"/>
      <c r="BX78" s="554"/>
      <c r="BY78" s="554"/>
      <c r="BZ78" s="554"/>
      <c r="CA78" s="554"/>
      <c r="CB78" s="554"/>
      <c r="CC78" s="554"/>
      <c r="CD78" s="554"/>
      <c r="CE78" s="554"/>
      <c r="CF78" s="554"/>
      <c r="CG78" s="554"/>
      <c r="CH78" s="554"/>
      <c r="CI78" s="554"/>
      <c r="CJ78" s="554"/>
      <c r="CK78" s="554"/>
      <c r="CL78" s="554"/>
      <c r="CM78" s="554"/>
      <c r="CN78" s="554"/>
      <c r="CO78" s="554"/>
      <c r="CP78" s="554"/>
      <c r="CQ78" s="554"/>
      <c r="CR78" s="554"/>
      <c r="CS78" s="554"/>
      <c r="CT78" s="554"/>
      <c r="CU78" s="554"/>
      <c r="CV78" s="554"/>
      <c r="CW78" s="554"/>
      <c r="CX78" s="554"/>
      <c r="CY78" s="554"/>
      <c r="CZ78" s="554"/>
      <c r="DA78" s="554"/>
      <c r="DB78" s="554"/>
      <c r="DC78" s="554"/>
      <c r="DD78" s="554"/>
      <c r="DE78" s="554"/>
      <c r="DF78" s="554"/>
      <c r="DG78" s="554"/>
      <c r="DH78" s="554"/>
      <c r="DI78" s="554"/>
      <c r="DJ78" s="554"/>
      <c r="DK78" s="554"/>
      <c r="DL78" s="554"/>
      <c r="DM78" s="554"/>
      <c r="DN78" s="554"/>
      <c r="DO78" s="554"/>
      <c r="DP78" s="554"/>
      <c r="DQ78" s="554"/>
      <c r="DR78" s="554"/>
      <c r="DS78" s="554"/>
      <c r="DT78" s="554"/>
      <c r="DU78" s="554"/>
      <c r="DV78" s="554"/>
      <c r="DW78" s="554"/>
      <c r="DX78" s="554"/>
      <c r="DY78" s="554"/>
      <c r="DZ78" s="554"/>
      <c r="EA78" s="554"/>
      <c r="EB78" s="554"/>
      <c r="EC78" s="554"/>
      <c r="ED78" s="554"/>
      <c r="EE78" s="554"/>
      <c r="EF78" s="554"/>
      <c r="EG78" s="554"/>
      <c r="EH78" s="554"/>
      <c r="EI78" s="554"/>
      <c r="EJ78" s="554"/>
      <c r="EK78" s="554"/>
      <c r="EL78" s="554"/>
      <c r="EM78" s="554"/>
      <c r="EN78" s="554"/>
      <c r="EO78" s="554"/>
      <c r="EP78" s="554"/>
      <c r="EQ78" s="554"/>
      <c r="ER78" s="554"/>
      <c r="ES78" s="554"/>
      <c r="ET78" s="554"/>
      <c r="EU78" s="554"/>
      <c r="EV78" s="554"/>
      <c r="EW78" s="554"/>
      <c r="EX78" s="554"/>
      <c r="EY78" s="554"/>
      <c r="EZ78" s="554"/>
      <c r="FA78" s="554"/>
      <c r="FB78" s="554"/>
      <c r="FC78" s="554"/>
      <c r="FD78" s="554"/>
      <c r="FE78" s="554"/>
      <c r="FF78" s="554"/>
      <c r="FG78" s="554"/>
      <c r="FH78" s="554"/>
      <c r="FI78" s="554"/>
    </row>
    <row r="79" spans="6:165" ht="9"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54"/>
      <c r="AC79" s="554"/>
      <c r="AD79" s="554"/>
      <c r="AE79" s="554"/>
      <c r="AF79" s="549"/>
      <c r="AG79" s="549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91"/>
      <c r="AT79" s="549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/>
      <c r="BF79" s="554"/>
      <c r="BG79" s="554"/>
      <c r="BH79" s="554"/>
      <c r="BI79" s="554"/>
      <c r="BJ79" s="554"/>
      <c r="BK79" s="554"/>
      <c r="BL79" s="554"/>
      <c r="BM79" s="554"/>
      <c r="BN79" s="554"/>
      <c r="BO79" s="554"/>
      <c r="BP79" s="554"/>
      <c r="BQ79" s="554"/>
      <c r="BR79" s="554"/>
      <c r="BS79" s="554"/>
      <c r="BT79" s="554"/>
      <c r="BU79" s="554"/>
      <c r="BV79" s="554"/>
      <c r="BW79" s="554"/>
      <c r="BX79" s="554"/>
      <c r="BY79" s="554"/>
      <c r="BZ79" s="554"/>
      <c r="CA79" s="554"/>
      <c r="CB79" s="554"/>
      <c r="CC79" s="554"/>
      <c r="CD79" s="554"/>
      <c r="CE79" s="554"/>
      <c r="CF79" s="554"/>
      <c r="CG79" s="554"/>
      <c r="CH79" s="554"/>
      <c r="CI79" s="554"/>
      <c r="CJ79" s="554"/>
      <c r="CK79" s="554"/>
      <c r="CL79" s="554"/>
      <c r="CM79" s="554"/>
      <c r="CN79" s="554"/>
      <c r="CO79" s="554"/>
      <c r="CP79" s="554"/>
      <c r="CQ79" s="554"/>
      <c r="CR79" s="554"/>
      <c r="CS79" s="554"/>
      <c r="CT79" s="554"/>
      <c r="CU79" s="554"/>
      <c r="CV79" s="554"/>
      <c r="CW79" s="554"/>
      <c r="CX79" s="554"/>
      <c r="CY79" s="554"/>
      <c r="CZ79" s="554"/>
      <c r="DA79" s="554"/>
      <c r="DB79" s="554"/>
      <c r="DC79" s="554"/>
      <c r="DD79" s="554"/>
      <c r="DE79" s="554"/>
      <c r="DF79" s="554"/>
      <c r="DG79" s="554"/>
      <c r="DH79" s="554"/>
      <c r="DI79" s="554"/>
      <c r="DJ79" s="554"/>
      <c r="DK79" s="554"/>
      <c r="DL79" s="554"/>
      <c r="DM79" s="554"/>
      <c r="DN79" s="554"/>
      <c r="DO79" s="554"/>
      <c r="DP79" s="554"/>
      <c r="DQ79" s="554"/>
      <c r="DR79" s="554"/>
      <c r="DS79" s="554"/>
      <c r="DT79" s="554"/>
      <c r="DU79" s="554"/>
      <c r="DV79" s="554"/>
      <c r="DW79" s="554"/>
      <c r="DX79" s="554"/>
      <c r="DY79" s="554"/>
      <c r="DZ79" s="554"/>
      <c r="EA79" s="554"/>
      <c r="EB79" s="554"/>
      <c r="EC79" s="554"/>
      <c r="ED79" s="554"/>
      <c r="EE79" s="554"/>
      <c r="EF79" s="554"/>
      <c r="EG79" s="554"/>
      <c r="EH79" s="554"/>
      <c r="EI79" s="554"/>
      <c r="EJ79" s="554"/>
      <c r="EK79" s="554"/>
      <c r="EL79" s="554"/>
      <c r="EM79" s="554"/>
      <c r="EN79" s="554"/>
      <c r="EO79" s="554"/>
      <c r="EP79" s="554"/>
      <c r="EQ79" s="554"/>
      <c r="ER79" s="554"/>
      <c r="ES79" s="554"/>
      <c r="ET79" s="554"/>
      <c r="EU79" s="554"/>
      <c r="EV79" s="554"/>
      <c r="EW79" s="554"/>
      <c r="EX79" s="554"/>
      <c r="EY79" s="554"/>
      <c r="EZ79" s="554"/>
      <c r="FA79" s="554"/>
      <c r="FB79" s="554"/>
      <c r="FC79" s="554"/>
      <c r="FD79" s="554"/>
      <c r="FE79" s="554"/>
      <c r="FF79" s="554"/>
      <c r="FG79" s="554"/>
      <c r="FH79" s="554"/>
      <c r="FI79" s="554"/>
    </row>
    <row r="80" spans="6:165" ht="9"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54"/>
      <c r="AC80" s="554"/>
      <c r="AD80" s="554"/>
      <c r="AE80" s="554"/>
      <c r="AF80" s="549"/>
      <c r="AG80" s="549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91"/>
      <c r="AT80" s="549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554"/>
      <c r="BX80" s="554"/>
      <c r="BY80" s="554"/>
      <c r="BZ80" s="554"/>
      <c r="CA80" s="554"/>
      <c r="CB80" s="554"/>
      <c r="CC80" s="554"/>
      <c r="CD80" s="554"/>
      <c r="CE80" s="554"/>
      <c r="CF80" s="554"/>
      <c r="CG80" s="554"/>
      <c r="CH80" s="554"/>
      <c r="CI80" s="554"/>
      <c r="CJ80" s="554"/>
      <c r="CK80" s="554"/>
      <c r="CL80" s="554"/>
      <c r="CM80" s="554"/>
      <c r="CN80" s="554"/>
      <c r="CO80" s="554"/>
      <c r="CP80" s="554"/>
      <c r="CQ80" s="554"/>
      <c r="CR80" s="554"/>
      <c r="CS80" s="554"/>
      <c r="CT80" s="554"/>
      <c r="CU80" s="554"/>
      <c r="CV80" s="554"/>
      <c r="CW80" s="554"/>
      <c r="CX80" s="554"/>
      <c r="CY80" s="554"/>
      <c r="CZ80" s="554"/>
      <c r="DA80" s="554"/>
      <c r="DB80" s="554"/>
      <c r="DC80" s="554"/>
      <c r="DD80" s="554"/>
      <c r="DE80" s="554"/>
      <c r="DF80" s="554"/>
      <c r="DG80" s="554"/>
      <c r="DH80" s="554"/>
      <c r="DI80" s="554"/>
      <c r="DJ80" s="554"/>
      <c r="DK80" s="554"/>
      <c r="DL80" s="554"/>
      <c r="DM80" s="554"/>
      <c r="DN80" s="554"/>
      <c r="DO80" s="554"/>
      <c r="DP80" s="554"/>
      <c r="DQ80" s="554"/>
      <c r="DR80" s="554"/>
      <c r="DS80" s="554"/>
      <c r="DT80" s="554"/>
      <c r="DU80" s="554"/>
      <c r="DV80" s="554"/>
      <c r="DW80" s="554"/>
      <c r="DX80" s="554"/>
      <c r="DY80" s="554"/>
      <c r="DZ80" s="554"/>
      <c r="EA80" s="554"/>
      <c r="EB80" s="554"/>
      <c r="EC80" s="554"/>
      <c r="ED80" s="554"/>
      <c r="EE80" s="554"/>
      <c r="EF80" s="554"/>
      <c r="EG80" s="554"/>
      <c r="EH80" s="554"/>
      <c r="EI80" s="554"/>
      <c r="EJ80" s="554"/>
      <c r="EK80" s="554"/>
      <c r="EL80" s="554"/>
      <c r="EM80" s="554"/>
      <c r="EN80" s="554"/>
      <c r="EO80" s="554"/>
      <c r="EP80" s="554"/>
      <c r="EQ80" s="554"/>
      <c r="ER80" s="554"/>
      <c r="ES80" s="554"/>
      <c r="ET80" s="554"/>
      <c r="EU80" s="554"/>
      <c r="EV80" s="554"/>
      <c r="EW80" s="554"/>
      <c r="EX80" s="554"/>
      <c r="EY80" s="554"/>
      <c r="EZ80" s="554"/>
      <c r="FA80" s="554"/>
      <c r="FB80" s="554"/>
      <c r="FC80" s="554"/>
      <c r="FD80" s="554"/>
      <c r="FE80" s="554"/>
      <c r="FF80" s="554"/>
      <c r="FG80" s="554"/>
      <c r="FH80" s="554"/>
      <c r="FI80" s="554"/>
    </row>
    <row r="81" spans="6:165" ht="9"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54"/>
      <c r="AC81" s="554"/>
      <c r="AD81" s="554"/>
      <c r="AE81" s="554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49"/>
      <c r="AR81" s="549"/>
      <c r="AS81" s="591"/>
      <c r="AT81" s="549"/>
      <c r="AU81" s="554"/>
      <c r="AV81" s="554"/>
      <c r="AW81" s="554"/>
      <c r="AX81" s="554"/>
      <c r="AY81" s="554"/>
      <c r="AZ81" s="554"/>
      <c r="BA81" s="554"/>
      <c r="BB81" s="554"/>
      <c r="BC81" s="554"/>
      <c r="BD81" s="554"/>
      <c r="BE81" s="554"/>
      <c r="BF81" s="554"/>
      <c r="BG81" s="554"/>
      <c r="BH81" s="554"/>
      <c r="BI81" s="554"/>
      <c r="BJ81" s="554"/>
      <c r="BK81" s="554"/>
      <c r="BL81" s="554"/>
      <c r="BM81" s="554"/>
      <c r="BN81" s="554"/>
      <c r="BO81" s="554"/>
      <c r="BP81" s="554"/>
      <c r="BQ81" s="554"/>
      <c r="BR81" s="554"/>
      <c r="BS81" s="554"/>
      <c r="BT81" s="554"/>
      <c r="BU81" s="554"/>
      <c r="BV81" s="554"/>
      <c r="BW81" s="554"/>
      <c r="BX81" s="554"/>
      <c r="BY81" s="554"/>
      <c r="BZ81" s="554"/>
      <c r="CA81" s="554"/>
      <c r="CB81" s="554"/>
      <c r="CC81" s="554"/>
      <c r="CD81" s="554"/>
      <c r="CE81" s="554"/>
      <c r="CF81" s="554"/>
      <c r="CG81" s="554"/>
      <c r="CH81" s="554"/>
      <c r="CI81" s="554"/>
      <c r="CJ81" s="554"/>
      <c r="CK81" s="554"/>
      <c r="CL81" s="554"/>
      <c r="CM81" s="554"/>
      <c r="CN81" s="554"/>
      <c r="CO81" s="554"/>
      <c r="CP81" s="554"/>
      <c r="CQ81" s="554"/>
      <c r="CR81" s="554"/>
      <c r="CS81" s="554"/>
      <c r="CT81" s="554"/>
      <c r="CU81" s="554"/>
      <c r="CV81" s="554"/>
      <c r="CW81" s="554"/>
      <c r="CX81" s="554"/>
      <c r="CY81" s="554"/>
      <c r="CZ81" s="554"/>
      <c r="DA81" s="554"/>
      <c r="DB81" s="554"/>
      <c r="DC81" s="554"/>
      <c r="DD81" s="554"/>
      <c r="DE81" s="554"/>
      <c r="DF81" s="554"/>
      <c r="DG81" s="554"/>
      <c r="DH81" s="554"/>
      <c r="DI81" s="554"/>
      <c r="DJ81" s="554"/>
      <c r="DK81" s="554"/>
      <c r="DL81" s="554"/>
      <c r="DM81" s="554"/>
      <c r="DN81" s="554"/>
      <c r="DO81" s="554"/>
      <c r="DP81" s="554"/>
      <c r="DQ81" s="554"/>
      <c r="DR81" s="554"/>
      <c r="DS81" s="554"/>
      <c r="DT81" s="554"/>
      <c r="DU81" s="554"/>
      <c r="DV81" s="554"/>
      <c r="DW81" s="554"/>
      <c r="DX81" s="554"/>
      <c r="DY81" s="554"/>
      <c r="DZ81" s="554"/>
      <c r="EA81" s="554"/>
      <c r="EB81" s="554"/>
      <c r="EC81" s="554"/>
      <c r="ED81" s="554"/>
      <c r="EE81" s="554"/>
      <c r="EF81" s="554"/>
      <c r="EG81" s="554"/>
      <c r="EH81" s="554"/>
      <c r="EI81" s="554"/>
      <c r="EJ81" s="554"/>
      <c r="EK81" s="554"/>
      <c r="EL81" s="554"/>
      <c r="EM81" s="554"/>
      <c r="EN81" s="554"/>
      <c r="EO81" s="554"/>
      <c r="EP81" s="554"/>
      <c r="EQ81" s="554"/>
      <c r="ER81" s="554"/>
      <c r="ES81" s="554"/>
      <c r="ET81" s="554"/>
      <c r="EU81" s="554"/>
      <c r="EV81" s="554"/>
      <c r="EW81" s="554"/>
      <c r="EX81" s="554"/>
      <c r="EY81" s="554"/>
      <c r="EZ81" s="554"/>
      <c r="FA81" s="554"/>
      <c r="FB81" s="554"/>
      <c r="FC81" s="554"/>
      <c r="FD81" s="554"/>
      <c r="FE81" s="554"/>
      <c r="FF81" s="554"/>
      <c r="FG81" s="554"/>
      <c r="FH81" s="554"/>
      <c r="FI81" s="554"/>
    </row>
    <row r="82" spans="6:165" ht="9"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54"/>
      <c r="AC82" s="554"/>
      <c r="AD82" s="554"/>
      <c r="AE82" s="554"/>
      <c r="AF82" s="549"/>
      <c r="AG82" s="549"/>
      <c r="AH82" s="549"/>
      <c r="AI82" s="549"/>
      <c r="AJ82" s="549"/>
      <c r="AK82" s="549"/>
      <c r="AL82" s="549"/>
      <c r="AM82" s="549"/>
      <c r="AN82" s="549"/>
      <c r="AO82" s="549"/>
      <c r="AP82" s="549"/>
      <c r="AQ82" s="549"/>
      <c r="AR82" s="549"/>
      <c r="AS82" s="591"/>
      <c r="AT82" s="549"/>
      <c r="AU82" s="554"/>
      <c r="AV82" s="554"/>
      <c r="AW82" s="554"/>
      <c r="AX82" s="554"/>
      <c r="AY82" s="554"/>
      <c r="AZ82" s="554"/>
      <c r="BA82" s="554"/>
      <c r="BB82" s="554"/>
      <c r="BC82" s="554"/>
      <c r="BD82" s="554"/>
      <c r="BE82" s="554"/>
      <c r="BF82" s="554"/>
      <c r="BG82" s="554"/>
      <c r="BH82" s="554"/>
      <c r="BI82" s="554"/>
      <c r="BJ82" s="554"/>
      <c r="BK82" s="554"/>
      <c r="BL82" s="554"/>
      <c r="BM82" s="554"/>
      <c r="BN82" s="554"/>
      <c r="BO82" s="554"/>
      <c r="BP82" s="554"/>
      <c r="BQ82" s="554"/>
      <c r="BR82" s="554"/>
      <c r="BS82" s="554"/>
      <c r="BT82" s="554"/>
      <c r="BU82" s="554"/>
      <c r="BV82" s="554"/>
      <c r="BW82" s="554"/>
      <c r="BX82" s="554"/>
      <c r="BY82" s="554"/>
      <c r="BZ82" s="554"/>
      <c r="CA82" s="554"/>
      <c r="CB82" s="554"/>
      <c r="CC82" s="554"/>
      <c r="CD82" s="554"/>
      <c r="CE82" s="554"/>
      <c r="CF82" s="554"/>
      <c r="CG82" s="554"/>
      <c r="CH82" s="554"/>
      <c r="CI82" s="554"/>
      <c r="CJ82" s="554"/>
      <c r="CK82" s="554"/>
      <c r="CL82" s="554"/>
      <c r="CM82" s="554"/>
      <c r="CN82" s="554"/>
      <c r="CO82" s="554"/>
      <c r="CP82" s="554"/>
      <c r="CQ82" s="554"/>
      <c r="CR82" s="554"/>
      <c r="CS82" s="554"/>
      <c r="CT82" s="554"/>
      <c r="CU82" s="554"/>
      <c r="CV82" s="554"/>
      <c r="CW82" s="554"/>
      <c r="CX82" s="554"/>
      <c r="CY82" s="554"/>
      <c r="CZ82" s="554"/>
      <c r="DA82" s="554"/>
      <c r="DB82" s="554"/>
      <c r="DC82" s="554"/>
      <c r="DD82" s="554"/>
      <c r="DE82" s="554"/>
      <c r="DF82" s="554"/>
      <c r="DG82" s="554"/>
      <c r="DH82" s="554"/>
      <c r="DI82" s="554"/>
      <c r="DJ82" s="554"/>
      <c r="DK82" s="554"/>
      <c r="DL82" s="554"/>
      <c r="DM82" s="554"/>
      <c r="DN82" s="554"/>
      <c r="DO82" s="554"/>
      <c r="DP82" s="554"/>
      <c r="DQ82" s="554"/>
      <c r="DR82" s="554"/>
      <c r="DS82" s="554"/>
      <c r="DT82" s="554"/>
      <c r="DU82" s="554"/>
      <c r="DV82" s="554"/>
      <c r="DW82" s="554"/>
      <c r="DX82" s="554"/>
      <c r="DY82" s="554"/>
      <c r="DZ82" s="554"/>
      <c r="EA82" s="554"/>
      <c r="EB82" s="554"/>
      <c r="EC82" s="554"/>
      <c r="ED82" s="554"/>
      <c r="EE82" s="554"/>
      <c r="EF82" s="554"/>
      <c r="EG82" s="554"/>
      <c r="EH82" s="554"/>
      <c r="EI82" s="554"/>
      <c r="EJ82" s="554"/>
      <c r="EK82" s="554"/>
      <c r="EL82" s="554"/>
      <c r="EM82" s="554"/>
      <c r="EN82" s="554"/>
      <c r="EO82" s="554"/>
      <c r="EP82" s="554"/>
      <c r="EQ82" s="554"/>
      <c r="ER82" s="554"/>
      <c r="ES82" s="554"/>
      <c r="ET82" s="554"/>
      <c r="EU82" s="554"/>
      <c r="EV82" s="554"/>
      <c r="EW82" s="554"/>
      <c r="EX82" s="554"/>
      <c r="EY82" s="554"/>
      <c r="EZ82" s="554"/>
      <c r="FA82" s="554"/>
      <c r="FB82" s="554"/>
      <c r="FC82" s="554"/>
      <c r="FD82" s="554"/>
      <c r="FE82" s="554"/>
      <c r="FF82" s="554"/>
      <c r="FG82" s="554"/>
      <c r="FH82" s="554"/>
      <c r="FI82" s="554"/>
    </row>
    <row r="83" spans="6:165" ht="9"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54"/>
      <c r="AC83" s="554"/>
      <c r="AD83" s="554"/>
      <c r="AE83" s="554"/>
      <c r="AF83" s="549"/>
      <c r="AG83" s="549"/>
      <c r="AH83" s="549"/>
      <c r="AI83" s="549"/>
      <c r="AJ83" s="549"/>
      <c r="AK83" s="549"/>
      <c r="AL83" s="549"/>
      <c r="AM83" s="549"/>
      <c r="AN83" s="549"/>
      <c r="AO83" s="549"/>
      <c r="AP83" s="549"/>
      <c r="AQ83" s="549"/>
      <c r="AR83" s="549"/>
      <c r="AS83" s="591"/>
      <c r="AT83" s="549"/>
      <c r="AU83" s="554"/>
      <c r="AV83" s="554"/>
      <c r="AW83" s="554"/>
      <c r="AX83" s="554"/>
      <c r="AY83" s="554"/>
      <c r="AZ83" s="554"/>
      <c r="BA83" s="554"/>
      <c r="BB83" s="554"/>
      <c r="BC83" s="554"/>
      <c r="BD83" s="554"/>
      <c r="BE83" s="554"/>
      <c r="BF83" s="554"/>
      <c r="BG83" s="554"/>
      <c r="BH83" s="554"/>
      <c r="BI83" s="554"/>
      <c r="BJ83" s="554"/>
      <c r="BK83" s="554"/>
      <c r="BL83" s="554"/>
      <c r="BM83" s="554"/>
      <c r="BN83" s="554"/>
      <c r="BO83" s="554"/>
      <c r="BP83" s="554"/>
      <c r="BQ83" s="554"/>
      <c r="BR83" s="554"/>
      <c r="BS83" s="554"/>
      <c r="BT83" s="554"/>
      <c r="BU83" s="554"/>
      <c r="BV83" s="554"/>
      <c r="BW83" s="554"/>
      <c r="BX83" s="554"/>
      <c r="BY83" s="554"/>
      <c r="BZ83" s="554"/>
      <c r="CA83" s="554"/>
      <c r="CB83" s="554"/>
      <c r="CC83" s="554"/>
      <c r="CD83" s="554"/>
      <c r="CE83" s="554"/>
      <c r="CF83" s="554"/>
      <c r="CG83" s="554"/>
      <c r="CH83" s="554"/>
      <c r="CI83" s="554"/>
      <c r="CJ83" s="554"/>
      <c r="CK83" s="554"/>
      <c r="CL83" s="554"/>
      <c r="CM83" s="554"/>
      <c r="CN83" s="554"/>
      <c r="CO83" s="554"/>
      <c r="CP83" s="554"/>
      <c r="CQ83" s="554"/>
      <c r="CR83" s="554"/>
      <c r="CS83" s="554"/>
      <c r="CT83" s="554"/>
      <c r="CU83" s="554"/>
      <c r="CV83" s="554"/>
      <c r="CW83" s="554"/>
      <c r="CX83" s="554"/>
      <c r="CY83" s="554"/>
      <c r="CZ83" s="554"/>
      <c r="DA83" s="554"/>
      <c r="DB83" s="554"/>
      <c r="DC83" s="554"/>
      <c r="DD83" s="554"/>
      <c r="DE83" s="554"/>
      <c r="DF83" s="554"/>
      <c r="DG83" s="554"/>
      <c r="DH83" s="554"/>
      <c r="DI83" s="554"/>
      <c r="DJ83" s="554"/>
      <c r="DK83" s="554"/>
      <c r="DL83" s="554"/>
      <c r="DM83" s="554"/>
      <c r="DN83" s="554"/>
      <c r="DO83" s="554"/>
      <c r="DP83" s="554"/>
      <c r="DQ83" s="554"/>
      <c r="DR83" s="554"/>
      <c r="DS83" s="554"/>
      <c r="DT83" s="554"/>
      <c r="DU83" s="554"/>
      <c r="DV83" s="554"/>
      <c r="DW83" s="554"/>
      <c r="DX83" s="554"/>
      <c r="DY83" s="554"/>
      <c r="DZ83" s="554"/>
      <c r="EA83" s="554"/>
      <c r="EB83" s="554"/>
      <c r="EC83" s="554"/>
      <c r="ED83" s="554"/>
      <c r="EE83" s="554"/>
      <c r="EF83" s="554"/>
      <c r="EG83" s="554"/>
      <c r="EH83" s="554"/>
      <c r="EI83" s="554"/>
      <c r="EJ83" s="554"/>
      <c r="EK83" s="554"/>
      <c r="EL83" s="554"/>
      <c r="EM83" s="554"/>
      <c r="EN83" s="554"/>
      <c r="EO83" s="554"/>
      <c r="EP83" s="554"/>
      <c r="EQ83" s="554"/>
      <c r="ER83" s="554"/>
      <c r="ES83" s="554"/>
      <c r="ET83" s="554"/>
      <c r="EU83" s="554"/>
      <c r="EV83" s="554"/>
      <c r="EW83" s="554"/>
      <c r="EX83" s="554"/>
      <c r="EY83" s="554"/>
      <c r="EZ83" s="554"/>
      <c r="FA83" s="554"/>
      <c r="FB83" s="554"/>
      <c r="FC83" s="554"/>
      <c r="FD83" s="554"/>
      <c r="FE83" s="554"/>
      <c r="FF83" s="554"/>
      <c r="FG83" s="554"/>
      <c r="FH83" s="554"/>
      <c r="FI83" s="554"/>
    </row>
    <row r="84" spans="6:165" ht="9"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54"/>
      <c r="AC84" s="554"/>
      <c r="AD84" s="554"/>
      <c r="AE84" s="554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49"/>
      <c r="AR84" s="549"/>
      <c r="AS84" s="591"/>
      <c r="AT84" s="549"/>
      <c r="AU84" s="554"/>
      <c r="AV84" s="554"/>
      <c r="AW84" s="554"/>
      <c r="AX84" s="554"/>
      <c r="AY84" s="554"/>
      <c r="AZ84" s="554"/>
      <c r="BA84" s="554"/>
      <c r="BB84" s="554"/>
      <c r="BC84" s="554"/>
      <c r="BD84" s="554"/>
      <c r="BE84" s="554"/>
      <c r="BF84" s="554"/>
      <c r="BG84" s="554"/>
      <c r="BH84" s="554"/>
      <c r="BI84" s="554"/>
      <c r="BJ84" s="554"/>
      <c r="BK84" s="554"/>
      <c r="BL84" s="554"/>
      <c r="BM84" s="554"/>
      <c r="BN84" s="554"/>
      <c r="BO84" s="554"/>
      <c r="BP84" s="554"/>
      <c r="BQ84" s="554"/>
      <c r="BR84" s="554"/>
      <c r="BS84" s="554"/>
      <c r="BT84" s="554"/>
      <c r="BU84" s="554"/>
      <c r="BV84" s="554"/>
      <c r="BW84" s="554"/>
      <c r="BX84" s="554"/>
      <c r="BY84" s="554"/>
      <c r="BZ84" s="554"/>
      <c r="CA84" s="554"/>
      <c r="CB84" s="554"/>
      <c r="CC84" s="554"/>
      <c r="CD84" s="554"/>
      <c r="CE84" s="554"/>
      <c r="CF84" s="554"/>
      <c r="CG84" s="554"/>
      <c r="CH84" s="554"/>
      <c r="CI84" s="554"/>
      <c r="CJ84" s="554"/>
      <c r="CK84" s="554"/>
      <c r="CL84" s="554"/>
      <c r="CM84" s="554"/>
      <c r="CN84" s="554"/>
      <c r="CO84" s="554"/>
      <c r="CP84" s="554"/>
      <c r="CQ84" s="554"/>
      <c r="CR84" s="554"/>
      <c r="CS84" s="554"/>
      <c r="CT84" s="554"/>
      <c r="CU84" s="554"/>
      <c r="CV84" s="554"/>
      <c r="CW84" s="554"/>
      <c r="CX84" s="554"/>
      <c r="CY84" s="554"/>
      <c r="CZ84" s="554"/>
      <c r="DA84" s="554"/>
      <c r="DB84" s="554"/>
      <c r="DC84" s="554"/>
      <c r="DD84" s="554"/>
      <c r="DE84" s="554"/>
      <c r="DF84" s="554"/>
      <c r="DG84" s="554"/>
      <c r="DH84" s="554"/>
      <c r="DI84" s="554"/>
      <c r="DJ84" s="554"/>
      <c r="DK84" s="554"/>
      <c r="DL84" s="554"/>
      <c r="DM84" s="554"/>
      <c r="DN84" s="554"/>
      <c r="DO84" s="554"/>
      <c r="DP84" s="554"/>
      <c r="DQ84" s="554"/>
      <c r="DR84" s="554"/>
      <c r="DS84" s="554"/>
      <c r="DT84" s="554"/>
      <c r="DU84" s="554"/>
      <c r="DV84" s="554"/>
      <c r="DW84" s="554"/>
      <c r="DX84" s="554"/>
      <c r="DY84" s="554"/>
      <c r="DZ84" s="554"/>
      <c r="EA84" s="554"/>
      <c r="EB84" s="554"/>
      <c r="EC84" s="554"/>
      <c r="ED84" s="554"/>
      <c r="EE84" s="554"/>
      <c r="EF84" s="554"/>
      <c r="EG84" s="554"/>
      <c r="EH84" s="554"/>
      <c r="EI84" s="554"/>
      <c r="EJ84" s="554"/>
      <c r="EK84" s="554"/>
      <c r="EL84" s="554"/>
      <c r="EM84" s="554"/>
      <c r="EN84" s="554"/>
      <c r="EO84" s="554"/>
      <c r="EP84" s="554"/>
      <c r="EQ84" s="554"/>
      <c r="ER84" s="554"/>
      <c r="ES84" s="554"/>
      <c r="ET84" s="554"/>
      <c r="EU84" s="554"/>
      <c r="EV84" s="554"/>
      <c r="EW84" s="554"/>
      <c r="EX84" s="554"/>
      <c r="EY84" s="554"/>
      <c r="EZ84" s="554"/>
      <c r="FA84" s="554"/>
      <c r="FB84" s="554"/>
      <c r="FC84" s="554"/>
      <c r="FD84" s="554"/>
      <c r="FE84" s="554"/>
      <c r="FF84" s="554"/>
      <c r="FG84" s="554"/>
      <c r="FH84" s="554"/>
      <c r="FI84" s="554"/>
    </row>
    <row r="85" spans="6:165" ht="9"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54"/>
      <c r="AC85" s="554"/>
      <c r="AD85" s="554"/>
      <c r="AE85" s="554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49"/>
      <c r="AR85" s="549"/>
      <c r="AS85" s="591"/>
      <c r="AT85" s="549"/>
      <c r="AU85" s="554"/>
      <c r="AV85" s="554"/>
      <c r="AW85" s="554"/>
      <c r="AX85" s="554"/>
      <c r="AY85" s="554"/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54"/>
      <c r="BQ85" s="554"/>
      <c r="BR85" s="554"/>
      <c r="BS85" s="554"/>
      <c r="BT85" s="554"/>
      <c r="BU85" s="554"/>
      <c r="BV85" s="554"/>
      <c r="BW85" s="554"/>
      <c r="BX85" s="554"/>
      <c r="BY85" s="554"/>
      <c r="BZ85" s="554"/>
      <c r="CA85" s="554"/>
      <c r="CB85" s="554"/>
      <c r="CC85" s="554"/>
      <c r="CD85" s="554"/>
      <c r="CE85" s="554"/>
      <c r="CF85" s="554"/>
      <c r="CG85" s="554"/>
      <c r="CH85" s="554"/>
      <c r="CI85" s="554"/>
      <c r="CJ85" s="554"/>
      <c r="CK85" s="554"/>
      <c r="CL85" s="554"/>
      <c r="CM85" s="554"/>
      <c r="CN85" s="554"/>
      <c r="CO85" s="554"/>
      <c r="CP85" s="554"/>
      <c r="CQ85" s="554"/>
      <c r="CR85" s="554"/>
      <c r="CS85" s="554"/>
      <c r="CT85" s="554"/>
      <c r="CU85" s="554"/>
      <c r="CV85" s="554"/>
      <c r="CW85" s="554"/>
      <c r="CX85" s="554"/>
      <c r="CY85" s="554"/>
      <c r="CZ85" s="554"/>
      <c r="DA85" s="554"/>
      <c r="DB85" s="554"/>
      <c r="DC85" s="554"/>
      <c r="DD85" s="554"/>
      <c r="DE85" s="554"/>
      <c r="DF85" s="554"/>
      <c r="DG85" s="554"/>
      <c r="DH85" s="554"/>
      <c r="DI85" s="554"/>
      <c r="DJ85" s="554"/>
      <c r="DK85" s="554"/>
      <c r="DL85" s="554"/>
      <c r="DM85" s="554"/>
      <c r="DN85" s="554"/>
      <c r="DO85" s="554"/>
      <c r="DP85" s="554"/>
      <c r="DQ85" s="554"/>
      <c r="DR85" s="554"/>
      <c r="DS85" s="554"/>
      <c r="DT85" s="554"/>
      <c r="DU85" s="554"/>
      <c r="DV85" s="554"/>
      <c r="DW85" s="554"/>
      <c r="DX85" s="554"/>
      <c r="DY85" s="554"/>
      <c r="DZ85" s="554"/>
      <c r="EA85" s="554"/>
      <c r="EB85" s="554"/>
      <c r="EC85" s="554"/>
      <c r="ED85" s="554"/>
      <c r="EE85" s="554"/>
      <c r="EF85" s="554"/>
      <c r="EG85" s="554"/>
      <c r="EH85" s="554"/>
      <c r="EI85" s="554"/>
      <c r="EJ85" s="554"/>
      <c r="EK85" s="554"/>
      <c r="EL85" s="554"/>
      <c r="EM85" s="554"/>
      <c r="EN85" s="554"/>
      <c r="EO85" s="554"/>
      <c r="EP85" s="554"/>
      <c r="EQ85" s="554"/>
      <c r="ER85" s="554"/>
      <c r="ES85" s="554"/>
      <c r="ET85" s="554"/>
      <c r="EU85" s="554"/>
      <c r="EV85" s="554"/>
      <c r="EW85" s="554"/>
      <c r="EX85" s="554"/>
      <c r="EY85" s="554"/>
      <c r="EZ85" s="554"/>
      <c r="FA85" s="554"/>
      <c r="FB85" s="554"/>
      <c r="FC85" s="554"/>
      <c r="FD85" s="554"/>
      <c r="FE85" s="554"/>
      <c r="FF85" s="554"/>
      <c r="FG85" s="554"/>
      <c r="FH85" s="554"/>
      <c r="FI85" s="554"/>
    </row>
    <row r="86" spans="6:165" ht="9"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54"/>
      <c r="AC86" s="554"/>
      <c r="AD86" s="554"/>
      <c r="AE86" s="554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49"/>
      <c r="AR86" s="549"/>
      <c r="AS86" s="591"/>
      <c r="AT86" s="549"/>
      <c r="AU86" s="554"/>
      <c r="AV86" s="554"/>
      <c r="AW86" s="554"/>
      <c r="AX86" s="554"/>
      <c r="AY86" s="554"/>
      <c r="AZ86" s="554"/>
      <c r="BA86" s="554"/>
      <c r="BB86" s="554"/>
      <c r="BC86" s="554"/>
      <c r="BD86" s="554"/>
      <c r="BE86" s="554"/>
      <c r="BF86" s="554"/>
      <c r="BG86" s="554"/>
      <c r="BH86" s="554"/>
      <c r="BI86" s="554"/>
      <c r="BJ86" s="554"/>
      <c r="BK86" s="554"/>
      <c r="BL86" s="554"/>
      <c r="BM86" s="554"/>
      <c r="BN86" s="554"/>
      <c r="BO86" s="554"/>
      <c r="BP86" s="554"/>
      <c r="BQ86" s="554"/>
      <c r="BR86" s="554"/>
      <c r="BS86" s="554"/>
      <c r="BT86" s="554"/>
      <c r="BU86" s="554"/>
      <c r="BV86" s="554"/>
      <c r="BW86" s="554"/>
      <c r="BX86" s="554"/>
      <c r="BY86" s="554"/>
      <c r="BZ86" s="554"/>
      <c r="CA86" s="554"/>
      <c r="CB86" s="554"/>
      <c r="CC86" s="554"/>
      <c r="CD86" s="554"/>
      <c r="CE86" s="554"/>
      <c r="CF86" s="554"/>
      <c r="CG86" s="554"/>
      <c r="CH86" s="554"/>
      <c r="CI86" s="554"/>
      <c r="CJ86" s="554"/>
      <c r="CK86" s="554"/>
      <c r="CL86" s="554"/>
      <c r="CM86" s="554"/>
      <c r="CN86" s="554"/>
      <c r="CO86" s="554"/>
      <c r="CP86" s="554"/>
      <c r="CQ86" s="554"/>
      <c r="CR86" s="554"/>
      <c r="CS86" s="554"/>
      <c r="CT86" s="554"/>
      <c r="CU86" s="554"/>
      <c r="CV86" s="554"/>
      <c r="CW86" s="554"/>
      <c r="CX86" s="554"/>
      <c r="CY86" s="554"/>
      <c r="CZ86" s="554"/>
      <c r="DA86" s="554"/>
      <c r="DB86" s="554"/>
      <c r="DC86" s="554"/>
      <c r="DD86" s="554"/>
      <c r="DE86" s="554"/>
      <c r="DF86" s="554"/>
      <c r="DG86" s="554"/>
      <c r="DH86" s="554"/>
      <c r="DI86" s="554"/>
      <c r="DJ86" s="554"/>
      <c r="DK86" s="554"/>
      <c r="DL86" s="554"/>
      <c r="DM86" s="554"/>
      <c r="DN86" s="554"/>
      <c r="DO86" s="554"/>
      <c r="DP86" s="554"/>
      <c r="DQ86" s="554"/>
      <c r="DR86" s="554"/>
      <c r="DS86" s="554"/>
      <c r="DT86" s="554"/>
      <c r="DU86" s="554"/>
      <c r="DV86" s="554"/>
      <c r="DW86" s="554"/>
      <c r="DX86" s="554"/>
      <c r="DY86" s="554"/>
      <c r="DZ86" s="554"/>
      <c r="EA86" s="554"/>
      <c r="EB86" s="554"/>
      <c r="EC86" s="554"/>
      <c r="ED86" s="554"/>
      <c r="EE86" s="554"/>
      <c r="EF86" s="554"/>
      <c r="EG86" s="554"/>
      <c r="EH86" s="554"/>
      <c r="EI86" s="554"/>
      <c r="EJ86" s="554"/>
      <c r="EK86" s="554"/>
      <c r="EL86" s="554"/>
      <c r="EM86" s="554"/>
      <c r="EN86" s="554"/>
      <c r="EO86" s="554"/>
      <c r="EP86" s="554"/>
      <c r="EQ86" s="554"/>
      <c r="ER86" s="554"/>
      <c r="ES86" s="554"/>
      <c r="ET86" s="554"/>
      <c r="EU86" s="554"/>
      <c r="EV86" s="554"/>
      <c r="EW86" s="554"/>
      <c r="EX86" s="554"/>
      <c r="EY86" s="554"/>
      <c r="EZ86" s="554"/>
      <c r="FA86" s="554"/>
      <c r="FB86" s="554"/>
      <c r="FC86" s="554"/>
      <c r="FD86" s="554"/>
      <c r="FE86" s="554"/>
      <c r="FF86" s="554"/>
      <c r="FG86" s="554"/>
      <c r="FH86" s="554"/>
      <c r="FI86" s="554"/>
    </row>
    <row r="87" spans="6:165" ht="9"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54"/>
      <c r="AC87" s="554"/>
      <c r="AD87" s="554"/>
      <c r="AE87" s="554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49"/>
      <c r="AR87" s="549"/>
      <c r="AS87" s="591"/>
      <c r="AT87" s="549"/>
      <c r="AU87" s="554"/>
      <c r="AV87" s="554"/>
      <c r="AW87" s="554"/>
      <c r="AX87" s="554"/>
      <c r="AY87" s="554"/>
      <c r="AZ87" s="554"/>
      <c r="BA87" s="554"/>
      <c r="BB87" s="554"/>
      <c r="BC87" s="554"/>
      <c r="BD87" s="554"/>
      <c r="BE87" s="554"/>
      <c r="BF87" s="554"/>
      <c r="BG87" s="554"/>
      <c r="BH87" s="554"/>
      <c r="BI87" s="554"/>
      <c r="BJ87" s="554"/>
      <c r="BK87" s="554"/>
      <c r="BL87" s="554"/>
      <c r="BM87" s="554"/>
      <c r="BN87" s="554"/>
      <c r="BO87" s="554"/>
      <c r="BP87" s="554"/>
      <c r="BQ87" s="554"/>
      <c r="BR87" s="554"/>
      <c r="BS87" s="554"/>
      <c r="BT87" s="554"/>
      <c r="BU87" s="554"/>
      <c r="BV87" s="554"/>
      <c r="BW87" s="554"/>
      <c r="BX87" s="554"/>
      <c r="BY87" s="554"/>
      <c r="BZ87" s="554"/>
      <c r="CA87" s="554"/>
      <c r="CB87" s="554"/>
      <c r="CC87" s="554"/>
      <c r="CD87" s="554"/>
      <c r="CE87" s="554"/>
      <c r="CF87" s="554"/>
      <c r="CG87" s="554"/>
      <c r="CH87" s="554"/>
      <c r="CI87" s="554"/>
      <c r="CJ87" s="554"/>
      <c r="CK87" s="554"/>
      <c r="CL87" s="554"/>
      <c r="CM87" s="554"/>
      <c r="CN87" s="554"/>
      <c r="CO87" s="554"/>
      <c r="CP87" s="554"/>
      <c r="CQ87" s="554"/>
      <c r="CR87" s="554"/>
      <c r="CS87" s="554"/>
      <c r="CT87" s="554"/>
      <c r="CU87" s="554"/>
      <c r="CV87" s="554"/>
      <c r="CW87" s="554"/>
      <c r="CX87" s="554"/>
      <c r="CY87" s="554"/>
      <c r="CZ87" s="554"/>
      <c r="DA87" s="554"/>
      <c r="DB87" s="554"/>
      <c r="DC87" s="554"/>
      <c r="DD87" s="554"/>
      <c r="DE87" s="554"/>
      <c r="DF87" s="554"/>
      <c r="DG87" s="554"/>
      <c r="DH87" s="554"/>
      <c r="DI87" s="554"/>
      <c r="DJ87" s="554"/>
      <c r="DK87" s="554"/>
      <c r="DL87" s="554"/>
      <c r="DM87" s="554"/>
      <c r="DN87" s="554"/>
      <c r="DO87" s="554"/>
      <c r="DP87" s="554"/>
      <c r="DQ87" s="554"/>
      <c r="DR87" s="554"/>
      <c r="DS87" s="554"/>
      <c r="DT87" s="554"/>
      <c r="DU87" s="554"/>
      <c r="DV87" s="554"/>
      <c r="DW87" s="554"/>
      <c r="DX87" s="554"/>
      <c r="DY87" s="554"/>
      <c r="DZ87" s="554"/>
      <c r="EA87" s="554"/>
      <c r="EB87" s="554"/>
      <c r="EC87" s="554"/>
      <c r="ED87" s="554"/>
      <c r="EE87" s="554"/>
      <c r="EF87" s="554"/>
      <c r="EG87" s="554"/>
      <c r="EH87" s="554"/>
      <c r="EI87" s="554"/>
      <c r="EJ87" s="554"/>
      <c r="EK87" s="554"/>
      <c r="EL87" s="554"/>
      <c r="EM87" s="554"/>
      <c r="EN87" s="554"/>
      <c r="EO87" s="554"/>
      <c r="EP87" s="554"/>
      <c r="EQ87" s="554"/>
      <c r="ER87" s="554"/>
      <c r="ES87" s="554"/>
      <c r="ET87" s="554"/>
      <c r="EU87" s="554"/>
      <c r="EV87" s="554"/>
      <c r="EW87" s="554"/>
      <c r="EX87" s="554"/>
      <c r="EY87" s="554"/>
      <c r="EZ87" s="554"/>
      <c r="FA87" s="554"/>
      <c r="FB87" s="554"/>
      <c r="FC87" s="554"/>
      <c r="FD87" s="554"/>
      <c r="FE87" s="554"/>
      <c r="FF87" s="554"/>
      <c r="FG87" s="554"/>
      <c r="FH87" s="554"/>
      <c r="FI87" s="554"/>
    </row>
    <row r="88" spans="6:165" ht="9"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54"/>
      <c r="AC88" s="554"/>
      <c r="AD88" s="554"/>
      <c r="AE88" s="554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49"/>
      <c r="AR88" s="549"/>
      <c r="AS88" s="591"/>
      <c r="AT88" s="549"/>
      <c r="AU88" s="554"/>
      <c r="AV88" s="554"/>
      <c r="AW88" s="554"/>
      <c r="AX88" s="554"/>
      <c r="AY88" s="554"/>
      <c r="AZ88" s="554"/>
      <c r="BA88" s="554"/>
      <c r="BB88" s="554"/>
      <c r="BC88" s="554"/>
      <c r="BD88" s="554"/>
      <c r="BE88" s="554"/>
      <c r="BF88" s="554"/>
      <c r="BG88" s="554"/>
      <c r="BH88" s="554"/>
      <c r="BI88" s="554"/>
      <c r="BJ88" s="554"/>
      <c r="BK88" s="554"/>
      <c r="BL88" s="554"/>
      <c r="BM88" s="554"/>
      <c r="BN88" s="554"/>
      <c r="BO88" s="554"/>
      <c r="BP88" s="554"/>
      <c r="BQ88" s="554"/>
      <c r="BR88" s="554"/>
      <c r="BS88" s="554"/>
      <c r="BT88" s="554"/>
      <c r="BU88" s="554"/>
      <c r="BV88" s="554"/>
      <c r="BW88" s="554"/>
      <c r="BX88" s="554"/>
      <c r="BY88" s="554"/>
      <c r="BZ88" s="554"/>
      <c r="CA88" s="554"/>
      <c r="CB88" s="554"/>
      <c r="CC88" s="554"/>
      <c r="CD88" s="554"/>
      <c r="CE88" s="554"/>
      <c r="CF88" s="554"/>
      <c r="CG88" s="554"/>
      <c r="CH88" s="554"/>
      <c r="CI88" s="554"/>
      <c r="CJ88" s="554"/>
      <c r="CK88" s="554"/>
      <c r="CL88" s="554"/>
      <c r="CM88" s="554"/>
      <c r="CN88" s="554"/>
      <c r="CO88" s="554"/>
      <c r="CP88" s="554"/>
      <c r="CQ88" s="554"/>
      <c r="CR88" s="554"/>
      <c r="CS88" s="554"/>
      <c r="CT88" s="554"/>
      <c r="CU88" s="554"/>
      <c r="CV88" s="554"/>
      <c r="CW88" s="554"/>
      <c r="CX88" s="554"/>
      <c r="CY88" s="554"/>
      <c r="CZ88" s="554"/>
      <c r="DA88" s="554"/>
      <c r="DB88" s="554"/>
      <c r="DC88" s="554"/>
      <c r="DD88" s="554"/>
      <c r="DE88" s="554"/>
      <c r="DF88" s="554"/>
      <c r="DG88" s="554"/>
      <c r="DH88" s="554"/>
      <c r="DI88" s="554"/>
      <c r="DJ88" s="554"/>
      <c r="DK88" s="554"/>
      <c r="DL88" s="554"/>
      <c r="DM88" s="554"/>
      <c r="DN88" s="554"/>
      <c r="DO88" s="554"/>
      <c r="DP88" s="554"/>
      <c r="DQ88" s="554"/>
      <c r="DR88" s="554"/>
      <c r="DS88" s="554"/>
      <c r="DT88" s="554"/>
      <c r="DU88" s="554"/>
      <c r="DV88" s="554"/>
      <c r="DW88" s="554"/>
      <c r="DX88" s="554"/>
      <c r="DY88" s="554"/>
      <c r="DZ88" s="554"/>
      <c r="EA88" s="554"/>
      <c r="EB88" s="554"/>
      <c r="EC88" s="554"/>
      <c r="ED88" s="554"/>
      <c r="EE88" s="554"/>
      <c r="EF88" s="554"/>
      <c r="EG88" s="554"/>
      <c r="EH88" s="554"/>
      <c r="EI88" s="554"/>
      <c r="EJ88" s="554"/>
      <c r="EK88" s="554"/>
      <c r="EL88" s="554"/>
      <c r="EM88" s="554"/>
      <c r="EN88" s="554"/>
      <c r="EO88" s="554"/>
      <c r="EP88" s="554"/>
      <c r="EQ88" s="554"/>
      <c r="ER88" s="554"/>
      <c r="ES88" s="554"/>
      <c r="ET88" s="554"/>
      <c r="EU88" s="554"/>
      <c r="EV88" s="554"/>
      <c r="EW88" s="554"/>
      <c r="EX88" s="554"/>
      <c r="EY88" s="554"/>
      <c r="EZ88" s="554"/>
      <c r="FA88" s="554"/>
      <c r="FB88" s="554"/>
      <c r="FC88" s="554"/>
      <c r="FD88" s="554"/>
      <c r="FE88" s="554"/>
      <c r="FF88" s="554"/>
      <c r="FG88" s="554"/>
      <c r="FH88" s="554"/>
      <c r="FI88" s="554"/>
    </row>
    <row r="89" spans="6:165" ht="9"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54"/>
      <c r="AC89" s="554"/>
      <c r="AD89" s="554"/>
      <c r="AE89" s="554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49"/>
      <c r="AR89" s="549"/>
      <c r="AS89" s="591"/>
      <c r="AT89" s="549"/>
      <c r="AU89" s="554"/>
      <c r="AV89" s="554"/>
      <c r="AW89" s="554"/>
      <c r="AX89" s="554"/>
      <c r="AY89" s="554"/>
      <c r="AZ89" s="554"/>
      <c r="BA89" s="554"/>
      <c r="BB89" s="554"/>
      <c r="BC89" s="554"/>
      <c r="BD89" s="554"/>
      <c r="BE89" s="554"/>
      <c r="BF89" s="554"/>
      <c r="BG89" s="554"/>
      <c r="BH89" s="554"/>
      <c r="BI89" s="554"/>
      <c r="BJ89" s="554"/>
      <c r="BK89" s="554"/>
      <c r="BL89" s="554"/>
      <c r="BM89" s="554"/>
      <c r="BN89" s="554"/>
      <c r="BO89" s="554"/>
      <c r="BP89" s="554"/>
      <c r="BQ89" s="554"/>
      <c r="BR89" s="554"/>
      <c r="BS89" s="554"/>
      <c r="BT89" s="554"/>
      <c r="BU89" s="554"/>
      <c r="BV89" s="554"/>
      <c r="BW89" s="554"/>
      <c r="BX89" s="554"/>
      <c r="BY89" s="554"/>
      <c r="BZ89" s="554"/>
      <c r="CA89" s="554"/>
      <c r="CB89" s="554"/>
      <c r="CC89" s="554"/>
      <c r="CD89" s="554"/>
      <c r="CE89" s="554"/>
      <c r="CF89" s="554"/>
      <c r="CG89" s="554"/>
      <c r="CH89" s="554"/>
      <c r="CI89" s="554"/>
      <c r="CJ89" s="554"/>
      <c r="CK89" s="554"/>
      <c r="CL89" s="554"/>
      <c r="CM89" s="554"/>
      <c r="CN89" s="554"/>
      <c r="CO89" s="554"/>
      <c r="CP89" s="554"/>
      <c r="CQ89" s="554"/>
      <c r="CR89" s="554"/>
      <c r="CS89" s="554"/>
      <c r="CT89" s="554"/>
      <c r="CU89" s="554"/>
      <c r="CV89" s="554"/>
      <c r="CW89" s="554"/>
      <c r="CX89" s="554"/>
      <c r="CY89" s="554"/>
      <c r="CZ89" s="554"/>
      <c r="DA89" s="554"/>
      <c r="DB89" s="554"/>
      <c r="DC89" s="554"/>
      <c r="DD89" s="554"/>
      <c r="DE89" s="554"/>
      <c r="DF89" s="554"/>
      <c r="DG89" s="554"/>
      <c r="DH89" s="554"/>
      <c r="DI89" s="554"/>
      <c r="DJ89" s="554"/>
      <c r="DK89" s="554"/>
      <c r="DL89" s="554"/>
      <c r="DM89" s="554"/>
      <c r="DN89" s="554"/>
      <c r="DO89" s="554"/>
      <c r="DP89" s="554"/>
      <c r="DQ89" s="554"/>
      <c r="DR89" s="554"/>
      <c r="DS89" s="554"/>
      <c r="DT89" s="554"/>
      <c r="DU89" s="554"/>
      <c r="DV89" s="554"/>
      <c r="DW89" s="554"/>
      <c r="DX89" s="554"/>
      <c r="DY89" s="554"/>
      <c r="DZ89" s="554"/>
      <c r="EA89" s="554"/>
      <c r="EB89" s="554"/>
      <c r="EC89" s="554"/>
      <c r="ED89" s="554"/>
      <c r="EE89" s="554"/>
      <c r="EF89" s="554"/>
      <c r="EG89" s="554"/>
      <c r="EH89" s="554"/>
      <c r="EI89" s="554"/>
      <c r="EJ89" s="554"/>
      <c r="EK89" s="554"/>
      <c r="EL89" s="554"/>
      <c r="EM89" s="554"/>
      <c r="EN89" s="554"/>
      <c r="EO89" s="554"/>
      <c r="EP89" s="554"/>
      <c r="EQ89" s="554"/>
      <c r="ER89" s="554"/>
      <c r="ES89" s="554"/>
      <c r="ET89" s="554"/>
      <c r="EU89" s="554"/>
      <c r="EV89" s="554"/>
      <c r="EW89" s="554"/>
      <c r="EX89" s="554"/>
      <c r="EY89" s="554"/>
      <c r="EZ89" s="554"/>
      <c r="FA89" s="554"/>
      <c r="FB89" s="554"/>
      <c r="FC89" s="554"/>
      <c r="FD89" s="554"/>
      <c r="FE89" s="554"/>
      <c r="FF89" s="554"/>
      <c r="FG89" s="554"/>
      <c r="FH89" s="554"/>
      <c r="FI89" s="554"/>
    </row>
    <row r="90" spans="6:165" ht="9"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54"/>
      <c r="AC90" s="554"/>
      <c r="AD90" s="554"/>
      <c r="AE90" s="554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49"/>
      <c r="AR90" s="549"/>
      <c r="AS90" s="549"/>
      <c r="AT90" s="549"/>
      <c r="AU90" s="554"/>
      <c r="AV90" s="554"/>
      <c r="AW90" s="554"/>
      <c r="AX90" s="554"/>
      <c r="AY90" s="554"/>
      <c r="AZ90" s="554"/>
      <c r="BA90" s="554"/>
      <c r="BB90" s="554"/>
      <c r="BC90" s="554"/>
      <c r="BD90" s="554"/>
      <c r="BE90" s="554"/>
      <c r="BF90" s="554"/>
      <c r="BG90" s="554"/>
      <c r="BH90" s="554"/>
      <c r="BI90" s="554"/>
      <c r="BJ90" s="554"/>
      <c r="BK90" s="554"/>
      <c r="BL90" s="554"/>
      <c r="BM90" s="554"/>
      <c r="BN90" s="554"/>
      <c r="BO90" s="554"/>
      <c r="BP90" s="554"/>
      <c r="BQ90" s="554"/>
      <c r="BR90" s="554"/>
      <c r="BS90" s="554"/>
      <c r="BT90" s="554"/>
      <c r="BU90" s="554"/>
      <c r="BV90" s="554"/>
      <c r="BW90" s="554"/>
      <c r="BX90" s="554"/>
      <c r="BY90" s="554"/>
      <c r="BZ90" s="554"/>
      <c r="CA90" s="554"/>
      <c r="CB90" s="554"/>
      <c r="CC90" s="554"/>
      <c r="CD90" s="554"/>
      <c r="CE90" s="554"/>
      <c r="CF90" s="554"/>
      <c r="CG90" s="554"/>
      <c r="CH90" s="554"/>
      <c r="CI90" s="554"/>
      <c r="CJ90" s="554"/>
      <c r="CK90" s="554"/>
      <c r="CL90" s="554"/>
      <c r="CM90" s="554"/>
      <c r="CN90" s="554"/>
      <c r="CO90" s="554"/>
      <c r="CP90" s="554"/>
      <c r="CQ90" s="554"/>
      <c r="CR90" s="554"/>
      <c r="CS90" s="554"/>
      <c r="CT90" s="554"/>
      <c r="CU90" s="554"/>
      <c r="CV90" s="554"/>
      <c r="CW90" s="554"/>
      <c r="CX90" s="554"/>
      <c r="CY90" s="554"/>
      <c r="CZ90" s="554"/>
      <c r="DA90" s="554"/>
      <c r="DB90" s="554"/>
      <c r="DC90" s="554"/>
      <c r="DD90" s="554"/>
      <c r="DE90" s="554"/>
      <c r="DF90" s="554"/>
      <c r="DG90" s="554"/>
      <c r="DH90" s="554"/>
      <c r="DI90" s="554"/>
      <c r="DJ90" s="554"/>
      <c r="DK90" s="554"/>
      <c r="DL90" s="554"/>
      <c r="DM90" s="554"/>
      <c r="DN90" s="554"/>
      <c r="DO90" s="554"/>
      <c r="DP90" s="554"/>
      <c r="DQ90" s="554"/>
      <c r="DR90" s="554"/>
      <c r="DS90" s="554"/>
      <c r="DT90" s="554"/>
      <c r="DU90" s="554"/>
      <c r="DV90" s="554"/>
      <c r="DW90" s="554"/>
      <c r="DX90" s="554"/>
      <c r="DY90" s="554"/>
      <c r="DZ90" s="554"/>
      <c r="EA90" s="554"/>
      <c r="EB90" s="554"/>
      <c r="EC90" s="554"/>
      <c r="ED90" s="554"/>
      <c r="EE90" s="554"/>
      <c r="EF90" s="554"/>
      <c r="EG90" s="554"/>
      <c r="EH90" s="554"/>
      <c r="EI90" s="554"/>
      <c r="EJ90" s="554"/>
      <c r="EK90" s="554"/>
      <c r="EL90" s="554"/>
      <c r="EM90" s="554"/>
      <c r="EN90" s="554"/>
      <c r="EO90" s="554"/>
      <c r="EP90" s="554"/>
      <c r="EQ90" s="554"/>
      <c r="ER90" s="554"/>
      <c r="ES90" s="554"/>
      <c r="ET90" s="554"/>
      <c r="EU90" s="554"/>
      <c r="EV90" s="554"/>
      <c r="EW90" s="554"/>
      <c r="EX90" s="554"/>
      <c r="EY90" s="554"/>
      <c r="EZ90" s="554"/>
      <c r="FA90" s="554"/>
      <c r="FB90" s="554"/>
      <c r="FC90" s="554"/>
      <c r="FD90" s="554"/>
      <c r="FE90" s="554"/>
      <c r="FF90" s="554"/>
      <c r="FG90" s="554"/>
      <c r="FH90" s="554"/>
      <c r="FI90" s="554"/>
    </row>
    <row r="91" spans="6:165" ht="9">
      <c r="F91" s="549"/>
      <c r="G91" s="554"/>
      <c r="H91" s="554"/>
      <c r="I91" s="554"/>
      <c r="J91" s="554"/>
      <c r="K91" s="554"/>
      <c r="L91" s="554"/>
      <c r="M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49"/>
      <c r="AG91" s="549"/>
      <c r="AH91" s="549"/>
      <c r="AI91" s="549"/>
      <c r="AJ91" s="549"/>
      <c r="AK91" s="549"/>
      <c r="AL91" s="549"/>
      <c r="AM91" s="549"/>
      <c r="AN91" s="549"/>
      <c r="AO91" s="549"/>
      <c r="AP91" s="549"/>
      <c r="AQ91" s="549"/>
      <c r="AR91" s="549"/>
      <c r="AS91" s="549"/>
      <c r="AT91" s="549"/>
      <c r="AU91" s="554"/>
      <c r="AV91" s="554"/>
      <c r="AW91" s="554"/>
      <c r="AX91" s="554"/>
      <c r="AY91" s="554"/>
      <c r="AZ91" s="554"/>
      <c r="BA91" s="554"/>
      <c r="BB91" s="554"/>
      <c r="BC91" s="554"/>
      <c r="BD91" s="554"/>
      <c r="BE91" s="554"/>
      <c r="BF91" s="554"/>
      <c r="BG91" s="554"/>
      <c r="BH91" s="554"/>
      <c r="BI91" s="554"/>
      <c r="BJ91" s="554"/>
      <c r="BK91" s="554"/>
      <c r="BL91" s="554"/>
      <c r="BM91" s="554"/>
      <c r="BN91" s="554"/>
      <c r="BO91" s="554"/>
      <c r="BP91" s="554"/>
      <c r="BQ91" s="554"/>
      <c r="BR91" s="554"/>
      <c r="BS91" s="554"/>
      <c r="BT91" s="554"/>
      <c r="BU91" s="554"/>
      <c r="BV91" s="554"/>
      <c r="BW91" s="554"/>
      <c r="BX91" s="554"/>
      <c r="BY91" s="554"/>
      <c r="BZ91" s="554"/>
      <c r="CA91" s="554"/>
      <c r="CB91" s="554"/>
      <c r="CC91" s="554"/>
      <c r="CD91" s="554"/>
      <c r="CE91" s="554"/>
      <c r="CF91" s="554"/>
      <c r="CG91" s="554"/>
      <c r="CH91" s="554"/>
      <c r="CI91" s="554"/>
      <c r="CJ91" s="554"/>
      <c r="CK91" s="554"/>
      <c r="CL91" s="554"/>
      <c r="CM91" s="554"/>
      <c r="CN91" s="554"/>
      <c r="CO91" s="554"/>
      <c r="CP91" s="554"/>
      <c r="CQ91" s="554"/>
      <c r="CR91" s="554"/>
      <c r="CS91" s="554"/>
      <c r="CT91" s="554"/>
      <c r="CU91" s="554"/>
      <c r="CV91" s="554"/>
      <c r="CW91" s="554"/>
      <c r="CX91" s="554"/>
      <c r="CY91" s="554"/>
      <c r="CZ91" s="554"/>
      <c r="DA91" s="554"/>
      <c r="DB91" s="554"/>
      <c r="DC91" s="554"/>
      <c r="DD91" s="554"/>
      <c r="DE91" s="554"/>
      <c r="DF91" s="554"/>
      <c r="DG91" s="554"/>
      <c r="DH91" s="554"/>
      <c r="DI91" s="554"/>
      <c r="DJ91" s="554"/>
      <c r="DK91" s="554"/>
      <c r="DL91" s="554"/>
      <c r="DM91" s="554"/>
      <c r="DN91" s="554"/>
      <c r="DO91" s="554"/>
      <c r="DP91" s="554"/>
      <c r="DQ91" s="554"/>
      <c r="DR91" s="554"/>
      <c r="DS91" s="554"/>
      <c r="DT91" s="554"/>
      <c r="DU91" s="554"/>
      <c r="DV91" s="554"/>
      <c r="DW91" s="554"/>
      <c r="DX91" s="554"/>
      <c r="DY91" s="554"/>
      <c r="DZ91" s="554"/>
      <c r="EA91" s="554"/>
      <c r="EB91" s="554"/>
      <c r="EC91" s="554"/>
      <c r="ED91" s="554"/>
      <c r="EE91" s="554"/>
      <c r="EF91" s="554"/>
      <c r="EG91" s="554"/>
      <c r="EH91" s="554"/>
      <c r="EI91" s="554"/>
      <c r="EJ91" s="554"/>
      <c r="EK91" s="554"/>
      <c r="EL91" s="554"/>
      <c r="EM91" s="554"/>
      <c r="EN91" s="554"/>
      <c r="EO91" s="554"/>
      <c r="EP91" s="554"/>
      <c r="EQ91" s="554"/>
      <c r="ER91" s="554"/>
      <c r="ES91" s="554"/>
      <c r="ET91" s="554"/>
      <c r="EU91" s="554"/>
      <c r="EV91" s="554"/>
      <c r="EW91" s="554"/>
      <c r="EX91" s="554"/>
      <c r="EY91" s="554"/>
      <c r="EZ91" s="554"/>
      <c r="FA91" s="554"/>
      <c r="FB91" s="554"/>
      <c r="FC91" s="554"/>
      <c r="FD91" s="554"/>
      <c r="FE91" s="554"/>
      <c r="FF91" s="554"/>
      <c r="FG91" s="554"/>
      <c r="FH91" s="554"/>
      <c r="FI91" s="554"/>
    </row>
    <row r="92" spans="6:165" ht="9">
      <c r="F92" s="549"/>
      <c r="G92" s="554"/>
      <c r="H92" s="554"/>
      <c r="I92" s="554"/>
      <c r="J92" s="554"/>
      <c r="K92" s="554"/>
      <c r="L92" s="554"/>
      <c r="M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49"/>
      <c r="AG92" s="549"/>
      <c r="AH92" s="549"/>
      <c r="AI92" s="549"/>
      <c r="AJ92" s="549"/>
      <c r="AK92" s="549"/>
      <c r="AL92" s="549"/>
      <c r="AM92" s="549"/>
      <c r="AN92" s="549"/>
      <c r="AO92" s="549"/>
      <c r="AP92" s="549"/>
      <c r="AQ92" s="549"/>
      <c r="AR92" s="549"/>
      <c r="AS92" s="549"/>
      <c r="AT92" s="549"/>
      <c r="AU92" s="554"/>
      <c r="AV92" s="554"/>
      <c r="AW92" s="554"/>
      <c r="AX92" s="554"/>
      <c r="AY92" s="554"/>
      <c r="AZ92" s="554"/>
      <c r="BA92" s="554"/>
      <c r="BB92" s="554"/>
      <c r="BC92" s="554"/>
      <c r="BD92" s="554"/>
      <c r="BE92" s="554"/>
      <c r="BF92" s="554"/>
      <c r="BG92" s="554"/>
      <c r="BH92" s="554"/>
      <c r="BI92" s="554"/>
      <c r="BJ92" s="554"/>
      <c r="BK92" s="554"/>
      <c r="BL92" s="554"/>
      <c r="BM92" s="554"/>
      <c r="BN92" s="554"/>
      <c r="BO92" s="554"/>
      <c r="BP92" s="554"/>
      <c r="BQ92" s="554"/>
      <c r="BR92" s="554"/>
      <c r="BS92" s="554"/>
      <c r="BT92" s="554"/>
      <c r="BU92" s="554"/>
      <c r="BV92" s="554"/>
      <c r="BW92" s="554"/>
      <c r="BX92" s="554"/>
      <c r="BY92" s="554"/>
      <c r="BZ92" s="554"/>
      <c r="CA92" s="554"/>
      <c r="CB92" s="554"/>
      <c r="CC92" s="554"/>
      <c r="CD92" s="554"/>
      <c r="CE92" s="554"/>
      <c r="CF92" s="554"/>
      <c r="CG92" s="554"/>
      <c r="CH92" s="554"/>
      <c r="CI92" s="554"/>
      <c r="CJ92" s="554"/>
      <c r="CK92" s="554"/>
      <c r="CL92" s="554"/>
      <c r="CM92" s="554"/>
      <c r="CN92" s="554"/>
      <c r="CO92" s="554"/>
      <c r="CP92" s="554"/>
      <c r="CQ92" s="554"/>
      <c r="CR92" s="554"/>
      <c r="CS92" s="554"/>
      <c r="CT92" s="554"/>
      <c r="CU92" s="554"/>
      <c r="CV92" s="554"/>
      <c r="CW92" s="554"/>
      <c r="CX92" s="554"/>
      <c r="CY92" s="554"/>
      <c r="CZ92" s="554"/>
      <c r="DA92" s="554"/>
      <c r="DB92" s="554"/>
      <c r="DC92" s="554"/>
      <c r="DD92" s="554"/>
      <c r="DE92" s="554"/>
      <c r="DF92" s="554"/>
      <c r="DG92" s="554"/>
      <c r="DH92" s="554"/>
      <c r="DI92" s="554"/>
      <c r="DJ92" s="554"/>
      <c r="DK92" s="554"/>
      <c r="DL92" s="554"/>
      <c r="DM92" s="554"/>
      <c r="DN92" s="554"/>
      <c r="DO92" s="554"/>
      <c r="DP92" s="554"/>
      <c r="DQ92" s="554"/>
      <c r="DR92" s="554"/>
      <c r="DS92" s="554"/>
      <c r="DT92" s="554"/>
      <c r="DU92" s="554"/>
      <c r="DV92" s="554"/>
      <c r="DW92" s="554"/>
      <c r="DX92" s="554"/>
      <c r="DY92" s="554"/>
      <c r="DZ92" s="554"/>
      <c r="EA92" s="554"/>
      <c r="EB92" s="554"/>
      <c r="EC92" s="554"/>
      <c r="ED92" s="554"/>
      <c r="EE92" s="554"/>
      <c r="EF92" s="554"/>
      <c r="EG92" s="554"/>
      <c r="EH92" s="554"/>
      <c r="EI92" s="554"/>
      <c r="EJ92" s="554"/>
      <c r="EK92" s="554"/>
      <c r="EL92" s="554"/>
      <c r="EM92" s="554"/>
      <c r="EN92" s="554"/>
      <c r="EO92" s="554"/>
      <c r="EP92" s="554"/>
      <c r="EQ92" s="554"/>
      <c r="ER92" s="554"/>
      <c r="ES92" s="554"/>
      <c r="ET92" s="554"/>
      <c r="EU92" s="554"/>
      <c r="EV92" s="554"/>
      <c r="EW92" s="554"/>
      <c r="EX92" s="554"/>
      <c r="EY92" s="554"/>
      <c r="EZ92" s="554"/>
      <c r="FA92" s="554"/>
      <c r="FB92" s="554"/>
      <c r="FC92" s="554"/>
      <c r="FD92" s="554"/>
      <c r="FE92" s="554"/>
      <c r="FF92" s="554"/>
      <c r="FG92" s="554"/>
      <c r="FH92" s="554"/>
      <c r="FI92" s="554"/>
    </row>
    <row r="93" spans="6:165" ht="9">
      <c r="F93" s="549"/>
      <c r="G93" s="554"/>
      <c r="H93" s="554"/>
      <c r="I93" s="554"/>
      <c r="J93" s="554"/>
      <c r="K93" s="554"/>
      <c r="L93" s="554"/>
      <c r="M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54"/>
      <c r="AV93" s="554"/>
      <c r="AW93" s="554"/>
      <c r="AX93" s="554"/>
      <c r="AY93" s="554"/>
      <c r="AZ93" s="554"/>
      <c r="BA93" s="554"/>
      <c r="BB93" s="554"/>
      <c r="BC93" s="554"/>
      <c r="BD93" s="554"/>
      <c r="BE93" s="554"/>
      <c r="BF93" s="554"/>
      <c r="BG93" s="554"/>
      <c r="BH93" s="554"/>
      <c r="BI93" s="554"/>
      <c r="BJ93" s="554"/>
      <c r="BK93" s="554"/>
      <c r="BL93" s="554"/>
      <c r="BM93" s="554"/>
      <c r="BN93" s="554"/>
      <c r="BO93" s="554"/>
      <c r="BP93" s="554"/>
      <c r="BQ93" s="554"/>
      <c r="BR93" s="554"/>
      <c r="BS93" s="554"/>
      <c r="BT93" s="554"/>
      <c r="BU93" s="554"/>
      <c r="BV93" s="554"/>
      <c r="BW93" s="554"/>
      <c r="BX93" s="554"/>
      <c r="BY93" s="554"/>
      <c r="BZ93" s="554"/>
      <c r="CA93" s="554"/>
      <c r="CB93" s="554"/>
      <c r="CC93" s="554"/>
      <c r="CD93" s="554"/>
      <c r="CE93" s="554"/>
      <c r="CF93" s="554"/>
      <c r="CG93" s="554"/>
      <c r="CH93" s="554"/>
      <c r="CI93" s="554"/>
      <c r="CJ93" s="554"/>
      <c r="CK93" s="554"/>
      <c r="CL93" s="554"/>
      <c r="CM93" s="554"/>
      <c r="CN93" s="554"/>
      <c r="CO93" s="554"/>
      <c r="CP93" s="554"/>
      <c r="CQ93" s="554"/>
      <c r="CR93" s="554"/>
      <c r="CS93" s="554"/>
      <c r="CT93" s="554"/>
      <c r="CU93" s="554"/>
      <c r="CV93" s="554"/>
      <c r="CW93" s="554"/>
      <c r="CX93" s="554"/>
      <c r="CY93" s="554"/>
      <c r="CZ93" s="554"/>
      <c r="DA93" s="554"/>
      <c r="DB93" s="554"/>
      <c r="DC93" s="554"/>
      <c r="DD93" s="554"/>
      <c r="DE93" s="554"/>
      <c r="DF93" s="554"/>
      <c r="DG93" s="554"/>
      <c r="DH93" s="554"/>
      <c r="DI93" s="554"/>
      <c r="DJ93" s="554"/>
      <c r="DK93" s="554"/>
      <c r="DL93" s="554"/>
      <c r="DM93" s="554"/>
      <c r="DN93" s="554"/>
      <c r="DO93" s="554"/>
      <c r="DP93" s="554"/>
      <c r="DQ93" s="554"/>
      <c r="DR93" s="554"/>
      <c r="DS93" s="554"/>
      <c r="DT93" s="554"/>
      <c r="DU93" s="554"/>
      <c r="DV93" s="554"/>
      <c r="DW93" s="554"/>
      <c r="DX93" s="554"/>
      <c r="DY93" s="554"/>
      <c r="DZ93" s="554"/>
      <c r="EA93" s="554"/>
      <c r="EB93" s="554"/>
      <c r="EC93" s="554"/>
      <c r="ED93" s="554"/>
      <c r="EE93" s="554"/>
      <c r="EF93" s="554"/>
      <c r="EG93" s="554"/>
      <c r="EH93" s="554"/>
      <c r="EI93" s="554"/>
      <c r="EJ93" s="554"/>
      <c r="EK93" s="554"/>
      <c r="EL93" s="554"/>
      <c r="EM93" s="554"/>
      <c r="EN93" s="554"/>
      <c r="EO93" s="554"/>
      <c r="EP93" s="554"/>
      <c r="EQ93" s="554"/>
      <c r="ER93" s="554"/>
      <c r="ES93" s="554"/>
      <c r="ET93" s="554"/>
      <c r="EU93" s="554"/>
      <c r="EV93" s="554"/>
      <c r="EW93" s="554"/>
      <c r="EX93" s="554"/>
      <c r="EY93" s="554"/>
      <c r="EZ93" s="554"/>
      <c r="FA93" s="554"/>
      <c r="FB93" s="554"/>
      <c r="FC93" s="554"/>
      <c r="FD93" s="554"/>
      <c r="FE93" s="554"/>
      <c r="FF93" s="554"/>
      <c r="FG93" s="554"/>
      <c r="FH93" s="554"/>
      <c r="FI93" s="554"/>
    </row>
    <row r="94" spans="6:165" ht="9">
      <c r="F94" s="549"/>
      <c r="G94" s="554"/>
      <c r="H94" s="554"/>
      <c r="I94" s="554"/>
      <c r="J94" s="554"/>
      <c r="K94" s="554"/>
      <c r="L94" s="554"/>
      <c r="M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49"/>
      <c r="AG94" s="549"/>
      <c r="AH94" s="549"/>
      <c r="AI94" s="549"/>
      <c r="AJ94" s="549"/>
      <c r="AK94" s="549"/>
      <c r="AL94" s="549"/>
      <c r="AM94" s="549"/>
      <c r="AN94" s="549"/>
      <c r="AO94" s="549"/>
      <c r="AP94" s="549"/>
      <c r="AQ94" s="549"/>
      <c r="AR94" s="549"/>
      <c r="AS94" s="549"/>
      <c r="AT94" s="549"/>
      <c r="AU94" s="554"/>
      <c r="AV94" s="554"/>
      <c r="AW94" s="554"/>
      <c r="AX94" s="554"/>
      <c r="AY94" s="554"/>
      <c r="AZ94" s="554"/>
      <c r="BA94" s="554"/>
      <c r="BB94" s="554"/>
      <c r="BC94" s="554"/>
      <c r="BD94" s="554"/>
      <c r="BE94" s="554"/>
      <c r="BF94" s="554"/>
      <c r="BG94" s="554"/>
      <c r="BH94" s="554"/>
      <c r="BI94" s="554"/>
      <c r="BJ94" s="554"/>
      <c r="BK94" s="554"/>
      <c r="BL94" s="554"/>
      <c r="BM94" s="554"/>
      <c r="BN94" s="554"/>
      <c r="BO94" s="554"/>
      <c r="BP94" s="554"/>
      <c r="BQ94" s="554"/>
      <c r="BR94" s="554"/>
      <c r="BS94" s="554"/>
      <c r="BT94" s="554"/>
      <c r="BU94" s="554"/>
      <c r="BV94" s="554"/>
      <c r="BW94" s="554"/>
      <c r="BX94" s="554"/>
      <c r="BY94" s="554"/>
      <c r="BZ94" s="554"/>
      <c r="CA94" s="554"/>
      <c r="CB94" s="554"/>
      <c r="CC94" s="554"/>
      <c r="CD94" s="554"/>
      <c r="CE94" s="554"/>
      <c r="CF94" s="554"/>
      <c r="CG94" s="554"/>
      <c r="CH94" s="554"/>
      <c r="CI94" s="554"/>
      <c r="CJ94" s="554"/>
      <c r="CK94" s="554"/>
      <c r="CL94" s="554"/>
      <c r="CM94" s="554"/>
      <c r="CN94" s="554"/>
      <c r="CO94" s="554"/>
      <c r="CP94" s="554"/>
      <c r="CQ94" s="554"/>
      <c r="CR94" s="554"/>
      <c r="CS94" s="554"/>
      <c r="CT94" s="554"/>
      <c r="CU94" s="554"/>
      <c r="CV94" s="554"/>
      <c r="CW94" s="554"/>
      <c r="CX94" s="554"/>
      <c r="CY94" s="554"/>
      <c r="CZ94" s="554"/>
      <c r="DA94" s="554"/>
      <c r="DB94" s="554"/>
      <c r="DC94" s="554"/>
      <c r="DD94" s="554"/>
      <c r="DE94" s="554"/>
      <c r="DF94" s="554"/>
      <c r="DG94" s="554"/>
      <c r="DH94" s="554"/>
      <c r="DI94" s="554"/>
      <c r="DJ94" s="554"/>
      <c r="DK94" s="554"/>
      <c r="DL94" s="554"/>
      <c r="DM94" s="554"/>
      <c r="DN94" s="554"/>
      <c r="DO94" s="554"/>
      <c r="DP94" s="554"/>
      <c r="DQ94" s="554"/>
      <c r="DR94" s="554"/>
      <c r="DS94" s="554"/>
      <c r="DT94" s="554"/>
      <c r="DU94" s="554"/>
      <c r="DV94" s="554"/>
      <c r="DW94" s="554"/>
      <c r="DX94" s="554"/>
      <c r="DY94" s="554"/>
      <c r="DZ94" s="554"/>
      <c r="EA94" s="554"/>
      <c r="EB94" s="554"/>
      <c r="EC94" s="554"/>
      <c r="ED94" s="554"/>
      <c r="EE94" s="554"/>
      <c r="EF94" s="554"/>
      <c r="EG94" s="554"/>
      <c r="EH94" s="554"/>
      <c r="EI94" s="554"/>
      <c r="EJ94" s="554"/>
      <c r="EK94" s="554"/>
      <c r="EL94" s="554"/>
      <c r="EM94" s="554"/>
      <c r="EN94" s="554"/>
      <c r="EO94" s="554"/>
      <c r="EP94" s="554"/>
      <c r="EQ94" s="554"/>
      <c r="ER94" s="554"/>
      <c r="ES94" s="554"/>
      <c r="ET94" s="554"/>
      <c r="EU94" s="554"/>
      <c r="EV94" s="554"/>
      <c r="EW94" s="554"/>
      <c r="EX94" s="554"/>
      <c r="EY94" s="554"/>
      <c r="EZ94" s="554"/>
      <c r="FA94" s="554"/>
      <c r="FB94" s="554"/>
      <c r="FC94" s="554"/>
      <c r="FD94" s="554"/>
      <c r="FE94" s="554"/>
      <c r="FF94" s="554"/>
      <c r="FG94" s="554"/>
      <c r="FH94" s="554"/>
      <c r="FI94" s="554"/>
    </row>
    <row r="95" spans="6:165" ht="9">
      <c r="F95" s="549"/>
      <c r="G95" s="554"/>
      <c r="H95" s="554"/>
      <c r="I95" s="554"/>
      <c r="J95" s="554"/>
      <c r="K95" s="554"/>
      <c r="L95" s="554"/>
      <c r="M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49"/>
      <c r="AG95" s="549"/>
      <c r="AH95" s="549"/>
      <c r="AI95" s="549"/>
      <c r="AJ95" s="549"/>
      <c r="AK95" s="549"/>
      <c r="AL95" s="549"/>
      <c r="AM95" s="549"/>
      <c r="AN95" s="549"/>
      <c r="AO95" s="549"/>
      <c r="AP95" s="549"/>
      <c r="AQ95" s="549"/>
      <c r="AR95" s="549"/>
      <c r="AS95" s="549"/>
      <c r="AT95" s="549"/>
      <c r="AU95" s="554"/>
      <c r="AV95" s="554"/>
      <c r="AW95" s="554"/>
      <c r="AX95" s="554"/>
      <c r="AY95" s="554"/>
      <c r="AZ95" s="554"/>
      <c r="BA95" s="554"/>
      <c r="BB95" s="554"/>
      <c r="BC95" s="554"/>
      <c r="BD95" s="554"/>
      <c r="BE95" s="554"/>
      <c r="BF95" s="554"/>
      <c r="BG95" s="554"/>
      <c r="BH95" s="554"/>
      <c r="BI95" s="554"/>
      <c r="BJ95" s="554"/>
      <c r="BK95" s="554"/>
      <c r="BL95" s="554"/>
      <c r="BM95" s="554"/>
      <c r="BN95" s="554"/>
      <c r="BO95" s="554"/>
      <c r="BP95" s="554"/>
      <c r="BQ95" s="554"/>
      <c r="BR95" s="554"/>
      <c r="BS95" s="554"/>
      <c r="BT95" s="554"/>
      <c r="BU95" s="554"/>
      <c r="BV95" s="554"/>
      <c r="BW95" s="554"/>
      <c r="BX95" s="554"/>
      <c r="BY95" s="554"/>
      <c r="BZ95" s="554"/>
      <c r="CA95" s="554"/>
      <c r="CB95" s="554"/>
      <c r="CC95" s="554"/>
      <c r="CD95" s="554"/>
      <c r="CE95" s="554"/>
      <c r="CF95" s="554"/>
      <c r="CG95" s="554"/>
      <c r="CH95" s="554"/>
      <c r="CI95" s="554"/>
      <c r="CJ95" s="554"/>
      <c r="CK95" s="554"/>
      <c r="CL95" s="554"/>
      <c r="CM95" s="554"/>
      <c r="CN95" s="554"/>
      <c r="CO95" s="554"/>
      <c r="CP95" s="554"/>
      <c r="CQ95" s="554"/>
      <c r="CR95" s="554"/>
      <c r="CS95" s="554"/>
      <c r="CT95" s="554"/>
      <c r="CU95" s="554"/>
      <c r="CV95" s="554"/>
      <c r="CW95" s="554"/>
      <c r="CX95" s="554"/>
      <c r="CY95" s="554"/>
      <c r="CZ95" s="554"/>
      <c r="DA95" s="554"/>
      <c r="DB95" s="554"/>
      <c r="DC95" s="554"/>
      <c r="DD95" s="554"/>
      <c r="DE95" s="554"/>
      <c r="DF95" s="554"/>
      <c r="DG95" s="554"/>
      <c r="DH95" s="554"/>
      <c r="DI95" s="554"/>
      <c r="DJ95" s="554"/>
      <c r="DK95" s="554"/>
      <c r="DL95" s="554"/>
      <c r="DM95" s="554"/>
      <c r="DN95" s="554"/>
      <c r="DO95" s="554"/>
      <c r="DP95" s="554"/>
      <c r="DQ95" s="554"/>
      <c r="DR95" s="554"/>
      <c r="DS95" s="554"/>
      <c r="DT95" s="554"/>
      <c r="DU95" s="554"/>
      <c r="DV95" s="554"/>
      <c r="DW95" s="554"/>
      <c r="DX95" s="554"/>
      <c r="DY95" s="554"/>
      <c r="DZ95" s="554"/>
      <c r="EA95" s="554"/>
      <c r="EB95" s="554"/>
      <c r="EC95" s="554"/>
      <c r="ED95" s="554"/>
      <c r="EE95" s="554"/>
      <c r="EF95" s="554"/>
      <c r="EG95" s="554"/>
      <c r="EH95" s="554"/>
      <c r="EI95" s="554"/>
      <c r="EJ95" s="554"/>
      <c r="EK95" s="554"/>
      <c r="EL95" s="554"/>
      <c r="EM95" s="554"/>
      <c r="EN95" s="554"/>
      <c r="EO95" s="554"/>
      <c r="EP95" s="554"/>
      <c r="EQ95" s="554"/>
      <c r="ER95" s="554"/>
      <c r="ES95" s="554"/>
      <c r="ET95" s="554"/>
      <c r="EU95" s="554"/>
      <c r="EV95" s="554"/>
      <c r="EW95" s="554"/>
      <c r="EX95" s="554"/>
      <c r="EY95" s="554"/>
      <c r="EZ95" s="554"/>
      <c r="FA95" s="554"/>
      <c r="FB95" s="554"/>
      <c r="FC95" s="554"/>
      <c r="FD95" s="554"/>
      <c r="FE95" s="554"/>
      <c r="FF95" s="554"/>
      <c r="FG95" s="554"/>
      <c r="FH95" s="554"/>
      <c r="FI95" s="554"/>
    </row>
    <row r="96" spans="6:165" ht="9">
      <c r="F96" s="549"/>
      <c r="G96" s="554"/>
      <c r="H96" s="554"/>
      <c r="I96" s="554"/>
      <c r="J96" s="554"/>
      <c r="K96" s="554"/>
      <c r="L96" s="554"/>
      <c r="M96" s="554"/>
      <c r="S96" s="554"/>
      <c r="T96" s="554"/>
      <c r="U96" s="554"/>
      <c r="V96" s="554"/>
      <c r="W96" s="554"/>
      <c r="X96" s="554"/>
      <c r="Y96" s="554"/>
      <c r="Z96" s="554"/>
      <c r="AA96" s="554"/>
      <c r="AB96" s="554"/>
      <c r="AC96" s="554"/>
      <c r="AD96" s="554"/>
      <c r="AE96" s="554"/>
      <c r="AF96" s="549"/>
      <c r="AG96" s="549"/>
      <c r="AH96" s="549"/>
      <c r="AI96" s="549"/>
      <c r="AJ96" s="549"/>
      <c r="AK96" s="549"/>
      <c r="AL96" s="549"/>
      <c r="AM96" s="549"/>
      <c r="AN96" s="549"/>
      <c r="AO96" s="549"/>
      <c r="AP96" s="549"/>
      <c r="AQ96" s="549"/>
      <c r="AR96" s="549"/>
      <c r="AS96" s="549"/>
      <c r="AT96" s="549"/>
      <c r="AU96" s="554"/>
      <c r="AV96" s="554"/>
      <c r="AW96" s="554"/>
      <c r="AX96" s="554"/>
      <c r="AY96" s="554"/>
      <c r="AZ96" s="554"/>
      <c r="BA96" s="554"/>
      <c r="BB96" s="554"/>
      <c r="BC96" s="554"/>
      <c r="BD96" s="554"/>
      <c r="BE96" s="554"/>
      <c r="BF96" s="554"/>
      <c r="BG96" s="554"/>
      <c r="BH96" s="554"/>
      <c r="BI96" s="554"/>
      <c r="BJ96" s="554"/>
      <c r="BK96" s="554"/>
      <c r="BL96" s="554"/>
      <c r="BM96" s="554"/>
      <c r="BN96" s="554"/>
      <c r="BO96" s="554"/>
      <c r="BP96" s="554"/>
      <c r="BQ96" s="554"/>
      <c r="BR96" s="554"/>
      <c r="BS96" s="554"/>
      <c r="BT96" s="554"/>
      <c r="BU96" s="554"/>
      <c r="BV96" s="554"/>
      <c r="BW96" s="554"/>
      <c r="BX96" s="554"/>
      <c r="BY96" s="554"/>
      <c r="BZ96" s="554"/>
      <c r="CA96" s="554"/>
      <c r="CB96" s="554"/>
      <c r="CC96" s="554"/>
      <c r="CD96" s="554"/>
      <c r="CE96" s="554"/>
      <c r="CF96" s="554"/>
      <c r="CG96" s="554"/>
      <c r="CH96" s="554"/>
      <c r="CI96" s="554"/>
      <c r="CJ96" s="554"/>
      <c r="CK96" s="554"/>
      <c r="CL96" s="554"/>
      <c r="CM96" s="554"/>
      <c r="CN96" s="554"/>
      <c r="CO96" s="554"/>
      <c r="CP96" s="554"/>
      <c r="CQ96" s="554"/>
      <c r="CR96" s="554"/>
      <c r="CS96" s="554"/>
      <c r="CT96" s="554"/>
      <c r="CU96" s="554"/>
      <c r="CV96" s="554"/>
      <c r="CW96" s="554"/>
      <c r="CX96" s="554"/>
      <c r="CY96" s="554"/>
      <c r="CZ96" s="554"/>
      <c r="DA96" s="554"/>
      <c r="DB96" s="554"/>
      <c r="DC96" s="554"/>
      <c r="DD96" s="554"/>
      <c r="DE96" s="554"/>
      <c r="DF96" s="554"/>
      <c r="DG96" s="554"/>
      <c r="DH96" s="554"/>
      <c r="DI96" s="554"/>
      <c r="DJ96" s="554"/>
      <c r="DK96" s="554"/>
      <c r="DL96" s="554"/>
      <c r="DM96" s="554"/>
      <c r="DN96" s="554"/>
      <c r="DO96" s="554"/>
      <c r="DP96" s="554"/>
      <c r="DQ96" s="554"/>
      <c r="DR96" s="554"/>
      <c r="DS96" s="554"/>
      <c r="DT96" s="554"/>
      <c r="DU96" s="554"/>
      <c r="DV96" s="554"/>
      <c r="DW96" s="554"/>
      <c r="DX96" s="554"/>
      <c r="DY96" s="554"/>
      <c r="DZ96" s="554"/>
      <c r="EA96" s="554"/>
      <c r="EB96" s="554"/>
      <c r="EC96" s="554"/>
      <c r="ED96" s="554"/>
      <c r="EE96" s="554"/>
      <c r="EF96" s="554"/>
      <c r="EG96" s="554"/>
      <c r="EH96" s="554"/>
      <c r="EI96" s="554"/>
      <c r="EJ96" s="554"/>
      <c r="EK96" s="554"/>
      <c r="EL96" s="554"/>
      <c r="EM96" s="554"/>
      <c r="EN96" s="554"/>
      <c r="EO96" s="554"/>
      <c r="EP96" s="554"/>
      <c r="EQ96" s="554"/>
      <c r="ER96" s="554"/>
      <c r="ES96" s="554"/>
      <c r="ET96" s="554"/>
      <c r="EU96" s="554"/>
      <c r="EV96" s="554"/>
      <c r="EW96" s="554"/>
      <c r="EX96" s="554"/>
      <c r="EY96" s="554"/>
      <c r="EZ96" s="554"/>
      <c r="FA96" s="554"/>
      <c r="FB96" s="554"/>
      <c r="FC96" s="554"/>
      <c r="FD96" s="554"/>
      <c r="FE96" s="554"/>
      <c r="FF96" s="554"/>
      <c r="FG96" s="554"/>
      <c r="FH96" s="554"/>
      <c r="FI96" s="554"/>
    </row>
    <row r="97" spans="6:165" ht="9">
      <c r="F97" s="549"/>
      <c r="G97" s="554"/>
      <c r="H97" s="554"/>
      <c r="I97" s="554"/>
      <c r="J97" s="554"/>
      <c r="K97" s="554"/>
      <c r="L97" s="554"/>
      <c r="M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54"/>
      <c r="AC97" s="554"/>
      <c r="AD97" s="554"/>
      <c r="AE97" s="554"/>
      <c r="AF97" s="549"/>
      <c r="AG97" s="549"/>
      <c r="AH97" s="549"/>
      <c r="AI97" s="549"/>
      <c r="AJ97" s="549"/>
      <c r="AK97" s="549"/>
      <c r="AL97" s="549"/>
      <c r="AM97" s="549"/>
      <c r="AN97" s="549"/>
      <c r="AO97" s="549"/>
      <c r="AP97" s="549"/>
      <c r="AQ97" s="549"/>
      <c r="AR97" s="549"/>
      <c r="AS97" s="549"/>
      <c r="AT97" s="549"/>
      <c r="AU97" s="554"/>
      <c r="AV97" s="554"/>
      <c r="AW97" s="554"/>
      <c r="AX97" s="554"/>
      <c r="AY97" s="554"/>
      <c r="AZ97" s="554"/>
      <c r="BA97" s="554"/>
      <c r="BB97" s="554"/>
      <c r="BC97" s="554"/>
      <c r="BD97" s="554"/>
      <c r="BE97" s="554"/>
      <c r="BF97" s="554"/>
      <c r="BG97" s="554"/>
      <c r="BH97" s="554"/>
      <c r="BI97" s="554"/>
      <c r="BJ97" s="554"/>
      <c r="BK97" s="554"/>
      <c r="BL97" s="554"/>
      <c r="BM97" s="554"/>
      <c r="BN97" s="554"/>
      <c r="BO97" s="554"/>
      <c r="BP97" s="554"/>
      <c r="BQ97" s="554"/>
      <c r="BR97" s="554"/>
      <c r="BS97" s="554"/>
      <c r="BT97" s="554"/>
      <c r="BU97" s="554"/>
      <c r="BV97" s="554"/>
      <c r="BW97" s="554"/>
      <c r="BX97" s="554"/>
      <c r="BY97" s="554"/>
      <c r="BZ97" s="554"/>
      <c r="CA97" s="554"/>
      <c r="CB97" s="554"/>
      <c r="CC97" s="554"/>
      <c r="CD97" s="554"/>
      <c r="CE97" s="554"/>
      <c r="CF97" s="554"/>
      <c r="CG97" s="554"/>
      <c r="CH97" s="554"/>
      <c r="CI97" s="554"/>
      <c r="CJ97" s="554"/>
      <c r="CK97" s="554"/>
      <c r="CL97" s="554"/>
      <c r="CM97" s="554"/>
      <c r="CN97" s="554"/>
      <c r="CO97" s="554"/>
      <c r="CP97" s="554"/>
      <c r="CQ97" s="554"/>
      <c r="CR97" s="554"/>
      <c r="CS97" s="554"/>
      <c r="CT97" s="554"/>
      <c r="CU97" s="554"/>
      <c r="CV97" s="554"/>
      <c r="CW97" s="554"/>
      <c r="CX97" s="554"/>
      <c r="CY97" s="554"/>
      <c r="CZ97" s="554"/>
      <c r="DA97" s="554"/>
      <c r="DB97" s="554"/>
      <c r="DC97" s="554"/>
      <c r="DD97" s="554"/>
      <c r="DE97" s="554"/>
      <c r="DF97" s="554"/>
      <c r="DG97" s="554"/>
      <c r="DH97" s="554"/>
      <c r="DI97" s="554"/>
      <c r="DJ97" s="554"/>
      <c r="DK97" s="554"/>
      <c r="DL97" s="554"/>
      <c r="DM97" s="554"/>
      <c r="DN97" s="554"/>
      <c r="DO97" s="554"/>
      <c r="DP97" s="554"/>
      <c r="DQ97" s="554"/>
      <c r="DR97" s="554"/>
      <c r="DS97" s="554"/>
      <c r="DT97" s="554"/>
      <c r="DU97" s="554"/>
      <c r="DV97" s="554"/>
      <c r="DW97" s="554"/>
      <c r="DX97" s="554"/>
      <c r="DY97" s="554"/>
      <c r="DZ97" s="554"/>
      <c r="EA97" s="554"/>
      <c r="EB97" s="554"/>
      <c r="EC97" s="554"/>
      <c r="ED97" s="554"/>
      <c r="EE97" s="554"/>
      <c r="EF97" s="554"/>
      <c r="EG97" s="554"/>
      <c r="EH97" s="554"/>
      <c r="EI97" s="554"/>
      <c r="EJ97" s="554"/>
      <c r="EK97" s="554"/>
      <c r="EL97" s="554"/>
      <c r="EM97" s="554"/>
      <c r="EN97" s="554"/>
      <c r="EO97" s="554"/>
      <c r="EP97" s="554"/>
      <c r="EQ97" s="554"/>
      <c r="ER97" s="554"/>
      <c r="ES97" s="554"/>
      <c r="ET97" s="554"/>
      <c r="EU97" s="554"/>
      <c r="EV97" s="554"/>
      <c r="EW97" s="554"/>
      <c r="EX97" s="554"/>
      <c r="EY97" s="554"/>
      <c r="EZ97" s="554"/>
      <c r="FA97" s="554"/>
      <c r="FB97" s="554"/>
      <c r="FC97" s="554"/>
      <c r="FD97" s="554"/>
      <c r="FE97" s="554"/>
      <c r="FF97" s="554"/>
      <c r="FG97" s="554"/>
      <c r="FH97" s="554"/>
      <c r="FI97" s="554"/>
    </row>
    <row r="98" spans="6:165" ht="9">
      <c r="F98" s="549"/>
      <c r="G98" s="554"/>
      <c r="H98" s="554"/>
      <c r="I98" s="554"/>
      <c r="J98" s="554"/>
      <c r="K98" s="554"/>
      <c r="L98" s="554"/>
      <c r="M98" s="554"/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554"/>
      <c r="AD98" s="554"/>
      <c r="AE98" s="554"/>
      <c r="AF98" s="549"/>
      <c r="AG98" s="549"/>
      <c r="AH98" s="549"/>
      <c r="AI98" s="549"/>
      <c r="AJ98" s="549"/>
      <c r="AK98" s="549"/>
      <c r="AL98" s="549"/>
      <c r="AM98" s="549"/>
      <c r="AN98" s="549"/>
      <c r="AO98" s="549"/>
      <c r="AP98" s="549"/>
      <c r="AQ98" s="549"/>
      <c r="AR98" s="549"/>
      <c r="AS98" s="549"/>
      <c r="AT98" s="549"/>
      <c r="AU98" s="554"/>
      <c r="AV98" s="554"/>
      <c r="AW98" s="554"/>
      <c r="AX98" s="554"/>
      <c r="AY98" s="554"/>
      <c r="AZ98" s="554"/>
      <c r="BA98" s="554"/>
      <c r="BB98" s="554"/>
      <c r="BC98" s="554"/>
      <c r="BD98" s="554"/>
      <c r="BE98" s="554"/>
      <c r="BF98" s="554"/>
      <c r="BG98" s="554"/>
      <c r="BH98" s="554"/>
      <c r="BI98" s="554"/>
      <c r="BJ98" s="554"/>
      <c r="BK98" s="554"/>
      <c r="BL98" s="554"/>
      <c r="BM98" s="554"/>
      <c r="BN98" s="554"/>
      <c r="BO98" s="554"/>
      <c r="BP98" s="554"/>
      <c r="BQ98" s="554"/>
      <c r="BR98" s="554"/>
      <c r="BS98" s="554"/>
      <c r="BT98" s="554"/>
      <c r="BU98" s="554"/>
      <c r="BV98" s="554"/>
      <c r="BW98" s="554"/>
      <c r="BX98" s="554"/>
      <c r="BY98" s="554"/>
      <c r="BZ98" s="554"/>
      <c r="CA98" s="554"/>
      <c r="CB98" s="554"/>
      <c r="CC98" s="554"/>
      <c r="CD98" s="554"/>
      <c r="CE98" s="554"/>
      <c r="CF98" s="554"/>
      <c r="CG98" s="554"/>
      <c r="CH98" s="554"/>
      <c r="CI98" s="554"/>
      <c r="CJ98" s="554"/>
      <c r="CK98" s="554"/>
      <c r="CL98" s="554"/>
      <c r="CM98" s="554"/>
      <c r="CN98" s="554"/>
      <c r="CO98" s="554"/>
      <c r="CP98" s="554"/>
      <c r="CQ98" s="554"/>
      <c r="CR98" s="554"/>
      <c r="CS98" s="554"/>
      <c r="CT98" s="554"/>
      <c r="CU98" s="554"/>
      <c r="CV98" s="554"/>
      <c r="CW98" s="554"/>
      <c r="CX98" s="554"/>
      <c r="CY98" s="554"/>
      <c r="CZ98" s="554"/>
      <c r="DA98" s="554"/>
      <c r="DB98" s="554"/>
      <c r="DC98" s="554"/>
      <c r="DD98" s="554"/>
      <c r="DE98" s="554"/>
      <c r="DF98" s="554"/>
      <c r="DG98" s="554"/>
      <c r="DH98" s="554"/>
      <c r="DI98" s="554"/>
      <c r="DJ98" s="554"/>
      <c r="DK98" s="554"/>
      <c r="DL98" s="554"/>
      <c r="DM98" s="554"/>
      <c r="DN98" s="554"/>
      <c r="DO98" s="554"/>
      <c r="DP98" s="554"/>
      <c r="DQ98" s="554"/>
      <c r="DR98" s="554"/>
      <c r="DS98" s="554"/>
      <c r="DT98" s="554"/>
      <c r="DU98" s="554"/>
      <c r="DV98" s="554"/>
      <c r="DW98" s="554"/>
      <c r="DX98" s="554"/>
      <c r="DY98" s="554"/>
      <c r="DZ98" s="554"/>
      <c r="EA98" s="554"/>
      <c r="EB98" s="554"/>
      <c r="EC98" s="554"/>
      <c r="ED98" s="554"/>
      <c r="EE98" s="554"/>
      <c r="EF98" s="554"/>
      <c r="EG98" s="554"/>
      <c r="EH98" s="554"/>
      <c r="EI98" s="554"/>
      <c r="EJ98" s="554"/>
      <c r="EK98" s="554"/>
      <c r="EL98" s="554"/>
      <c r="EM98" s="554"/>
      <c r="EN98" s="554"/>
      <c r="EO98" s="554"/>
      <c r="EP98" s="554"/>
      <c r="EQ98" s="554"/>
      <c r="ER98" s="554"/>
      <c r="ES98" s="554"/>
      <c r="ET98" s="554"/>
      <c r="EU98" s="554"/>
      <c r="EV98" s="554"/>
      <c r="EW98" s="554"/>
      <c r="EX98" s="554"/>
      <c r="EY98" s="554"/>
      <c r="EZ98" s="554"/>
      <c r="FA98" s="554"/>
      <c r="FB98" s="554"/>
      <c r="FC98" s="554"/>
      <c r="FD98" s="554"/>
      <c r="FE98" s="554"/>
      <c r="FF98" s="554"/>
      <c r="FG98" s="554"/>
      <c r="FH98" s="554"/>
      <c r="FI98" s="554"/>
    </row>
    <row r="99" spans="6:165" ht="9">
      <c r="F99" s="549"/>
      <c r="G99" s="554"/>
      <c r="H99" s="554"/>
      <c r="I99" s="554"/>
      <c r="J99" s="554"/>
      <c r="K99" s="554"/>
      <c r="L99" s="554"/>
      <c r="M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49"/>
      <c r="AG99" s="549"/>
      <c r="AH99" s="549"/>
      <c r="AI99" s="549"/>
      <c r="AJ99" s="549"/>
      <c r="AK99" s="549"/>
      <c r="AL99" s="549"/>
      <c r="AM99" s="549"/>
      <c r="AN99" s="549"/>
      <c r="AO99" s="549"/>
      <c r="AP99" s="549"/>
      <c r="AQ99" s="549"/>
      <c r="AR99" s="549"/>
      <c r="AS99" s="549"/>
      <c r="AT99" s="549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  <c r="DF99" s="554"/>
      <c r="DG99" s="554"/>
      <c r="DH99" s="554"/>
      <c r="DI99" s="554"/>
      <c r="DJ99" s="554"/>
      <c r="DK99" s="554"/>
      <c r="DL99" s="554"/>
      <c r="DM99" s="554"/>
      <c r="DN99" s="554"/>
      <c r="DO99" s="554"/>
      <c r="DP99" s="554"/>
      <c r="DQ99" s="554"/>
      <c r="DR99" s="554"/>
      <c r="DS99" s="554"/>
      <c r="DT99" s="554"/>
      <c r="DU99" s="554"/>
      <c r="DV99" s="554"/>
      <c r="DW99" s="554"/>
      <c r="DX99" s="554"/>
      <c r="DY99" s="554"/>
      <c r="DZ99" s="554"/>
      <c r="EA99" s="554"/>
      <c r="EB99" s="554"/>
      <c r="EC99" s="554"/>
      <c r="ED99" s="554"/>
      <c r="EE99" s="554"/>
      <c r="EF99" s="554"/>
      <c r="EG99" s="554"/>
      <c r="EH99" s="554"/>
      <c r="EI99" s="554"/>
      <c r="EJ99" s="554"/>
      <c r="EK99" s="554"/>
      <c r="EL99" s="554"/>
      <c r="EM99" s="554"/>
      <c r="EN99" s="554"/>
      <c r="EO99" s="554"/>
      <c r="EP99" s="554"/>
      <c r="EQ99" s="554"/>
      <c r="ER99" s="554"/>
      <c r="ES99" s="554"/>
      <c r="ET99" s="554"/>
      <c r="EU99" s="554"/>
      <c r="EV99" s="554"/>
      <c r="EW99" s="554"/>
      <c r="EX99" s="554"/>
      <c r="EY99" s="554"/>
      <c r="EZ99" s="554"/>
      <c r="FA99" s="554"/>
      <c r="FB99" s="554"/>
      <c r="FC99" s="554"/>
      <c r="FD99" s="554"/>
      <c r="FE99" s="554"/>
      <c r="FF99" s="554"/>
      <c r="FG99" s="554"/>
      <c r="FH99" s="554"/>
      <c r="FI99" s="554"/>
    </row>
    <row r="100" spans="6:165" ht="9">
      <c r="F100" s="549"/>
      <c r="G100" s="554"/>
      <c r="H100" s="554"/>
      <c r="I100" s="554"/>
      <c r="J100" s="554"/>
      <c r="K100" s="554"/>
      <c r="L100" s="554"/>
      <c r="M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49"/>
      <c r="AG100" s="549"/>
      <c r="AH100" s="549"/>
      <c r="AI100" s="549"/>
      <c r="AJ100" s="549"/>
      <c r="AK100" s="549"/>
      <c r="AL100" s="549"/>
      <c r="AM100" s="549"/>
      <c r="AN100" s="549"/>
      <c r="AO100" s="549"/>
      <c r="AP100" s="549"/>
      <c r="AQ100" s="549"/>
      <c r="AR100" s="549"/>
      <c r="AS100" s="549"/>
      <c r="AT100" s="549"/>
      <c r="AU100" s="554"/>
      <c r="AV100" s="554"/>
      <c r="AW100" s="554"/>
      <c r="AX100" s="554"/>
      <c r="AY100" s="554"/>
      <c r="AZ100" s="554"/>
      <c r="BA100" s="554"/>
      <c r="BB100" s="554"/>
      <c r="BC100" s="554"/>
      <c r="BD100" s="554"/>
      <c r="BE100" s="554"/>
      <c r="BF100" s="554"/>
      <c r="BG100" s="554"/>
      <c r="BH100" s="554"/>
      <c r="BI100" s="554"/>
      <c r="BJ100" s="554"/>
      <c r="BK100" s="554"/>
      <c r="BL100" s="554"/>
      <c r="BM100" s="554"/>
      <c r="BN100" s="554"/>
      <c r="BO100" s="554"/>
      <c r="BP100" s="554"/>
      <c r="BQ100" s="554"/>
      <c r="BR100" s="554"/>
      <c r="BS100" s="554"/>
      <c r="BT100" s="554"/>
      <c r="BU100" s="554"/>
      <c r="BV100" s="554"/>
      <c r="BW100" s="554"/>
      <c r="BX100" s="554"/>
      <c r="BY100" s="554"/>
      <c r="BZ100" s="554"/>
      <c r="CA100" s="554"/>
      <c r="CB100" s="554"/>
      <c r="CC100" s="554"/>
      <c r="CD100" s="554"/>
      <c r="CE100" s="554"/>
      <c r="CF100" s="554"/>
      <c r="CG100" s="554"/>
      <c r="CH100" s="554"/>
      <c r="CI100" s="554"/>
      <c r="CJ100" s="554"/>
      <c r="CK100" s="554"/>
      <c r="CL100" s="554"/>
      <c r="CM100" s="554"/>
      <c r="CN100" s="554"/>
      <c r="CO100" s="554"/>
      <c r="CP100" s="554"/>
      <c r="CQ100" s="554"/>
      <c r="CR100" s="554"/>
      <c r="CS100" s="554"/>
      <c r="CT100" s="554"/>
      <c r="CU100" s="554"/>
      <c r="CV100" s="554"/>
      <c r="CW100" s="554"/>
      <c r="CX100" s="554"/>
      <c r="CY100" s="554"/>
      <c r="CZ100" s="554"/>
      <c r="DA100" s="554"/>
      <c r="DB100" s="554"/>
      <c r="DC100" s="554"/>
      <c r="DD100" s="554"/>
      <c r="DE100" s="554"/>
      <c r="DF100" s="554"/>
      <c r="DG100" s="554"/>
      <c r="DH100" s="554"/>
      <c r="DI100" s="554"/>
      <c r="DJ100" s="554"/>
      <c r="DK100" s="554"/>
      <c r="DL100" s="554"/>
      <c r="DM100" s="554"/>
      <c r="DN100" s="554"/>
      <c r="DO100" s="554"/>
      <c r="DP100" s="554"/>
      <c r="DQ100" s="554"/>
      <c r="DR100" s="554"/>
      <c r="DS100" s="554"/>
      <c r="DT100" s="554"/>
      <c r="DU100" s="554"/>
      <c r="DV100" s="554"/>
      <c r="DW100" s="554"/>
      <c r="DX100" s="554"/>
      <c r="DY100" s="554"/>
      <c r="DZ100" s="554"/>
      <c r="EA100" s="554"/>
      <c r="EB100" s="554"/>
      <c r="EC100" s="554"/>
      <c r="ED100" s="554"/>
      <c r="EE100" s="554"/>
      <c r="EF100" s="554"/>
      <c r="EG100" s="554"/>
      <c r="EH100" s="554"/>
      <c r="EI100" s="554"/>
      <c r="EJ100" s="554"/>
      <c r="EK100" s="554"/>
      <c r="EL100" s="554"/>
      <c r="EM100" s="554"/>
      <c r="EN100" s="554"/>
      <c r="EO100" s="554"/>
      <c r="EP100" s="554"/>
      <c r="EQ100" s="554"/>
      <c r="ER100" s="554"/>
      <c r="ES100" s="554"/>
      <c r="ET100" s="554"/>
      <c r="EU100" s="554"/>
      <c r="EV100" s="554"/>
      <c r="EW100" s="554"/>
      <c r="EX100" s="554"/>
      <c r="EY100" s="554"/>
      <c r="EZ100" s="554"/>
      <c r="FA100" s="554"/>
      <c r="FB100" s="554"/>
      <c r="FC100" s="554"/>
      <c r="FD100" s="554"/>
      <c r="FE100" s="554"/>
      <c r="FF100" s="554"/>
      <c r="FG100" s="554"/>
      <c r="FH100" s="554"/>
      <c r="FI100" s="554"/>
    </row>
    <row r="101" spans="6:165" ht="9">
      <c r="F101" s="549"/>
      <c r="G101" s="554"/>
      <c r="H101" s="554"/>
      <c r="I101" s="554"/>
      <c r="J101" s="554"/>
      <c r="K101" s="554"/>
      <c r="L101" s="554"/>
      <c r="M101" s="554"/>
      <c r="S101" s="554"/>
      <c r="T101" s="554"/>
      <c r="U101" s="554"/>
      <c r="V101" s="554"/>
      <c r="W101" s="554"/>
      <c r="X101" s="554"/>
      <c r="Y101" s="554"/>
      <c r="Z101" s="554"/>
      <c r="AA101" s="554"/>
      <c r="AB101" s="554"/>
      <c r="AC101" s="554"/>
      <c r="AD101" s="554"/>
      <c r="AE101" s="554"/>
      <c r="AF101" s="549"/>
      <c r="AG101" s="549"/>
      <c r="AH101" s="549"/>
      <c r="AI101" s="549"/>
      <c r="AJ101" s="549"/>
      <c r="AK101" s="549"/>
      <c r="AL101" s="549"/>
      <c r="AM101" s="549"/>
      <c r="AN101" s="549"/>
      <c r="AO101" s="549"/>
      <c r="AP101" s="549"/>
      <c r="AQ101" s="549"/>
      <c r="AR101" s="549"/>
      <c r="AS101" s="549"/>
      <c r="AT101" s="549"/>
      <c r="AU101" s="554"/>
      <c r="AV101" s="554"/>
      <c r="AW101" s="554"/>
      <c r="AX101" s="554"/>
      <c r="AY101" s="554"/>
      <c r="AZ101" s="554"/>
      <c r="BA101" s="554"/>
      <c r="BB101" s="554"/>
      <c r="BC101" s="554"/>
      <c r="BD101" s="554"/>
      <c r="BE101" s="554"/>
      <c r="BF101" s="554"/>
      <c r="BG101" s="554"/>
      <c r="BH101" s="554"/>
      <c r="BI101" s="554"/>
      <c r="BJ101" s="554"/>
      <c r="BK101" s="554"/>
      <c r="BL101" s="554"/>
      <c r="BM101" s="554"/>
      <c r="BN101" s="554"/>
      <c r="BO101" s="554"/>
      <c r="BP101" s="554"/>
      <c r="BQ101" s="554"/>
      <c r="BR101" s="554"/>
      <c r="BS101" s="554"/>
      <c r="BT101" s="554"/>
      <c r="BU101" s="554"/>
      <c r="BV101" s="554"/>
      <c r="BW101" s="554"/>
      <c r="BX101" s="554"/>
      <c r="BY101" s="554"/>
      <c r="BZ101" s="554"/>
      <c r="CA101" s="554"/>
      <c r="CB101" s="554"/>
      <c r="CC101" s="554"/>
      <c r="CD101" s="554"/>
      <c r="CE101" s="554"/>
      <c r="CF101" s="554"/>
      <c r="CG101" s="554"/>
      <c r="CH101" s="554"/>
      <c r="CI101" s="554"/>
      <c r="CJ101" s="554"/>
      <c r="CK101" s="554"/>
      <c r="CL101" s="554"/>
      <c r="CM101" s="554"/>
      <c r="CN101" s="554"/>
      <c r="CO101" s="554"/>
      <c r="CP101" s="554"/>
      <c r="CQ101" s="554"/>
      <c r="CR101" s="554"/>
      <c r="CS101" s="554"/>
      <c r="CT101" s="554"/>
      <c r="CU101" s="554"/>
      <c r="CV101" s="554"/>
      <c r="CW101" s="554"/>
      <c r="CX101" s="554"/>
      <c r="CY101" s="554"/>
      <c r="CZ101" s="554"/>
      <c r="DA101" s="554"/>
      <c r="DB101" s="554"/>
      <c r="DC101" s="554"/>
      <c r="DD101" s="554"/>
      <c r="DE101" s="554"/>
      <c r="DF101" s="554"/>
      <c r="DG101" s="554"/>
      <c r="DH101" s="554"/>
      <c r="DI101" s="554"/>
      <c r="DJ101" s="554"/>
      <c r="DK101" s="554"/>
      <c r="DL101" s="554"/>
      <c r="DM101" s="554"/>
      <c r="DN101" s="554"/>
      <c r="DO101" s="554"/>
      <c r="DP101" s="554"/>
      <c r="DQ101" s="554"/>
      <c r="DR101" s="554"/>
      <c r="DS101" s="554"/>
      <c r="DT101" s="554"/>
      <c r="DU101" s="554"/>
      <c r="DV101" s="554"/>
      <c r="DW101" s="554"/>
      <c r="DX101" s="554"/>
      <c r="DY101" s="554"/>
      <c r="DZ101" s="554"/>
      <c r="EA101" s="554"/>
      <c r="EB101" s="554"/>
      <c r="EC101" s="554"/>
      <c r="ED101" s="554"/>
      <c r="EE101" s="554"/>
      <c r="EF101" s="554"/>
      <c r="EG101" s="554"/>
      <c r="EH101" s="554"/>
      <c r="EI101" s="554"/>
      <c r="EJ101" s="554"/>
      <c r="EK101" s="554"/>
      <c r="EL101" s="554"/>
      <c r="EM101" s="554"/>
      <c r="EN101" s="554"/>
      <c r="EO101" s="554"/>
      <c r="EP101" s="554"/>
      <c r="EQ101" s="554"/>
      <c r="ER101" s="554"/>
      <c r="ES101" s="554"/>
      <c r="ET101" s="554"/>
      <c r="EU101" s="554"/>
      <c r="EV101" s="554"/>
      <c r="EW101" s="554"/>
      <c r="EX101" s="554"/>
      <c r="EY101" s="554"/>
      <c r="EZ101" s="554"/>
      <c r="FA101" s="554"/>
      <c r="FB101" s="554"/>
      <c r="FC101" s="554"/>
      <c r="FD101" s="554"/>
      <c r="FE101" s="554"/>
      <c r="FF101" s="554"/>
      <c r="FG101" s="554"/>
      <c r="FH101" s="554"/>
      <c r="FI101" s="554"/>
    </row>
    <row r="102" spans="6:165" ht="9">
      <c r="F102" s="549"/>
      <c r="G102" s="554"/>
      <c r="H102" s="554"/>
      <c r="I102" s="554"/>
      <c r="J102" s="554"/>
      <c r="K102" s="554"/>
      <c r="L102" s="554"/>
      <c r="M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B102" s="554"/>
      <c r="AC102" s="554"/>
      <c r="AD102" s="554"/>
      <c r="AE102" s="554"/>
      <c r="AF102" s="549"/>
      <c r="AG102" s="549"/>
      <c r="AH102" s="549"/>
      <c r="AI102" s="549"/>
      <c r="AJ102" s="549"/>
      <c r="AK102" s="549"/>
      <c r="AL102" s="549"/>
      <c r="AM102" s="549"/>
      <c r="AN102" s="549"/>
      <c r="AO102" s="549"/>
      <c r="AP102" s="549"/>
      <c r="AQ102" s="549"/>
      <c r="AR102" s="549"/>
      <c r="AS102" s="549"/>
      <c r="AT102" s="549"/>
      <c r="AU102" s="554"/>
      <c r="AV102" s="554"/>
      <c r="AW102" s="554"/>
      <c r="AX102" s="554"/>
      <c r="AY102" s="554"/>
      <c r="AZ102" s="554"/>
      <c r="BA102" s="554"/>
      <c r="BB102" s="554"/>
      <c r="BC102" s="554"/>
      <c r="BD102" s="554"/>
      <c r="BE102" s="554"/>
      <c r="BF102" s="554"/>
      <c r="BG102" s="554"/>
      <c r="BH102" s="554"/>
      <c r="BI102" s="554"/>
      <c r="BJ102" s="554"/>
      <c r="BK102" s="554"/>
      <c r="BL102" s="554"/>
      <c r="BM102" s="554"/>
      <c r="BN102" s="554"/>
      <c r="BO102" s="554"/>
      <c r="BP102" s="554"/>
      <c r="BQ102" s="554"/>
      <c r="BR102" s="554"/>
      <c r="BS102" s="554"/>
      <c r="BT102" s="554"/>
      <c r="BU102" s="554"/>
      <c r="BV102" s="554"/>
      <c r="BW102" s="554"/>
      <c r="BX102" s="554"/>
      <c r="BY102" s="554"/>
      <c r="BZ102" s="554"/>
      <c r="CA102" s="554"/>
      <c r="CB102" s="554"/>
      <c r="CC102" s="554"/>
      <c r="CD102" s="554"/>
      <c r="CE102" s="554"/>
      <c r="CF102" s="554"/>
      <c r="CG102" s="554"/>
      <c r="CH102" s="554"/>
      <c r="CI102" s="554"/>
      <c r="CJ102" s="554"/>
      <c r="CK102" s="554"/>
      <c r="CL102" s="554"/>
      <c r="CM102" s="554"/>
      <c r="CN102" s="554"/>
      <c r="CO102" s="554"/>
      <c r="CP102" s="554"/>
      <c r="CQ102" s="554"/>
      <c r="CR102" s="554"/>
      <c r="CS102" s="554"/>
      <c r="CT102" s="554"/>
      <c r="CU102" s="554"/>
      <c r="CV102" s="554"/>
      <c r="CW102" s="554"/>
      <c r="CX102" s="554"/>
      <c r="CY102" s="554"/>
      <c r="CZ102" s="554"/>
      <c r="DA102" s="554"/>
      <c r="DB102" s="554"/>
      <c r="DC102" s="554"/>
      <c r="DD102" s="554"/>
      <c r="DE102" s="554"/>
      <c r="DF102" s="554"/>
      <c r="DG102" s="554"/>
      <c r="DH102" s="554"/>
      <c r="DI102" s="554"/>
      <c r="DJ102" s="554"/>
      <c r="DK102" s="554"/>
      <c r="DL102" s="554"/>
      <c r="DM102" s="554"/>
      <c r="DN102" s="554"/>
      <c r="DO102" s="554"/>
      <c r="DP102" s="554"/>
      <c r="DQ102" s="554"/>
      <c r="DR102" s="554"/>
      <c r="DS102" s="554"/>
      <c r="DT102" s="554"/>
      <c r="DU102" s="554"/>
      <c r="DV102" s="554"/>
      <c r="DW102" s="554"/>
      <c r="DX102" s="554"/>
      <c r="DY102" s="554"/>
      <c r="DZ102" s="554"/>
      <c r="EA102" s="554"/>
      <c r="EB102" s="554"/>
      <c r="EC102" s="554"/>
      <c r="ED102" s="554"/>
      <c r="EE102" s="554"/>
      <c r="EF102" s="554"/>
      <c r="EG102" s="554"/>
      <c r="EH102" s="554"/>
      <c r="EI102" s="554"/>
      <c r="EJ102" s="554"/>
      <c r="EK102" s="554"/>
      <c r="EL102" s="554"/>
      <c r="EM102" s="554"/>
      <c r="EN102" s="554"/>
      <c r="EO102" s="554"/>
      <c r="EP102" s="554"/>
      <c r="EQ102" s="554"/>
      <c r="ER102" s="554"/>
      <c r="ES102" s="554"/>
      <c r="ET102" s="554"/>
      <c r="EU102" s="554"/>
      <c r="EV102" s="554"/>
      <c r="EW102" s="554"/>
      <c r="EX102" s="554"/>
      <c r="EY102" s="554"/>
      <c r="EZ102" s="554"/>
      <c r="FA102" s="554"/>
      <c r="FB102" s="554"/>
      <c r="FC102" s="554"/>
      <c r="FD102" s="554"/>
      <c r="FE102" s="554"/>
      <c r="FF102" s="554"/>
      <c r="FG102" s="554"/>
      <c r="FH102" s="554"/>
      <c r="FI102" s="554"/>
    </row>
    <row r="103" spans="6:165" ht="9">
      <c r="F103" s="549"/>
      <c r="G103" s="554"/>
      <c r="H103" s="554"/>
      <c r="I103" s="554"/>
      <c r="J103" s="554"/>
      <c r="K103" s="554"/>
      <c r="L103" s="554"/>
      <c r="M103" s="554"/>
      <c r="S103" s="554"/>
      <c r="T103" s="554"/>
      <c r="U103" s="554"/>
      <c r="V103" s="554"/>
      <c r="W103" s="554"/>
      <c r="X103" s="554"/>
      <c r="Y103" s="554"/>
      <c r="Z103" s="554"/>
      <c r="AA103" s="554"/>
      <c r="AB103" s="554"/>
      <c r="AC103" s="554"/>
      <c r="AD103" s="554"/>
      <c r="AE103" s="554"/>
      <c r="AF103" s="549"/>
      <c r="AG103" s="549"/>
      <c r="AH103" s="549"/>
      <c r="AI103" s="549"/>
      <c r="AJ103" s="549"/>
      <c r="AK103" s="549"/>
      <c r="AL103" s="549"/>
      <c r="AM103" s="549"/>
      <c r="AN103" s="549"/>
      <c r="AO103" s="549"/>
      <c r="AP103" s="549"/>
      <c r="AQ103" s="549"/>
      <c r="AR103" s="549"/>
      <c r="AS103" s="549"/>
      <c r="AT103" s="549"/>
      <c r="AU103" s="554"/>
      <c r="AV103" s="554"/>
      <c r="AW103" s="554"/>
      <c r="AX103" s="554"/>
      <c r="AY103" s="554"/>
      <c r="AZ103" s="554"/>
      <c r="BA103" s="554"/>
      <c r="BB103" s="554"/>
      <c r="BC103" s="554"/>
      <c r="BD103" s="554"/>
      <c r="BE103" s="554"/>
      <c r="BF103" s="554"/>
      <c r="BG103" s="554"/>
      <c r="BH103" s="554"/>
      <c r="BI103" s="554"/>
      <c r="BJ103" s="554"/>
      <c r="BK103" s="554"/>
      <c r="BL103" s="554"/>
      <c r="BM103" s="554"/>
      <c r="BN103" s="554"/>
      <c r="BO103" s="554"/>
      <c r="BP103" s="554"/>
      <c r="BQ103" s="554"/>
      <c r="BR103" s="554"/>
      <c r="BS103" s="554"/>
      <c r="BT103" s="554"/>
      <c r="BU103" s="554"/>
      <c r="BV103" s="554"/>
      <c r="BW103" s="554"/>
      <c r="BX103" s="554"/>
      <c r="BY103" s="554"/>
      <c r="BZ103" s="554"/>
      <c r="CA103" s="554"/>
      <c r="CB103" s="554"/>
      <c r="CC103" s="554"/>
      <c r="CD103" s="554"/>
      <c r="CE103" s="554"/>
      <c r="CF103" s="554"/>
      <c r="CG103" s="554"/>
      <c r="CH103" s="554"/>
      <c r="CI103" s="554"/>
      <c r="CJ103" s="554"/>
      <c r="CK103" s="554"/>
      <c r="CL103" s="554"/>
      <c r="CM103" s="554"/>
      <c r="CN103" s="554"/>
      <c r="CO103" s="554"/>
      <c r="CP103" s="554"/>
      <c r="CQ103" s="554"/>
      <c r="CR103" s="554"/>
      <c r="CS103" s="554"/>
      <c r="CT103" s="554"/>
      <c r="CU103" s="554"/>
      <c r="CV103" s="554"/>
      <c r="CW103" s="554"/>
      <c r="CX103" s="554"/>
      <c r="CY103" s="554"/>
      <c r="CZ103" s="554"/>
      <c r="DA103" s="554"/>
      <c r="DB103" s="554"/>
      <c r="DC103" s="554"/>
      <c r="DD103" s="554"/>
      <c r="DE103" s="554"/>
      <c r="DF103" s="554"/>
      <c r="DG103" s="554"/>
      <c r="DH103" s="554"/>
      <c r="DI103" s="554"/>
      <c r="DJ103" s="554"/>
      <c r="DK103" s="554"/>
      <c r="DL103" s="554"/>
      <c r="DM103" s="554"/>
      <c r="DN103" s="554"/>
      <c r="DO103" s="554"/>
      <c r="DP103" s="554"/>
      <c r="DQ103" s="554"/>
      <c r="DR103" s="554"/>
      <c r="DS103" s="554"/>
      <c r="DT103" s="554"/>
      <c r="DU103" s="554"/>
      <c r="DV103" s="554"/>
      <c r="DW103" s="554"/>
      <c r="DX103" s="554"/>
      <c r="DY103" s="554"/>
      <c r="DZ103" s="554"/>
      <c r="EA103" s="554"/>
      <c r="EB103" s="554"/>
      <c r="EC103" s="554"/>
      <c r="ED103" s="554"/>
      <c r="EE103" s="554"/>
      <c r="EF103" s="554"/>
      <c r="EG103" s="554"/>
      <c r="EH103" s="554"/>
      <c r="EI103" s="554"/>
      <c r="EJ103" s="554"/>
      <c r="EK103" s="554"/>
      <c r="EL103" s="554"/>
      <c r="EM103" s="554"/>
      <c r="EN103" s="554"/>
      <c r="EO103" s="554"/>
      <c r="EP103" s="554"/>
      <c r="EQ103" s="554"/>
      <c r="ER103" s="554"/>
      <c r="ES103" s="554"/>
      <c r="ET103" s="554"/>
      <c r="EU103" s="554"/>
      <c r="EV103" s="554"/>
      <c r="EW103" s="554"/>
      <c r="EX103" s="554"/>
      <c r="EY103" s="554"/>
      <c r="EZ103" s="554"/>
      <c r="FA103" s="554"/>
      <c r="FB103" s="554"/>
      <c r="FC103" s="554"/>
      <c r="FD103" s="554"/>
      <c r="FE103" s="554"/>
      <c r="FF103" s="554"/>
      <c r="FG103" s="554"/>
      <c r="FH103" s="554"/>
      <c r="FI103" s="554"/>
    </row>
    <row r="104" spans="6:165" ht="9">
      <c r="F104" s="549"/>
      <c r="G104" s="554"/>
      <c r="H104" s="554"/>
      <c r="I104" s="554"/>
      <c r="J104" s="554"/>
      <c r="K104" s="554"/>
      <c r="L104" s="554"/>
      <c r="M104" s="554"/>
      <c r="S104" s="554"/>
      <c r="T104" s="554"/>
      <c r="U104" s="554"/>
      <c r="V104" s="554"/>
      <c r="W104" s="554"/>
      <c r="X104" s="554"/>
      <c r="Y104" s="554"/>
      <c r="Z104" s="554"/>
      <c r="AA104" s="554"/>
      <c r="AB104" s="554"/>
      <c r="AC104" s="554"/>
      <c r="AD104" s="554"/>
      <c r="AE104" s="554"/>
      <c r="AF104" s="549"/>
      <c r="AG104" s="549"/>
      <c r="AH104" s="549"/>
      <c r="AI104" s="549"/>
      <c r="AJ104" s="549"/>
      <c r="AK104" s="549"/>
      <c r="AL104" s="549"/>
      <c r="AM104" s="549"/>
      <c r="AN104" s="549"/>
      <c r="AO104" s="549"/>
      <c r="AP104" s="549"/>
      <c r="AQ104" s="549"/>
      <c r="AR104" s="549"/>
      <c r="AS104" s="549"/>
      <c r="AT104" s="549"/>
      <c r="AU104" s="554"/>
      <c r="AV104" s="554"/>
      <c r="AW104" s="554"/>
      <c r="AX104" s="554"/>
      <c r="AY104" s="554"/>
      <c r="AZ104" s="554"/>
      <c r="BA104" s="554"/>
      <c r="BB104" s="554"/>
      <c r="BC104" s="554"/>
      <c r="BD104" s="554"/>
      <c r="BE104" s="554"/>
      <c r="BF104" s="554"/>
      <c r="BG104" s="554"/>
      <c r="BH104" s="554"/>
      <c r="BI104" s="554"/>
      <c r="BJ104" s="554"/>
      <c r="BK104" s="554"/>
      <c r="BL104" s="554"/>
      <c r="BM104" s="554"/>
      <c r="BN104" s="554"/>
      <c r="BO104" s="554"/>
      <c r="BP104" s="554"/>
      <c r="BQ104" s="554"/>
      <c r="BR104" s="554"/>
      <c r="BS104" s="554"/>
      <c r="BT104" s="554"/>
      <c r="BU104" s="554"/>
      <c r="BV104" s="554"/>
      <c r="BW104" s="554"/>
      <c r="BX104" s="554"/>
      <c r="BY104" s="554"/>
      <c r="BZ104" s="554"/>
      <c r="CA104" s="554"/>
      <c r="CB104" s="554"/>
      <c r="CC104" s="554"/>
      <c r="CD104" s="554"/>
      <c r="CE104" s="554"/>
      <c r="CF104" s="554"/>
      <c r="CG104" s="554"/>
      <c r="CH104" s="554"/>
      <c r="CI104" s="554"/>
      <c r="CJ104" s="554"/>
      <c r="CK104" s="554"/>
      <c r="CL104" s="554"/>
      <c r="CM104" s="554"/>
      <c r="CN104" s="554"/>
      <c r="CO104" s="554"/>
      <c r="CP104" s="554"/>
      <c r="CQ104" s="554"/>
      <c r="CR104" s="554"/>
      <c r="CS104" s="554"/>
      <c r="CT104" s="554"/>
      <c r="CU104" s="554"/>
      <c r="CV104" s="554"/>
      <c r="CW104" s="554"/>
      <c r="CX104" s="554"/>
      <c r="CY104" s="554"/>
      <c r="CZ104" s="554"/>
      <c r="DA104" s="554"/>
      <c r="DB104" s="554"/>
      <c r="DC104" s="554"/>
      <c r="DD104" s="554"/>
      <c r="DE104" s="554"/>
      <c r="DF104" s="554"/>
      <c r="DG104" s="554"/>
      <c r="DH104" s="554"/>
      <c r="DI104" s="554"/>
      <c r="DJ104" s="554"/>
      <c r="DK104" s="554"/>
      <c r="DL104" s="554"/>
      <c r="DM104" s="554"/>
      <c r="DN104" s="554"/>
      <c r="DO104" s="554"/>
      <c r="DP104" s="554"/>
      <c r="DQ104" s="554"/>
      <c r="DR104" s="554"/>
      <c r="DS104" s="554"/>
      <c r="DT104" s="554"/>
      <c r="DU104" s="554"/>
      <c r="DV104" s="554"/>
      <c r="DW104" s="554"/>
      <c r="DX104" s="554"/>
      <c r="DY104" s="554"/>
      <c r="DZ104" s="554"/>
      <c r="EA104" s="554"/>
      <c r="EB104" s="554"/>
      <c r="EC104" s="554"/>
      <c r="ED104" s="554"/>
      <c r="EE104" s="554"/>
      <c r="EF104" s="554"/>
      <c r="EG104" s="554"/>
      <c r="EH104" s="554"/>
      <c r="EI104" s="554"/>
      <c r="EJ104" s="554"/>
      <c r="EK104" s="554"/>
      <c r="EL104" s="554"/>
      <c r="EM104" s="554"/>
      <c r="EN104" s="554"/>
      <c r="EO104" s="554"/>
      <c r="EP104" s="554"/>
      <c r="EQ104" s="554"/>
      <c r="ER104" s="554"/>
      <c r="ES104" s="554"/>
      <c r="ET104" s="554"/>
      <c r="EU104" s="554"/>
      <c r="EV104" s="554"/>
      <c r="EW104" s="554"/>
      <c r="EX104" s="554"/>
      <c r="EY104" s="554"/>
      <c r="EZ104" s="554"/>
      <c r="FA104" s="554"/>
      <c r="FB104" s="554"/>
      <c r="FC104" s="554"/>
      <c r="FD104" s="554"/>
      <c r="FE104" s="554"/>
      <c r="FF104" s="554"/>
      <c r="FG104" s="554"/>
      <c r="FH104" s="554"/>
      <c r="FI104" s="554"/>
    </row>
    <row r="105" spans="6:165" ht="9">
      <c r="F105" s="549"/>
      <c r="G105" s="554"/>
      <c r="H105" s="554"/>
      <c r="I105" s="554"/>
      <c r="J105" s="554"/>
      <c r="K105" s="554"/>
      <c r="L105" s="554"/>
      <c r="M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49"/>
      <c r="AG105" s="549"/>
      <c r="AH105" s="549"/>
      <c r="AI105" s="549"/>
      <c r="AJ105" s="549"/>
      <c r="AK105" s="549"/>
      <c r="AL105" s="549"/>
      <c r="AM105" s="549"/>
      <c r="AN105" s="549"/>
      <c r="AO105" s="549"/>
      <c r="AP105" s="549"/>
      <c r="AQ105" s="549"/>
      <c r="AR105" s="549"/>
      <c r="AS105" s="549"/>
      <c r="AT105" s="549"/>
      <c r="AU105" s="554"/>
      <c r="AV105" s="554"/>
      <c r="AW105" s="554"/>
      <c r="AX105" s="554"/>
      <c r="AY105" s="554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4"/>
      <c r="BL105" s="554"/>
      <c r="BM105" s="554"/>
      <c r="BN105" s="554"/>
      <c r="BO105" s="554"/>
      <c r="BP105" s="554"/>
      <c r="BQ105" s="554"/>
      <c r="BR105" s="554"/>
      <c r="BS105" s="554"/>
      <c r="BT105" s="554"/>
      <c r="BU105" s="554"/>
      <c r="BV105" s="554"/>
      <c r="BW105" s="554"/>
      <c r="BX105" s="554"/>
      <c r="BY105" s="554"/>
      <c r="BZ105" s="554"/>
      <c r="CA105" s="554"/>
      <c r="CB105" s="554"/>
      <c r="CC105" s="554"/>
      <c r="CD105" s="554"/>
      <c r="CE105" s="554"/>
      <c r="CF105" s="554"/>
      <c r="CG105" s="554"/>
      <c r="CH105" s="554"/>
      <c r="CI105" s="554"/>
      <c r="CJ105" s="554"/>
      <c r="CK105" s="554"/>
      <c r="CL105" s="554"/>
      <c r="CM105" s="554"/>
      <c r="CN105" s="554"/>
      <c r="CO105" s="554"/>
      <c r="CP105" s="554"/>
      <c r="CQ105" s="554"/>
      <c r="CR105" s="554"/>
      <c r="CS105" s="554"/>
      <c r="CT105" s="554"/>
      <c r="CU105" s="554"/>
      <c r="CV105" s="554"/>
      <c r="CW105" s="554"/>
      <c r="CX105" s="554"/>
      <c r="CY105" s="554"/>
      <c r="CZ105" s="554"/>
      <c r="DA105" s="554"/>
      <c r="DB105" s="554"/>
      <c r="DC105" s="554"/>
      <c r="DD105" s="554"/>
      <c r="DE105" s="554"/>
      <c r="DF105" s="554"/>
      <c r="DG105" s="554"/>
      <c r="DH105" s="554"/>
      <c r="DI105" s="554"/>
      <c r="DJ105" s="554"/>
      <c r="DK105" s="554"/>
      <c r="DL105" s="554"/>
      <c r="DM105" s="554"/>
      <c r="DN105" s="554"/>
      <c r="DO105" s="554"/>
      <c r="DP105" s="554"/>
      <c r="DQ105" s="554"/>
      <c r="DR105" s="554"/>
      <c r="DS105" s="554"/>
      <c r="DT105" s="554"/>
      <c r="DU105" s="554"/>
      <c r="DV105" s="554"/>
      <c r="DW105" s="554"/>
      <c r="DX105" s="554"/>
      <c r="DY105" s="554"/>
      <c r="DZ105" s="554"/>
      <c r="EA105" s="554"/>
      <c r="EB105" s="554"/>
      <c r="EC105" s="554"/>
      <c r="ED105" s="554"/>
      <c r="EE105" s="554"/>
      <c r="EF105" s="554"/>
      <c r="EG105" s="554"/>
      <c r="EH105" s="554"/>
      <c r="EI105" s="554"/>
      <c r="EJ105" s="554"/>
      <c r="EK105" s="554"/>
      <c r="EL105" s="554"/>
      <c r="EM105" s="554"/>
      <c r="EN105" s="554"/>
      <c r="EO105" s="554"/>
      <c r="EP105" s="554"/>
      <c r="EQ105" s="554"/>
      <c r="ER105" s="554"/>
      <c r="ES105" s="554"/>
      <c r="ET105" s="554"/>
      <c r="EU105" s="554"/>
      <c r="EV105" s="554"/>
      <c r="EW105" s="554"/>
      <c r="EX105" s="554"/>
      <c r="EY105" s="554"/>
      <c r="EZ105" s="554"/>
      <c r="FA105" s="554"/>
      <c r="FB105" s="554"/>
      <c r="FC105" s="554"/>
      <c r="FD105" s="554"/>
      <c r="FE105" s="554"/>
      <c r="FF105" s="554"/>
      <c r="FG105" s="554"/>
      <c r="FH105" s="554"/>
      <c r="FI105" s="554"/>
    </row>
    <row r="106" spans="6:165" ht="9">
      <c r="F106" s="549"/>
      <c r="G106" s="554"/>
      <c r="H106" s="554"/>
      <c r="I106" s="554"/>
      <c r="J106" s="554"/>
      <c r="K106" s="554"/>
      <c r="L106" s="554"/>
      <c r="M106" s="554"/>
      <c r="S106" s="554"/>
      <c r="T106" s="554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49"/>
      <c r="AG106" s="549"/>
      <c r="AH106" s="549"/>
      <c r="AI106" s="549"/>
      <c r="AJ106" s="549"/>
      <c r="AK106" s="549"/>
      <c r="AL106" s="549"/>
      <c r="AM106" s="549"/>
      <c r="AN106" s="549"/>
      <c r="AO106" s="549"/>
      <c r="AP106" s="549"/>
      <c r="AQ106" s="549"/>
      <c r="AR106" s="549"/>
      <c r="AS106" s="549"/>
      <c r="AT106" s="549"/>
      <c r="AU106" s="554"/>
      <c r="AV106" s="554"/>
      <c r="AW106" s="554"/>
      <c r="AX106" s="554"/>
      <c r="AY106" s="554"/>
      <c r="AZ106" s="554"/>
      <c r="BA106" s="554"/>
      <c r="BB106" s="554"/>
      <c r="BC106" s="554"/>
      <c r="BD106" s="554"/>
      <c r="BE106" s="554"/>
      <c r="BF106" s="554"/>
      <c r="BG106" s="554"/>
      <c r="BH106" s="554"/>
      <c r="BI106" s="554"/>
      <c r="BJ106" s="554"/>
      <c r="BK106" s="554"/>
      <c r="BL106" s="554"/>
      <c r="BM106" s="554"/>
      <c r="BN106" s="554"/>
      <c r="BO106" s="554"/>
      <c r="BP106" s="554"/>
      <c r="BQ106" s="554"/>
      <c r="BR106" s="554"/>
      <c r="BS106" s="554"/>
      <c r="BT106" s="554"/>
      <c r="BU106" s="554"/>
      <c r="BV106" s="554"/>
      <c r="BW106" s="554"/>
      <c r="BX106" s="554"/>
      <c r="BY106" s="554"/>
      <c r="BZ106" s="554"/>
      <c r="CA106" s="554"/>
      <c r="CB106" s="554"/>
      <c r="CC106" s="554"/>
      <c r="CD106" s="554"/>
      <c r="CE106" s="554"/>
      <c r="CF106" s="554"/>
      <c r="CG106" s="554"/>
      <c r="CH106" s="554"/>
      <c r="CI106" s="554"/>
      <c r="CJ106" s="554"/>
      <c r="CK106" s="554"/>
      <c r="CL106" s="554"/>
      <c r="CM106" s="554"/>
      <c r="CN106" s="554"/>
      <c r="CO106" s="554"/>
      <c r="CP106" s="554"/>
      <c r="CQ106" s="554"/>
      <c r="CR106" s="554"/>
      <c r="CS106" s="554"/>
      <c r="CT106" s="554"/>
      <c r="CU106" s="554"/>
      <c r="CV106" s="554"/>
      <c r="CW106" s="554"/>
      <c r="CX106" s="554"/>
      <c r="CY106" s="554"/>
      <c r="CZ106" s="554"/>
      <c r="DA106" s="554"/>
      <c r="DB106" s="554"/>
      <c r="DC106" s="554"/>
      <c r="DD106" s="554"/>
      <c r="DE106" s="554"/>
      <c r="DF106" s="554"/>
      <c r="DG106" s="554"/>
      <c r="DH106" s="554"/>
      <c r="DI106" s="554"/>
      <c r="DJ106" s="554"/>
      <c r="DK106" s="554"/>
      <c r="DL106" s="554"/>
      <c r="DM106" s="554"/>
      <c r="DN106" s="554"/>
      <c r="DO106" s="554"/>
      <c r="DP106" s="554"/>
      <c r="DQ106" s="554"/>
      <c r="DR106" s="554"/>
      <c r="DS106" s="554"/>
      <c r="DT106" s="554"/>
      <c r="DU106" s="554"/>
      <c r="DV106" s="554"/>
      <c r="DW106" s="554"/>
      <c r="DX106" s="554"/>
      <c r="DY106" s="554"/>
      <c r="DZ106" s="554"/>
      <c r="EA106" s="554"/>
      <c r="EB106" s="554"/>
      <c r="EC106" s="554"/>
      <c r="ED106" s="554"/>
      <c r="EE106" s="554"/>
      <c r="EF106" s="554"/>
      <c r="EG106" s="554"/>
      <c r="EH106" s="554"/>
      <c r="EI106" s="554"/>
      <c r="EJ106" s="554"/>
      <c r="EK106" s="554"/>
      <c r="EL106" s="554"/>
      <c r="EM106" s="554"/>
      <c r="EN106" s="554"/>
      <c r="EO106" s="554"/>
      <c r="EP106" s="554"/>
      <c r="EQ106" s="554"/>
      <c r="ER106" s="554"/>
      <c r="ES106" s="554"/>
      <c r="ET106" s="554"/>
      <c r="EU106" s="554"/>
      <c r="EV106" s="554"/>
      <c r="EW106" s="554"/>
      <c r="EX106" s="554"/>
      <c r="EY106" s="554"/>
      <c r="EZ106" s="554"/>
      <c r="FA106" s="554"/>
      <c r="FB106" s="554"/>
      <c r="FC106" s="554"/>
      <c r="FD106" s="554"/>
      <c r="FE106" s="554"/>
      <c r="FF106" s="554"/>
      <c r="FG106" s="554"/>
      <c r="FH106" s="554"/>
      <c r="FI106" s="554"/>
    </row>
    <row r="107" spans="6:165" ht="9">
      <c r="F107" s="549"/>
      <c r="G107" s="554"/>
      <c r="H107" s="554"/>
      <c r="I107" s="554"/>
      <c r="J107" s="554"/>
      <c r="K107" s="554"/>
      <c r="L107" s="554"/>
      <c r="M107" s="554"/>
      <c r="S107" s="554"/>
      <c r="T107" s="554"/>
      <c r="U107" s="554"/>
      <c r="V107" s="554"/>
      <c r="W107" s="554"/>
      <c r="X107" s="554"/>
      <c r="Y107" s="554"/>
      <c r="Z107" s="554"/>
      <c r="AA107" s="554"/>
      <c r="AB107" s="554"/>
      <c r="AC107" s="554"/>
      <c r="AD107" s="554"/>
      <c r="AE107" s="554"/>
      <c r="AF107" s="549"/>
      <c r="AG107" s="549"/>
      <c r="AH107" s="549"/>
      <c r="AI107" s="549"/>
      <c r="AJ107" s="549"/>
      <c r="AK107" s="549"/>
      <c r="AL107" s="549"/>
      <c r="AM107" s="549"/>
      <c r="AN107" s="549"/>
      <c r="AO107" s="549"/>
      <c r="AP107" s="549"/>
      <c r="AQ107" s="549"/>
      <c r="AR107" s="549"/>
      <c r="AS107" s="549"/>
      <c r="AT107" s="549"/>
      <c r="AU107" s="554"/>
      <c r="AV107" s="554"/>
      <c r="AW107" s="554"/>
      <c r="AX107" s="554"/>
      <c r="AY107" s="554"/>
      <c r="AZ107" s="554"/>
      <c r="BA107" s="554"/>
      <c r="BB107" s="554"/>
      <c r="BC107" s="554"/>
      <c r="BD107" s="554"/>
      <c r="BE107" s="554"/>
      <c r="BF107" s="554"/>
      <c r="BG107" s="554"/>
      <c r="BH107" s="554"/>
      <c r="BI107" s="554"/>
      <c r="BJ107" s="554"/>
      <c r="BK107" s="554"/>
      <c r="BL107" s="554"/>
      <c r="BM107" s="554"/>
      <c r="BN107" s="554"/>
      <c r="BO107" s="554"/>
      <c r="BP107" s="554"/>
      <c r="BQ107" s="554"/>
      <c r="BR107" s="554"/>
      <c r="BS107" s="554"/>
      <c r="BT107" s="554"/>
      <c r="BU107" s="554"/>
      <c r="BV107" s="554"/>
      <c r="BW107" s="554"/>
      <c r="BX107" s="554"/>
      <c r="BY107" s="554"/>
      <c r="BZ107" s="554"/>
      <c r="CA107" s="554"/>
      <c r="CB107" s="554"/>
      <c r="CC107" s="554"/>
      <c r="CD107" s="554"/>
      <c r="CE107" s="554"/>
      <c r="CF107" s="554"/>
      <c r="CG107" s="554"/>
      <c r="CH107" s="554"/>
      <c r="CI107" s="554"/>
      <c r="CJ107" s="554"/>
      <c r="CK107" s="554"/>
      <c r="CL107" s="554"/>
      <c r="CM107" s="554"/>
      <c r="CN107" s="554"/>
      <c r="CO107" s="554"/>
      <c r="CP107" s="554"/>
      <c r="CQ107" s="554"/>
      <c r="CR107" s="554"/>
      <c r="CS107" s="554"/>
      <c r="CT107" s="554"/>
      <c r="CU107" s="554"/>
      <c r="CV107" s="554"/>
      <c r="CW107" s="554"/>
      <c r="CX107" s="554"/>
      <c r="CY107" s="554"/>
      <c r="CZ107" s="554"/>
      <c r="DA107" s="554"/>
      <c r="DB107" s="554"/>
      <c r="DC107" s="554"/>
      <c r="DD107" s="554"/>
      <c r="DE107" s="554"/>
      <c r="DF107" s="554"/>
      <c r="DG107" s="554"/>
      <c r="DH107" s="554"/>
      <c r="DI107" s="554"/>
      <c r="DJ107" s="554"/>
      <c r="DK107" s="554"/>
      <c r="DL107" s="554"/>
      <c r="DM107" s="554"/>
      <c r="DN107" s="554"/>
      <c r="DO107" s="554"/>
      <c r="DP107" s="554"/>
      <c r="DQ107" s="554"/>
      <c r="DR107" s="554"/>
      <c r="DS107" s="554"/>
      <c r="DT107" s="554"/>
      <c r="DU107" s="554"/>
      <c r="DV107" s="554"/>
      <c r="DW107" s="554"/>
      <c r="DX107" s="554"/>
      <c r="DY107" s="554"/>
      <c r="DZ107" s="554"/>
      <c r="EA107" s="554"/>
      <c r="EB107" s="554"/>
      <c r="EC107" s="554"/>
      <c r="ED107" s="554"/>
      <c r="EE107" s="554"/>
      <c r="EF107" s="554"/>
      <c r="EG107" s="554"/>
      <c r="EH107" s="554"/>
      <c r="EI107" s="554"/>
      <c r="EJ107" s="554"/>
      <c r="EK107" s="554"/>
      <c r="EL107" s="554"/>
      <c r="EM107" s="554"/>
      <c r="EN107" s="554"/>
      <c r="EO107" s="554"/>
      <c r="EP107" s="554"/>
      <c r="EQ107" s="554"/>
      <c r="ER107" s="554"/>
      <c r="ES107" s="554"/>
      <c r="ET107" s="554"/>
      <c r="EU107" s="554"/>
      <c r="EV107" s="554"/>
      <c r="EW107" s="554"/>
      <c r="EX107" s="554"/>
      <c r="EY107" s="554"/>
      <c r="EZ107" s="554"/>
      <c r="FA107" s="554"/>
      <c r="FB107" s="554"/>
      <c r="FC107" s="554"/>
      <c r="FD107" s="554"/>
      <c r="FE107" s="554"/>
      <c r="FF107" s="554"/>
      <c r="FG107" s="554"/>
      <c r="FH107" s="554"/>
      <c r="FI107" s="554"/>
    </row>
    <row r="108" spans="6:165" ht="9">
      <c r="F108" s="549"/>
      <c r="G108" s="554"/>
      <c r="H108" s="554"/>
      <c r="I108" s="554"/>
      <c r="J108" s="554"/>
      <c r="K108" s="554"/>
      <c r="L108" s="554"/>
      <c r="M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49"/>
      <c r="AG108" s="549"/>
      <c r="AH108" s="549"/>
      <c r="AI108" s="549"/>
      <c r="AJ108" s="549"/>
      <c r="AK108" s="549"/>
      <c r="AL108" s="549"/>
      <c r="AM108" s="549"/>
      <c r="AN108" s="549"/>
      <c r="AO108" s="549"/>
      <c r="AP108" s="549"/>
      <c r="AQ108" s="549"/>
      <c r="AR108" s="549"/>
      <c r="AS108" s="549"/>
      <c r="AT108" s="549"/>
      <c r="AU108" s="554"/>
      <c r="AV108" s="554"/>
      <c r="AW108" s="554"/>
      <c r="AX108" s="554"/>
      <c r="AY108" s="554"/>
      <c r="AZ108" s="554"/>
      <c r="BA108" s="554"/>
      <c r="BB108" s="554"/>
      <c r="BC108" s="554"/>
      <c r="BD108" s="554"/>
      <c r="BE108" s="554"/>
      <c r="BF108" s="554"/>
      <c r="BG108" s="554"/>
      <c r="BH108" s="554"/>
      <c r="BI108" s="554"/>
      <c r="BJ108" s="554"/>
      <c r="BK108" s="554"/>
      <c r="BL108" s="554"/>
      <c r="BM108" s="554"/>
      <c r="BN108" s="554"/>
      <c r="BO108" s="554"/>
      <c r="BP108" s="554"/>
      <c r="BQ108" s="554"/>
      <c r="BR108" s="554"/>
      <c r="BS108" s="554"/>
      <c r="BT108" s="554"/>
      <c r="BU108" s="554"/>
      <c r="BV108" s="554"/>
      <c r="BW108" s="554"/>
      <c r="BX108" s="554"/>
      <c r="BY108" s="554"/>
      <c r="BZ108" s="554"/>
      <c r="CA108" s="554"/>
      <c r="CB108" s="554"/>
      <c r="CC108" s="554"/>
      <c r="CD108" s="554"/>
      <c r="CE108" s="554"/>
      <c r="CF108" s="554"/>
      <c r="CG108" s="554"/>
      <c r="CH108" s="554"/>
      <c r="CI108" s="554"/>
      <c r="CJ108" s="554"/>
      <c r="CK108" s="554"/>
      <c r="CL108" s="554"/>
      <c r="CM108" s="554"/>
      <c r="CN108" s="554"/>
      <c r="CO108" s="554"/>
      <c r="CP108" s="554"/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554"/>
      <c r="DC108" s="554"/>
      <c r="DD108" s="554"/>
      <c r="DE108" s="554"/>
      <c r="DF108" s="554"/>
      <c r="DG108" s="554"/>
      <c r="DH108" s="554"/>
      <c r="DI108" s="554"/>
      <c r="DJ108" s="554"/>
      <c r="DK108" s="554"/>
      <c r="DL108" s="554"/>
      <c r="DM108" s="554"/>
      <c r="DN108" s="554"/>
      <c r="DO108" s="554"/>
      <c r="DP108" s="554"/>
      <c r="DQ108" s="554"/>
      <c r="DR108" s="554"/>
      <c r="DS108" s="554"/>
      <c r="DT108" s="554"/>
      <c r="DU108" s="554"/>
      <c r="DV108" s="554"/>
      <c r="DW108" s="554"/>
      <c r="DX108" s="554"/>
      <c r="DY108" s="554"/>
      <c r="DZ108" s="554"/>
      <c r="EA108" s="554"/>
      <c r="EB108" s="554"/>
      <c r="EC108" s="554"/>
      <c r="ED108" s="554"/>
      <c r="EE108" s="554"/>
      <c r="EF108" s="554"/>
      <c r="EG108" s="554"/>
      <c r="EH108" s="554"/>
      <c r="EI108" s="554"/>
      <c r="EJ108" s="554"/>
      <c r="EK108" s="554"/>
      <c r="EL108" s="554"/>
      <c r="EM108" s="554"/>
      <c r="EN108" s="554"/>
      <c r="EO108" s="554"/>
      <c r="EP108" s="554"/>
      <c r="EQ108" s="554"/>
      <c r="ER108" s="554"/>
      <c r="ES108" s="554"/>
      <c r="ET108" s="554"/>
      <c r="EU108" s="554"/>
      <c r="EV108" s="554"/>
      <c r="EW108" s="554"/>
      <c r="EX108" s="554"/>
      <c r="EY108" s="554"/>
      <c r="EZ108" s="554"/>
      <c r="FA108" s="554"/>
      <c r="FB108" s="554"/>
      <c r="FC108" s="554"/>
      <c r="FD108" s="554"/>
      <c r="FE108" s="554"/>
      <c r="FF108" s="554"/>
      <c r="FG108" s="554"/>
      <c r="FH108" s="554"/>
      <c r="FI108" s="554"/>
    </row>
    <row r="109" spans="6:165" ht="9">
      <c r="F109" s="549"/>
      <c r="G109" s="554"/>
      <c r="H109" s="554"/>
      <c r="I109" s="554"/>
      <c r="J109" s="554"/>
      <c r="K109" s="554"/>
      <c r="L109" s="554"/>
      <c r="M109" s="554"/>
      <c r="S109" s="554"/>
      <c r="T109" s="554"/>
      <c r="U109" s="554"/>
      <c r="V109" s="554"/>
      <c r="W109" s="554"/>
      <c r="X109" s="554"/>
      <c r="Y109" s="554"/>
      <c r="Z109" s="554"/>
      <c r="AA109" s="554"/>
      <c r="AB109" s="554"/>
      <c r="AC109" s="554"/>
      <c r="AD109" s="554"/>
      <c r="AE109" s="554"/>
      <c r="AF109" s="549"/>
      <c r="AG109" s="549"/>
      <c r="AH109" s="549"/>
      <c r="AI109" s="549"/>
      <c r="AJ109" s="549"/>
      <c r="AK109" s="549"/>
      <c r="AL109" s="549"/>
      <c r="AM109" s="549"/>
      <c r="AN109" s="549"/>
      <c r="AO109" s="549"/>
      <c r="AP109" s="549"/>
      <c r="AQ109" s="549"/>
      <c r="AR109" s="549"/>
      <c r="AS109" s="549"/>
      <c r="AT109" s="549"/>
      <c r="AU109" s="554"/>
      <c r="AV109" s="554"/>
      <c r="AW109" s="554"/>
      <c r="AX109" s="554"/>
      <c r="AY109" s="554"/>
      <c r="AZ109" s="554"/>
      <c r="BA109" s="554"/>
      <c r="BB109" s="554"/>
      <c r="BC109" s="554"/>
      <c r="BD109" s="554"/>
      <c r="BE109" s="554"/>
      <c r="BF109" s="554"/>
      <c r="BG109" s="554"/>
      <c r="BH109" s="554"/>
      <c r="BI109" s="554"/>
      <c r="BJ109" s="554"/>
      <c r="BK109" s="554"/>
      <c r="BL109" s="554"/>
      <c r="BM109" s="554"/>
      <c r="BN109" s="554"/>
      <c r="BO109" s="554"/>
      <c r="BP109" s="554"/>
      <c r="BQ109" s="554"/>
      <c r="BR109" s="554"/>
      <c r="BS109" s="554"/>
      <c r="BT109" s="554"/>
      <c r="BU109" s="554"/>
      <c r="BV109" s="554"/>
      <c r="BW109" s="554"/>
      <c r="BX109" s="554"/>
      <c r="BY109" s="554"/>
      <c r="BZ109" s="554"/>
      <c r="CA109" s="554"/>
      <c r="CB109" s="554"/>
      <c r="CC109" s="554"/>
      <c r="CD109" s="554"/>
      <c r="CE109" s="554"/>
      <c r="CF109" s="554"/>
      <c r="CG109" s="554"/>
      <c r="CH109" s="554"/>
      <c r="CI109" s="554"/>
      <c r="CJ109" s="554"/>
      <c r="CK109" s="554"/>
      <c r="CL109" s="554"/>
      <c r="CM109" s="554"/>
      <c r="CN109" s="554"/>
      <c r="CO109" s="554"/>
      <c r="CP109" s="554"/>
      <c r="CQ109" s="554"/>
      <c r="CR109" s="554"/>
      <c r="CS109" s="554"/>
      <c r="CT109" s="554"/>
      <c r="CU109" s="554"/>
      <c r="CV109" s="554"/>
      <c r="CW109" s="554"/>
      <c r="CX109" s="554"/>
      <c r="CY109" s="554"/>
      <c r="CZ109" s="554"/>
      <c r="DA109" s="554"/>
      <c r="DB109" s="554"/>
      <c r="DC109" s="554"/>
      <c r="DD109" s="554"/>
      <c r="DE109" s="554"/>
      <c r="DF109" s="554"/>
      <c r="DG109" s="554"/>
      <c r="DH109" s="554"/>
      <c r="DI109" s="554"/>
      <c r="DJ109" s="554"/>
      <c r="DK109" s="554"/>
      <c r="DL109" s="554"/>
      <c r="DM109" s="554"/>
      <c r="DN109" s="554"/>
      <c r="DO109" s="554"/>
      <c r="DP109" s="554"/>
      <c r="DQ109" s="554"/>
      <c r="DR109" s="554"/>
      <c r="DS109" s="554"/>
      <c r="DT109" s="554"/>
      <c r="DU109" s="554"/>
      <c r="DV109" s="554"/>
      <c r="DW109" s="554"/>
      <c r="DX109" s="554"/>
      <c r="DY109" s="554"/>
      <c r="DZ109" s="554"/>
      <c r="EA109" s="554"/>
      <c r="EB109" s="554"/>
      <c r="EC109" s="554"/>
      <c r="ED109" s="554"/>
      <c r="EE109" s="554"/>
      <c r="EF109" s="554"/>
      <c r="EG109" s="554"/>
      <c r="EH109" s="554"/>
      <c r="EI109" s="554"/>
      <c r="EJ109" s="554"/>
      <c r="EK109" s="554"/>
      <c r="EL109" s="554"/>
      <c r="EM109" s="554"/>
      <c r="EN109" s="554"/>
      <c r="EO109" s="554"/>
      <c r="EP109" s="554"/>
      <c r="EQ109" s="554"/>
      <c r="ER109" s="554"/>
      <c r="ES109" s="554"/>
      <c r="ET109" s="554"/>
      <c r="EU109" s="554"/>
      <c r="EV109" s="554"/>
      <c r="EW109" s="554"/>
      <c r="EX109" s="554"/>
      <c r="EY109" s="554"/>
      <c r="EZ109" s="554"/>
      <c r="FA109" s="554"/>
      <c r="FB109" s="554"/>
      <c r="FC109" s="554"/>
      <c r="FD109" s="554"/>
      <c r="FE109" s="554"/>
      <c r="FF109" s="554"/>
      <c r="FG109" s="554"/>
      <c r="FH109" s="554"/>
      <c r="FI109" s="554"/>
    </row>
    <row r="110" spans="6:165" ht="9">
      <c r="F110" s="549"/>
      <c r="G110" s="554"/>
      <c r="H110" s="554"/>
      <c r="I110" s="554"/>
      <c r="J110" s="554"/>
      <c r="K110" s="554"/>
      <c r="L110" s="554"/>
      <c r="M110" s="554"/>
      <c r="S110" s="554"/>
      <c r="T110" s="554"/>
      <c r="U110" s="554"/>
      <c r="V110" s="554"/>
      <c r="W110" s="554"/>
      <c r="X110" s="554"/>
      <c r="Y110" s="554"/>
      <c r="Z110" s="554"/>
      <c r="AA110" s="554"/>
      <c r="AB110" s="554"/>
      <c r="AC110" s="554"/>
      <c r="AD110" s="554"/>
      <c r="AE110" s="554"/>
      <c r="AF110" s="549"/>
      <c r="AG110" s="549"/>
      <c r="AH110" s="549"/>
      <c r="AI110" s="549"/>
      <c r="AJ110" s="549"/>
      <c r="AK110" s="549"/>
      <c r="AL110" s="549"/>
      <c r="AM110" s="549"/>
      <c r="AN110" s="549"/>
      <c r="AO110" s="549"/>
      <c r="AP110" s="549"/>
      <c r="AQ110" s="549"/>
      <c r="AR110" s="549"/>
      <c r="AS110" s="549"/>
      <c r="AT110" s="549"/>
      <c r="AU110" s="554"/>
      <c r="AV110" s="554"/>
      <c r="AW110" s="554"/>
      <c r="AX110" s="554"/>
      <c r="AY110" s="554"/>
      <c r="AZ110" s="554"/>
      <c r="BA110" s="554"/>
      <c r="BB110" s="554"/>
      <c r="BC110" s="554"/>
      <c r="BD110" s="554"/>
      <c r="BE110" s="554"/>
      <c r="BF110" s="554"/>
      <c r="BG110" s="554"/>
      <c r="BH110" s="554"/>
      <c r="BI110" s="554"/>
      <c r="BJ110" s="554"/>
      <c r="BK110" s="554"/>
      <c r="BL110" s="554"/>
      <c r="BM110" s="554"/>
      <c r="BN110" s="554"/>
      <c r="BO110" s="554"/>
      <c r="BP110" s="554"/>
      <c r="BQ110" s="554"/>
      <c r="BR110" s="554"/>
      <c r="BS110" s="554"/>
      <c r="BT110" s="554"/>
      <c r="BU110" s="554"/>
      <c r="BV110" s="554"/>
      <c r="BW110" s="554"/>
      <c r="BX110" s="554"/>
      <c r="BY110" s="554"/>
      <c r="BZ110" s="554"/>
      <c r="CA110" s="554"/>
      <c r="CB110" s="554"/>
      <c r="CC110" s="554"/>
      <c r="CD110" s="554"/>
      <c r="CE110" s="554"/>
      <c r="CF110" s="554"/>
      <c r="CG110" s="554"/>
      <c r="CH110" s="554"/>
      <c r="CI110" s="554"/>
      <c r="CJ110" s="554"/>
      <c r="CK110" s="554"/>
      <c r="CL110" s="554"/>
      <c r="CM110" s="554"/>
      <c r="CN110" s="554"/>
      <c r="CO110" s="554"/>
      <c r="CP110" s="554"/>
      <c r="CQ110" s="554"/>
      <c r="CR110" s="554"/>
      <c r="CS110" s="554"/>
      <c r="CT110" s="554"/>
      <c r="CU110" s="554"/>
      <c r="CV110" s="554"/>
      <c r="CW110" s="554"/>
      <c r="CX110" s="554"/>
      <c r="CY110" s="554"/>
      <c r="CZ110" s="554"/>
      <c r="DA110" s="554"/>
      <c r="DB110" s="554"/>
      <c r="DC110" s="554"/>
      <c r="DD110" s="554"/>
      <c r="DE110" s="554"/>
      <c r="DF110" s="554"/>
      <c r="DG110" s="554"/>
      <c r="DH110" s="554"/>
      <c r="DI110" s="554"/>
      <c r="DJ110" s="554"/>
      <c r="DK110" s="554"/>
      <c r="DL110" s="554"/>
      <c r="DM110" s="554"/>
      <c r="DN110" s="554"/>
      <c r="DO110" s="554"/>
      <c r="DP110" s="554"/>
      <c r="DQ110" s="554"/>
      <c r="DR110" s="554"/>
      <c r="DS110" s="554"/>
      <c r="DT110" s="554"/>
      <c r="DU110" s="554"/>
      <c r="DV110" s="554"/>
      <c r="DW110" s="554"/>
      <c r="DX110" s="554"/>
      <c r="DY110" s="554"/>
      <c r="DZ110" s="554"/>
      <c r="EA110" s="554"/>
      <c r="EB110" s="554"/>
      <c r="EC110" s="554"/>
      <c r="ED110" s="554"/>
      <c r="EE110" s="554"/>
      <c r="EF110" s="554"/>
      <c r="EG110" s="554"/>
      <c r="EH110" s="554"/>
      <c r="EI110" s="554"/>
      <c r="EJ110" s="554"/>
      <c r="EK110" s="554"/>
      <c r="EL110" s="554"/>
      <c r="EM110" s="554"/>
      <c r="EN110" s="554"/>
      <c r="EO110" s="554"/>
      <c r="EP110" s="554"/>
      <c r="EQ110" s="554"/>
      <c r="ER110" s="554"/>
      <c r="ES110" s="554"/>
      <c r="ET110" s="554"/>
      <c r="EU110" s="554"/>
      <c r="EV110" s="554"/>
      <c r="EW110" s="554"/>
      <c r="EX110" s="554"/>
      <c r="EY110" s="554"/>
      <c r="EZ110" s="554"/>
      <c r="FA110" s="554"/>
      <c r="FB110" s="554"/>
      <c r="FC110" s="554"/>
      <c r="FD110" s="554"/>
      <c r="FE110" s="554"/>
      <c r="FF110" s="554"/>
      <c r="FG110" s="554"/>
      <c r="FH110" s="554"/>
      <c r="FI110" s="554"/>
    </row>
    <row r="111" spans="6:165" ht="9">
      <c r="F111" s="549"/>
      <c r="G111" s="554"/>
      <c r="H111" s="554"/>
      <c r="I111" s="554"/>
      <c r="J111" s="554"/>
      <c r="K111" s="554"/>
      <c r="L111" s="554"/>
      <c r="M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49"/>
      <c r="AG111" s="549"/>
      <c r="AH111" s="549"/>
      <c r="AI111" s="549"/>
      <c r="AJ111" s="549"/>
      <c r="AK111" s="549"/>
      <c r="AL111" s="549"/>
      <c r="AM111" s="549"/>
      <c r="AN111" s="549"/>
      <c r="AO111" s="549"/>
      <c r="AP111" s="549"/>
      <c r="AQ111" s="549"/>
      <c r="AR111" s="549"/>
      <c r="AS111" s="549"/>
      <c r="AT111" s="549"/>
      <c r="AU111" s="554"/>
      <c r="AV111" s="554"/>
      <c r="AW111" s="554"/>
      <c r="AX111" s="554"/>
      <c r="AY111" s="554"/>
      <c r="AZ111" s="554"/>
      <c r="BA111" s="554"/>
      <c r="BB111" s="554"/>
      <c r="BC111" s="554"/>
      <c r="BD111" s="554"/>
      <c r="BE111" s="554"/>
      <c r="BF111" s="554"/>
      <c r="BG111" s="554"/>
      <c r="BH111" s="554"/>
      <c r="BI111" s="554"/>
      <c r="BJ111" s="554"/>
      <c r="BK111" s="554"/>
      <c r="BL111" s="554"/>
      <c r="BM111" s="554"/>
      <c r="BN111" s="554"/>
      <c r="BO111" s="554"/>
      <c r="BP111" s="554"/>
      <c r="BQ111" s="554"/>
      <c r="BR111" s="554"/>
      <c r="BS111" s="554"/>
      <c r="BT111" s="554"/>
      <c r="BU111" s="554"/>
      <c r="BV111" s="554"/>
      <c r="BW111" s="554"/>
      <c r="BX111" s="554"/>
      <c r="BY111" s="554"/>
      <c r="BZ111" s="554"/>
      <c r="CA111" s="554"/>
      <c r="CB111" s="554"/>
      <c r="CC111" s="554"/>
      <c r="CD111" s="554"/>
      <c r="CE111" s="554"/>
      <c r="CF111" s="554"/>
      <c r="CG111" s="554"/>
      <c r="CH111" s="554"/>
      <c r="CI111" s="554"/>
      <c r="CJ111" s="554"/>
      <c r="CK111" s="554"/>
      <c r="CL111" s="554"/>
      <c r="CM111" s="554"/>
      <c r="CN111" s="554"/>
      <c r="CO111" s="554"/>
      <c r="CP111" s="554"/>
      <c r="CQ111" s="554"/>
      <c r="CR111" s="554"/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4"/>
      <c r="DE111" s="554"/>
      <c r="DF111" s="554"/>
      <c r="DG111" s="554"/>
      <c r="DH111" s="554"/>
      <c r="DI111" s="554"/>
      <c r="DJ111" s="554"/>
      <c r="DK111" s="554"/>
      <c r="DL111" s="554"/>
      <c r="DM111" s="554"/>
      <c r="DN111" s="554"/>
      <c r="DO111" s="554"/>
      <c r="DP111" s="554"/>
      <c r="DQ111" s="554"/>
      <c r="DR111" s="554"/>
      <c r="DS111" s="554"/>
      <c r="DT111" s="554"/>
      <c r="DU111" s="554"/>
      <c r="DV111" s="554"/>
      <c r="DW111" s="554"/>
      <c r="DX111" s="554"/>
      <c r="DY111" s="554"/>
      <c r="DZ111" s="554"/>
      <c r="EA111" s="554"/>
      <c r="EB111" s="554"/>
      <c r="EC111" s="554"/>
      <c r="ED111" s="554"/>
      <c r="EE111" s="554"/>
      <c r="EF111" s="554"/>
      <c r="EG111" s="554"/>
      <c r="EH111" s="554"/>
      <c r="EI111" s="554"/>
      <c r="EJ111" s="554"/>
      <c r="EK111" s="554"/>
      <c r="EL111" s="554"/>
      <c r="EM111" s="554"/>
      <c r="EN111" s="554"/>
      <c r="EO111" s="554"/>
      <c r="EP111" s="554"/>
      <c r="EQ111" s="554"/>
      <c r="ER111" s="554"/>
      <c r="ES111" s="554"/>
      <c r="ET111" s="554"/>
      <c r="EU111" s="554"/>
      <c r="EV111" s="554"/>
      <c r="EW111" s="554"/>
      <c r="EX111" s="554"/>
      <c r="EY111" s="554"/>
      <c r="EZ111" s="554"/>
      <c r="FA111" s="554"/>
      <c r="FB111" s="554"/>
      <c r="FC111" s="554"/>
      <c r="FD111" s="554"/>
      <c r="FE111" s="554"/>
      <c r="FF111" s="554"/>
      <c r="FG111" s="554"/>
      <c r="FH111" s="554"/>
      <c r="FI111" s="554"/>
    </row>
    <row r="112" spans="6:165" ht="9">
      <c r="F112" s="549"/>
      <c r="G112" s="554"/>
      <c r="H112" s="554"/>
      <c r="I112" s="554"/>
      <c r="J112" s="554"/>
      <c r="K112" s="554"/>
      <c r="L112" s="554"/>
      <c r="M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4"/>
      <c r="AC112" s="554"/>
      <c r="AD112" s="554"/>
      <c r="AE112" s="554"/>
      <c r="AF112" s="549"/>
      <c r="AG112" s="549"/>
      <c r="AH112" s="549"/>
      <c r="AI112" s="549"/>
      <c r="AJ112" s="549"/>
      <c r="AK112" s="549"/>
      <c r="AL112" s="549"/>
      <c r="AM112" s="549"/>
      <c r="AN112" s="549"/>
      <c r="AO112" s="549"/>
      <c r="AP112" s="549"/>
      <c r="AQ112" s="549"/>
      <c r="AR112" s="549"/>
      <c r="AS112" s="549"/>
      <c r="AT112" s="549"/>
      <c r="AU112" s="554"/>
      <c r="AV112" s="554"/>
      <c r="AW112" s="554"/>
      <c r="AX112" s="554"/>
      <c r="AY112" s="554"/>
      <c r="AZ112" s="554"/>
      <c r="BA112" s="554"/>
      <c r="BB112" s="554"/>
      <c r="BC112" s="554"/>
      <c r="BD112" s="554"/>
      <c r="BE112" s="554"/>
      <c r="BF112" s="554"/>
      <c r="BG112" s="554"/>
      <c r="BH112" s="554"/>
      <c r="BI112" s="554"/>
      <c r="BJ112" s="554"/>
      <c r="BK112" s="554"/>
      <c r="BL112" s="554"/>
      <c r="BM112" s="554"/>
      <c r="BN112" s="554"/>
      <c r="BO112" s="554"/>
      <c r="BP112" s="554"/>
      <c r="BQ112" s="554"/>
      <c r="BR112" s="554"/>
      <c r="BS112" s="554"/>
      <c r="BT112" s="554"/>
      <c r="BU112" s="554"/>
      <c r="BV112" s="554"/>
      <c r="BW112" s="554"/>
      <c r="BX112" s="554"/>
      <c r="BY112" s="554"/>
      <c r="BZ112" s="554"/>
      <c r="CA112" s="554"/>
      <c r="CB112" s="554"/>
      <c r="CC112" s="554"/>
      <c r="CD112" s="554"/>
      <c r="CE112" s="554"/>
      <c r="CF112" s="554"/>
      <c r="CG112" s="554"/>
      <c r="CH112" s="554"/>
      <c r="CI112" s="554"/>
      <c r="CJ112" s="554"/>
      <c r="CK112" s="554"/>
      <c r="CL112" s="554"/>
      <c r="CM112" s="554"/>
      <c r="CN112" s="554"/>
      <c r="CO112" s="554"/>
      <c r="CP112" s="554"/>
      <c r="CQ112" s="554"/>
      <c r="CR112" s="554"/>
      <c r="CS112" s="554"/>
      <c r="CT112" s="554"/>
      <c r="CU112" s="554"/>
      <c r="CV112" s="554"/>
      <c r="CW112" s="554"/>
      <c r="CX112" s="554"/>
      <c r="CY112" s="554"/>
      <c r="CZ112" s="554"/>
      <c r="DA112" s="554"/>
      <c r="DB112" s="554"/>
      <c r="DC112" s="554"/>
      <c r="DD112" s="554"/>
      <c r="DE112" s="554"/>
      <c r="DF112" s="554"/>
      <c r="DG112" s="554"/>
      <c r="DH112" s="554"/>
      <c r="DI112" s="554"/>
      <c r="DJ112" s="554"/>
      <c r="DK112" s="554"/>
      <c r="DL112" s="554"/>
      <c r="DM112" s="554"/>
      <c r="DN112" s="554"/>
      <c r="DO112" s="554"/>
      <c r="DP112" s="554"/>
      <c r="DQ112" s="554"/>
      <c r="DR112" s="554"/>
      <c r="DS112" s="554"/>
      <c r="DT112" s="554"/>
      <c r="DU112" s="554"/>
      <c r="DV112" s="554"/>
      <c r="DW112" s="554"/>
      <c r="DX112" s="554"/>
      <c r="DY112" s="554"/>
      <c r="DZ112" s="554"/>
      <c r="EA112" s="554"/>
      <c r="EB112" s="554"/>
      <c r="EC112" s="554"/>
      <c r="ED112" s="554"/>
      <c r="EE112" s="554"/>
      <c r="EF112" s="554"/>
      <c r="EG112" s="554"/>
      <c r="EH112" s="554"/>
      <c r="EI112" s="554"/>
      <c r="EJ112" s="554"/>
      <c r="EK112" s="554"/>
      <c r="EL112" s="554"/>
      <c r="EM112" s="554"/>
      <c r="EN112" s="554"/>
      <c r="EO112" s="554"/>
      <c r="EP112" s="554"/>
      <c r="EQ112" s="554"/>
      <c r="ER112" s="554"/>
      <c r="ES112" s="554"/>
      <c r="ET112" s="554"/>
      <c r="EU112" s="554"/>
      <c r="EV112" s="554"/>
      <c r="EW112" s="554"/>
      <c r="EX112" s="554"/>
      <c r="EY112" s="554"/>
      <c r="EZ112" s="554"/>
      <c r="FA112" s="554"/>
      <c r="FB112" s="554"/>
      <c r="FC112" s="554"/>
      <c r="FD112" s="554"/>
      <c r="FE112" s="554"/>
      <c r="FF112" s="554"/>
      <c r="FG112" s="554"/>
      <c r="FH112" s="554"/>
      <c r="FI112" s="554"/>
    </row>
    <row r="113" spans="6:165" ht="9">
      <c r="F113" s="549"/>
      <c r="G113" s="554"/>
      <c r="H113" s="554"/>
      <c r="I113" s="554"/>
      <c r="J113" s="554"/>
      <c r="K113" s="554"/>
      <c r="L113" s="554"/>
      <c r="M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49"/>
      <c r="AS113" s="549"/>
      <c r="AT113" s="549"/>
      <c r="AU113" s="554"/>
      <c r="AV113" s="554"/>
      <c r="AW113" s="554"/>
      <c r="AX113" s="554"/>
      <c r="AY113" s="554"/>
      <c r="AZ113" s="554"/>
      <c r="BA113" s="554"/>
      <c r="BB113" s="554"/>
      <c r="BC113" s="554"/>
      <c r="BD113" s="554"/>
      <c r="BE113" s="554"/>
      <c r="BF113" s="554"/>
      <c r="BG113" s="554"/>
      <c r="BH113" s="554"/>
      <c r="BI113" s="554"/>
      <c r="BJ113" s="554"/>
      <c r="BK113" s="554"/>
      <c r="BL113" s="554"/>
      <c r="BM113" s="554"/>
      <c r="BN113" s="554"/>
      <c r="BO113" s="554"/>
      <c r="BP113" s="554"/>
      <c r="BQ113" s="554"/>
      <c r="BR113" s="554"/>
      <c r="BS113" s="554"/>
      <c r="BT113" s="554"/>
      <c r="BU113" s="554"/>
      <c r="BV113" s="554"/>
      <c r="BW113" s="554"/>
      <c r="BX113" s="554"/>
      <c r="BY113" s="554"/>
      <c r="BZ113" s="554"/>
      <c r="CA113" s="554"/>
      <c r="CB113" s="554"/>
      <c r="CC113" s="554"/>
      <c r="CD113" s="554"/>
      <c r="CE113" s="554"/>
      <c r="CF113" s="554"/>
      <c r="CG113" s="554"/>
      <c r="CH113" s="554"/>
      <c r="CI113" s="554"/>
      <c r="CJ113" s="554"/>
      <c r="CK113" s="554"/>
      <c r="CL113" s="554"/>
      <c r="CM113" s="554"/>
      <c r="CN113" s="554"/>
      <c r="CO113" s="554"/>
      <c r="CP113" s="554"/>
      <c r="CQ113" s="554"/>
      <c r="CR113" s="554"/>
      <c r="CS113" s="554"/>
      <c r="CT113" s="554"/>
      <c r="CU113" s="554"/>
      <c r="CV113" s="554"/>
      <c r="CW113" s="554"/>
      <c r="CX113" s="554"/>
      <c r="CY113" s="554"/>
      <c r="CZ113" s="554"/>
      <c r="DA113" s="554"/>
      <c r="DB113" s="554"/>
      <c r="DC113" s="554"/>
      <c r="DD113" s="554"/>
      <c r="DE113" s="554"/>
      <c r="DF113" s="554"/>
      <c r="DG113" s="554"/>
      <c r="DH113" s="554"/>
      <c r="DI113" s="554"/>
      <c r="DJ113" s="554"/>
      <c r="DK113" s="554"/>
      <c r="DL113" s="554"/>
      <c r="DM113" s="554"/>
      <c r="DN113" s="554"/>
      <c r="DO113" s="554"/>
      <c r="DP113" s="554"/>
      <c r="DQ113" s="554"/>
      <c r="DR113" s="554"/>
      <c r="DS113" s="554"/>
      <c r="DT113" s="554"/>
      <c r="DU113" s="554"/>
      <c r="DV113" s="554"/>
      <c r="DW113" s="554"/>
      <c r="DX113" s="554"/>
      <c r="DY113" s="554"/>
      <c r="DZ113" s="554"/>
      <c r="EA113" s="554"/>
      <c r="EB113" s="554"/>
      <c r="EC113" s="554"/>
      <c r="ED113" s="554"/>
      <c r="EE113" s="554"/>
      <c r="EF113" s="554"/>
      <c r="EG113" s="554"/>
      <c r="EH113" s="554"/>
      <c r="EI113" s="554"/>
      <c r="EJ113" s="554"/>
      <c r="EK113" s="554"/>
      <c r="EL113" s="554"/>
      <c r="EM113" s="554"/>
      <c r="EN113" s="554"/>
      <c r="EO113" s="554"/>
      <c r="EP113" s="554"/>
      <c r="EQ113" s="554"/>
      <c r="ER113" s="554"/>
      <c r="ES113" s="554"/>
      <c r="ET113" s="554"/>
      <c r="EU113" s="554"/>
      <c r="EV113" s="554"/>
      <c r="EW113" s="554"/>
      <c r="EX113" s="554"/>
      <c r="EY113" s="554"/>
      <c r="EZ113" s="554"/>
      <c r="FA113" s="554"/>
      <c r="FB113" s="554"/>
      <c r="FC113" s="554"/>
      <c r="FD113" s="554"/>
      <c r="FE113" s="554"/>
      <c r="FF113" s="554"/>
      <c r="FG113" s="554"/>
      <c r="FH113" s="554"/>
      <c r="FI113" s="554"/>
    </row>
    <row r="114" spans="6:165" ht="9">
      <c r="F114" s="549"/>
      <c r="G114" s="554"/>
      <c r="H114" s="554"/>
      <c r="I114" s="554"/>
      <c r="J114" s="554"/>
      <c r="K114" s="554"/>
      <c r="L114" s="554"/>
      <c r="M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49"/>
      <c r="AG114" s="549"/>
      <c r="AH114" s="549"/>
      <c r="AI114" s="549"/>
      <c r="AJ114" s="549"/>
      <c r="AK114" s="549"/>
      <c r="AL114" s="549"/>
      <c r="AM114" s="549"/>
      <c r="AN114" s="549"/>
      <c r="AO114" s="549"/>
      <c r="AP114" s="549"/>
      <c r="AQ114" s="549"/>
      <c r="AR114" s="549"/>
      <c r="AS114" s="549"/>
      <c r="AT114" s="549"/>
      <c r="AU114" s="554"/>
      <c r="AV114" s="554"/>
      <c r="AW114" s="554"/>
      <c r="AX114" s="554"/>
      <c r="AY114" s="554"/>
      <c r="AZ114" s="554"/>
      <c r="BA114" s="554"/>
      <c r="BB114" s="554"/>
      <c r="BC114" s="554"/>
      <c r="BD114" s="554"/>
      <c r="BE114" s="554"/>
      <c r="BF114" s="554"/>
      <c r="BG114" s="554"/>
      <c r="BH114" s="554"/>
      <c r="BI114" s="554"/>
      <c r="BJ114" s="554"/>
      <c r="BK114" s="554"/>
      <c r="BL114" s="554"/>
      <c r="BM114" s="554"/>
      <c r="BN114" s="554"/>
      <c r="BO114" s="554"/>
      <c r="BP114" s="554"/>
      <c r="BQ114" s="554"/>
      <c r="BR114" s="554"/>
      <c r="BS114" s="554"/>
      <c r="BT114" s="554"/>
      <c r="BU114" s="554"/>
      <c r="BV114" s="554"/>
      <c r="BW114" s="554"/>
      <c r="BX114" s="554"/>
      <c r="BY114" s="554"/>
      <c r="BZ114" s="554"/>
      <c r="CA114" s="554"/>
      <c r="CB114" s="554"/>
      <c r="CC114" s="554"/>
      <c r="CD114" s="554"/>
      <c r="CE114" s="554"/>
      <c r="CF114" s="554"/>
      <c r="CG114" s="554"/>
      <c r="CH114" s="554"/>
      <c r="CI114" s="554"/>
      <c r="CJ114" s="554"/>
      <c r="CK114" s="554"/>
      <c r="CL114" s="554"/>
      <c r="CM114" s="554"/>
      <c r="CN114" s="554"/>
      <c r="CO114" s="554"/>
      <c r="CP114" s="554"/>
      <c r="CQ114" s="554"/>
      <c r="CR114" s="554"/>
      <c r="CS114" s="554"/>
      <c r="CT114" s="554"/>
      <c r="CU114" s="554"/>
      <c r="CV114" s="554"/>
      <c r="CW114" s="554"/>
      <c r="CX114" s="554"/>
      <c r="CY114" s="554"/>
      <c r="CZ114" s="554"/>
      <c r="DA114" s="554"/>
      <c r="DB114" s="554"/>
      <c r="DC114" s="554"/>
      <c r="DD114" s="554"/>
      <c r="DE114" s="554"/>
      <c r="DF114" s="554"/>
      <c r="DG114" s="554"/>
      <c r="DH114" s="554"/>
      <c r="DI114" s="554"/>
      <c r="DJ114" s="554"/>
      <c r="DK114" s="554"/>
      <c r="DL114" s="554"/>
      <c r="DM114" s="554"/>
      <c r="DN114" s="554"/>
      <c r="DO114" s="554"/>
      <c r="DP114" s="554"/>
      <c r="DQ114" s="554"/>
      <c r="DR114" s="554"/>
      <c r="DS114" s="554"/>
      <c r="DT114" s="554"/>
      <c r="DU114" s="554"/>
      <c r="DV114" s="554"/>
      <c r="DW114" s="554"/>
      <c r="DX114" s="554"/>
      <c r="DY114" s="554"/>
      <c r="DZ114" s="554"/>
      <c r="EA114" s="554"/>
      <c r="EB114" s="554"/>
      <c r="EC114" s="554"/>
      <c r="ED114" s="554"/>
      <c r="EE114" s="554"/>
      <c r="EF114" s="554"/>
      <c r="EG114" s="554"/>
      <c r="EH114" s="554"/>
      <c r="EI114" s="554"/>
      <c r="EJ114" s="554"/>
      <c r="EK114" s="554"/>
      <c r="EL114" s="554"/>
      <c r="EM114" s="554"/>
      <c r="EN114" s="554"/>
      <c r="EO114" s="554"/>
      <c r="EP114" s="554"/>
      <c r="EQ114" s="554"/>
      <c r="ER114" s="554"/>
      <c r="ES114" s="554"/>
      <c r="ET114" s="554"/>
      <c r="EU114" s="554"/>
      <c r="EV114" s="554"/>
      <c r="EW114" s="554"/>
      <c r="EX114" s="554"/>
      <c r="EY114" s="554"/>
      <c r="EZ114" s="554"/>
      <c r="FA114" s="554"/>
      <c r="FB114" s="554"/>
      <c r="FC114" s="554"/>
      <c r="FD114" s="554"/>
      <c r="FE114" s="554"/>
      <c r="FF114" s="554"/>
      <c r="FG114" s="554"/>
      <c r="FH114" s="554"/>
      <c r="FI114" s="554"/>
    </row>
    <row r="115" spans="6:165" ht="9">
      <c r="F115" s="549"/>
      <c r="G115" s="554"/>
      <c r="H115" s="554"/>
      <c r="I115" s="554"/>
      <c r="J115" s="554"/>
      <c r="K115" s="554"/>
      <c r="L115" s="554"/>
      <c r="M115" s="554"/>
      <c r="S115" s="554"/>
      <c r="T115" s="554"/>
      <c r="U115" s="554"/>
      <c r="V115" s="554"/>
      <c r="W115" s="554"/>
      <c r="X115" s="554"/>
      <c r="Y115" s="554"/>
      <c r="Z115" s="554"/>
      <c r="AA115" s="554"/>
      <c r="AB115" s="554"/>
      <c r="AC115" s="554"/>
      <c r="AD115" s="554"/>
      <c r="AE115" s="554"/>
      <c r="AF115" s="549"/>
      <c r="AG115" s="549"/>
      <c r="AH115" s="549"/>
      <c r="AI115" s="549"/>
      <c r="AJ115" s="549"/>
      <c r="AK115" s="549"/>
      <c r="AL115" s="549"/>
      <c r="AM115" s="549"/>
      <c r="AN115" s="549"/>
      <c r="AO115" s="549"/>
      <c r="AP115" s="549"/>
      <c r="AQ115" s="549"/>
      <c r="AR115" s="549"/>
      <c r="AS115" s="549"/>
      <c r="AT115" s="549"/>
      <c r="AU115" s="554"/>
      <c r="AV115" s="554"/>
      <c r="AW115" s="554"/>
      <c r="AX115" s="554"/>
      <c r="AY115" s="554"/>
      <c r="AZ115" s="554"/>
      <c r="BA115" s="554"/>
      <c r="BB115" s="554"/>
      <c r="BC115" s="554"/>
      <c r="BD115" s="554"/>
      <c r="BE115" s="554"/>
      <c r="BF115" s="554"/>
      <c r="BG115" s="554"/>
      <c r="BH115" s="554"/>
      <c r="BI115" s="554"/>
      <c r="BJ115" s="554"/>
      <c r="BK115" s="554"/>
      <c r="BL115" s="554"/>
      <c r="BM115" s="554"/>
      <c r="BN115" s="554"/>
      <c r="BO115" s="554"/>
      <c r="BP115" s="554"/>
      <c r="BQ115" s="554"/>
      <c r="BR115" s="554"/>
      <c r="BS115" s="554"/>
      <c r="BT115" s="554"/>
      <c r="BU115" s="554"/>
      <c r="BV115" s="554"/>
      <c r="BW115" s="554"/>
      <c r="BX115" s="554"/>
      <c r="BY115" s="554"/>
      <c r="BZ115" s="554"/>
      <c r="CA115" s="554"/>
      <c r="CB115" s="554"/>
      <c r="CC115" s="554"/>
      <c r="CD115" s="554"/>
      <c r="CE115" s="554"/>
      <c r="CF115" s="554"/>
      <c r="CG115" s="554"/>
      <c r="CH115" s="554"/>
      <c r="CI115" s="554"/>
      <c r="CJ115" s="554"/>
      <c r="CK115" s="554"/>
      <c r="CL115" s="554"/>
      <c r="CM115" s="554"/>
      <c r="CN115" s="554"/>
      <c r="CO115" s="554"/>
      <c r="CP115" s="554"/>
      <c r="CQ115" s="554"/>
      <c r="CR115" s="554"/>
      <c r="CS115" s="554"/>
      <c r="CT115" s="554"/>
      <c r="CU115" s="554"/>
      <c r="CV115" s="554"/>
      <c r="CW115" s="554"/>
      <c r="CX115" s="554"/>
      <c r="CY115" s="554"/>
      <c r="CZ115" s="554"/>
      <c r="DA115" s="554"/>
      <c r="DB115" s="554"/>
      <c r="DC115" s="554"/>
      <c r="DD115" s="554"/>
      <c r="DE115" s="554"/>
      <c r="DF115" s="554"/>
      <c r="DG115" s="554"/>
      <c r="DH115" s="554"/>
      <c r="DI115" s="554"/>
      <c r="DJ115" s="554"/>
      <c r="DK115" s="554"/>
      <c r="DL115" s="554"/>
      <c r="DM115" s="554"/>
      <c r="DN115" s="554"/>
      <c r="DO115" s="554"/>
      <c r="DP115" s="554"/>
      <c r="DQ115" s="554"/>
      <c r="DR115" s="554"/>
      <c r="DS115" s="554"/>
      <c r="DT115" s="554"/>
      <c r="DU115" s="554"/>
      <c r="DV115" s="554"/>
      <c r="DW115" s="554"/>
      <c r="DX115" s="554"/>
      <c r="DY115" s="554"/>
      <c r="DZ115" s="554"/>
      <c r="EA115" s="554"/>
      <c r="EB115" s="554"/>
      <c r="EC115" s="554"/>
      <c r="ED115" s="554"/>
      <c r="EE115" s="554"/>
      <c r="EF115" s="554"/>
      <c r="EG115" s="554"/>
      <c r="EH115" s="554"/>
      <c r="EI115" s="554"/>
      <c r="EJ115" s="554"/>
      <c r="EK115" s="554"/>
      <c r="EL115" s="554"/>
      <c r="EM115" s="554"/>
      <c r="EN115" s="554"/>
      <c r="EO115" s="554"/>
      <c r="EP115" s="554"/>
      <c r="EQ115" s="554"/>
      <c r="ER115" s="554"/>
      <c r="ES115" s="554"/>
      <c r="ET115" s="554"/>
      <c r="EU115" s="554"/>
      <c r="EV115" s="554"/>
      <c r="EW115" s="554"/>
      <c r="EX115" s="554"/>
      <c r="EY115" s="554"/>
      <c r="EZ115" s="554"/>
      <c r="FA115" s="554"/>
      <c r="FB115" s="554"/>
      <c r="FC115" s="554"/>
      <c r="FD115" s="554"/>
      <c r="FE115" s="554"/>
      <c r="FF115" s="554"/>
      <c r="FG115" s="554"/>
      <c r="FH115" s="554"/>
      <c r="FI115" s="554"/>
    </row>
    <row r="116" spans="6:165" ht="9">
      <c r="F116" s="549"/>
      <c r="G116" s="554"/>
      <c r="H116" s="554"/>
      <c r="I116" s="554"/>
      <c r="J116" s="554"/>
      <c r="K116" s="554"/>
      <c r="L116" s="554"/>
      <c r="M116" s="554"/>
      <c r="S116" s="554"/>
      <c r="T116" s="554"/>
      <c r="U116" s="554"/>
      <c r="V116" s="554"/>
      <c r="W116" s="554"/>
      <c r="X116" s="554"/>
      <c r="Y116" s="554"/>
      <c r="Z116" s="554"/>
      <c r="AA116" s="554"/>
      <c r="AB116" s="554"/>
      <c r="AC116" s="554"/>
      <c r="AD116" s="554"/>
      <c r="AE116" s="554"/>
      <c r="AF116" s="549"/>
      <c r="AG116" s="549"/>
      <c r="AH116" s="549"/>
      <c r="AI116" s="549"/>
      <c r="AJ116" s="549"/>
      <c r="AK116" s="549"/>
      <c r="AL116" s="549"/>
      <c r="AM116" s="549"/>
      <c r="AN116" s="549"/>
      <c r="AO116" s="549"/>
      <c r="AP116" s="549"/>
      <c r="AQ116" s="549"/>
      <c r="AR116" s="549"/>
      <c r="AS116" s="549"/>
      <c r="AT116" s="549"/>
      <c r="AU116" s="554"/>
      <c r="AV116" s="554"/>
      <c r="AW116" s="554"/>
      <c r="AX116" s="554"/>
      <c r="AY116" s="554"/>
      <c r="AZ116" s="554"/>
      <c r="BA116" s="554"/>
      <c r="BB116" s="554"/>
      <c r="BC116" s="554"/>
      <c r="BD116" s="554"/>
      <c r="BE116" s="554"/>
      <c r="BF116" s="554"/>
      <c r="BG116" s="554"/>
      <c r="BH116" s="554"/>
      <c r="BI116" s="554"/>
      <c r="BJ116" s="554"/>
      <c r="BK116" s="554"/>
      <c r="BL116" s="554"/>
      <c r="BM116" s="554"/>
      <c r="BN116" s="554"/>
      <c r="BO116" s="554"/>
      <c r="BP116" s="554"/>
      <c r="BQ116" s="554"/>
      <c r="BR116" s="554"/>
      <c r="BS116" s="554"/>
      <c r="BT116" s="554"/>
      <c r="BU116" s="554"/>
      <c r="BV116" s="554"/>
      <c r="BW116" s="554"/>
      <c r="BX116" s="554"/>
      <c r="BY116" s="554"/>
      <c r="BZ116" s="554"/>
      <c r="CA116" s="554"/>
      <c r="CB116" s="554"/>
      <c r="CC116" s="554"/>
      <c r="CD116" s="554"/>
      <c r="CE116" s="554"/>
      <c r="CF116" s="554"/>
      <c r="CG116" s="554"/>
      <c r="CH116" s="554"/>
      <c r="CI116" s="554"/>
      <c r="CJ116" s="554"/>
      <c r="CK116" s="554"/>
      <c r="CL116" s="554"/>
      <c r="CM116" s="554"/>
      <c r="CN116" s="554"/>
      <c r="CO116" s="554"/>
      <c r="CP116" s="554"/>
      <c r="CQ116" s="554"/>
      <c r="CR116" s="554"/>
      <c r="CS116" s="554"/>
      <c r="CT116" s="554"/>
      <c r="CU116" s="554"/>
      <c r="CV116" s="554"/>
      <c r="CW116" s="554"/>
      <c r="CX116" s="554"/>
      <c r="CY116" s="554"/>
      <c r="CZ116" s="554"/>
      <c r="DA116" s="554"/>
      <c r="DB116" s="554"/>
      <c r="DC116" s="554"/>
      <c r="DD116" s="554"/>
      <c r="DE116" s="554"/>
      <c r="DF116" s="554"/>
      <c r="DG116" s="554"/>
      <c r="DH116" s="554"/>
      <c r="DI116" s="554"/>
      <c r="DJ116" s="554"/>
      <c r="DK116" s="554"/>
      <c r="DL116" s="554"/>
      <c r="DM116" s="554"/>
      <c r="DN116" s="554"/>
      <c r="DO116" s="554"/>
      <c r="DP116" s="554"/>
      <c r="DQ116" s="554"/>
      <c r="DR116" s="554"/>
      <c r="DS116" s="554"/>
      <c r="DT116" s="554"/>
      <c r="DU116" s="554"/>
      <c r="DV116" s="554"/>
      <c r="DW116" s="554"/>
      <c r="DX116" s="554"/>
      <c r="DY116" s="554"/>
      <c r="DZ116" s="554"/>
      <c r="EA116" s="554"/>
      <c r="EB116" s="554"/>
      <c r="EC116" s="554"/>
      <c r="ED116" s="554"/>
      <c r="EE116" s="554"/>
      <c r="EF116" s="554"/>
      <c r="EG116" s="554"/>
      <c r="EH116" s="554"/>
      <c r="EI116" s="554"/>
      <c r="EJ116" s="554"/>
      <c r="EK116" s="554"/>
      <c r="EL116" s="554"/>
      <c r="EM116" s="554"/>
      <c r="EN116" s="554"/>
      <c r="EO116" s="554"/>
      <c r="EP116" s="554"/>
      <c r="EQ116" s="554"/>
      <c r="ER116" s="554"/>
      <c r="ES116" s="554"/>
      <c r="ET116" s="554"/>
      <c r="EU116" s="554"/>
      <c r="EV116" s="554"/>
      <c r="EW116" s="554"/>
      <c r="EX116" s="554"/>
      <c r="EY116" s="554"/>
      <c r="EZ116" s="554"/>
      <c r="FA116" s="554"/>
      <c r="FB116" s="554"/>
      <c r="FC116" s="554"/>
      <c r="FD116" s="554"/>
      <c r="FE116" s="554"/>
      <c r="FF116" s="554"/>
      <c r="FG116" s="554"/>
      <c r="FH116" s="554"/>
      <c r="FI116" s="554"/>
    </row>
    <row r="117" spans="6:165" ht="9">
      <c r="F117" s="549"/>
      <c r="G117" s="554"/>
      <c r="H117" s="554"/>
      <c r="I117" s="554"/>
      <c r="J117" s="554"/>
      <c r="K117" s="554"/>
      <c r="L117" s="554"/>
      <c r="M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  <c r="AC117" s="554"/>
      <c r="AD117" s="554"/>
      <c r="AE117" s="554"/>
      <c r="AF117" s="549"/>
      <c r="AG117" s="549"/>
      <c r="AH117" s="549"/>
      <c r="AI117" s="549"/>
      <c r="AJ117" s="549"/>
      <c r="AK117" s="549"/>
      <c r="AL117" s="549"/>
      <c r="AM117" s="549"/>
      <c r="AN117" s="549"/>
      <c r="AO117" s="549"/>
      <c r="AP117" s="549"/>
      <c r="AQ117" s="549"/>
      <c r="AR117" s="549"/>
      <c r="AS117" s="549"/>
      <c r="AT117" s="549"/>
      <c r="AU117" s="554"/>
      <c r="AV117" s="554"/>
      <c r="AW117" s="554"/>
      <c r="AX117" s="554"/>
      <c r="AY117" s="554"/>
      <c r="AZ117" s="554"/>
      <c r="BA117" s="554"/>
      <c r="BB117" s="554"/>
      <c r="BC117" s="554"/>
      <c r="BD117" s="554"/>
      <c r="BE117" s="554"/>
      <c r="BF117" s="554"/>
      <c r="BG117" s="554"/>
      <c r="BH117" s="554"/>
      <c r="BI117" s="554"/>
      <c r="BJ117" s="554"/>
      <c r="BK117" s="554"/>
      <c r="BL117" s="554"/>
      <c r="BM117" s="554"/>
      <c r="BN117" s="554"/>
      <c r="BO117" s="554"/>
      <c r="BP117" s="554"/>
      <c r="BQ117" s="554"/>
      <c r="BR117" s="554"/>
      <c r="BS117" s="554"/>
      <c r="BT117" s="554"/>
      <c r="BU117" s="554"/>
      <c r="BV117" s="554"/>
      <c r="BW117" s="554"/>
      <c r="BX117" s="554"/>
      <c r="BY117" s="554"/>
      <c r="BZ117" s="554"/>
      <c r="CA117" s="554"/>
      <c r="CB117" s="554"/>
      <c r="CC117" s="554"/>
      <c r="CD117" s="554"/>
      <c r="CE117" s="554"/>
      <c r="CF117" s="554"/>
      <c r="CG117" s="554"/>
      <c r="CH117" s="554"/>
      <c r="CI117" s="554"/>
      <c r="CJ117" s="554"/>
      <c r="CK117" s="554"/>
      <c r="CL117" s="554"/>
      <c r="CM117" s="554"/>
      <c r="CN117" s="554"/>
      <c r="CO117" s="554"/>
      <c r="CP117" s="554"/>
      <c r="CQ117" s="554"/>
      <c r="CR117" s="554"/>
      <c r="CS117" s="554"/>
      <c r="CT117" s="554"/>
      <c r="CU117" s="554"/>
      <c r="CV117" s="554"/>
      <c r="CW117" s="554"/>
      <c r="CX117" s="554"/>
      <c r="CY117" s="554"/>
      <c r="CZ117" s="554"/>
      <c r="DA117" s="554"/>
      <c r="DB117" s="554"/>
      <c r="DC117" s="554"/>
      <c r="DD117" s="554"/>
      <c r="DE117" s="554"/>
      <c r="DF117" s="554"/>
      <c r="DG117" s="554"/>
      <c r="DH117" s="554"/>
      <c r="DI117" s="554"/>
      <c r="DJ117" s="554"/>
      <c r="DK117" s="554"/>
      <c r="DL117" s="554"/>
      <c r="DM117" s="554"/>
      <c r="DN117" s="554"/>
      <c r="DO117" s="554"/>
      <c r="DP117" s="554"/>
      <c r="DQ117" s="554"/>
      <c r="DR117" s="554"/>
      <c r="DS117" s="554"/>
      <c r="DT117" s="554"/>
      <c r="DU117" s="554"/>
      <c r="DV117" s="554"/>
      <c r="DW117" s="554"/>
      <c r="DX117" s="554"/>
      <c r="DY117" s="554"/>
      <c r="DZ117" s="554"/>
      <c r="EA117" s="554"/>
      <c r="EB117" s="554"/>
      <c r="EC117" s="554"/>
      <c r="ED117" s="554"/>
      <c r="EE117" s="554"/>
      <c r="EF117" s="554"/>
      <c r="EG117" s="554"/>
      <c r="EH117" s="554"/>
      <c r="EI117" s="554"/>
      <c r="EJ117" s="554"/>
      <c r="EK117" s="554"/>
      <c r="EL117" s="554"/>
      <c r="EM117" s="554"/>
      <c r="EN117" s="554"/>
      <c r="EO117" s="554"/>
      <c r="EP117" s="554"/>
      <c r="EQ117" s="554"/>
      <c r="ER117" s="554"/>
      <c r="ES117" s="554"/>
      <c r="ET117" s="554"/>
      <c r="EU117" s="554"/>
      <c r="EV117" s="554"/>
      <c r="EW117" s="554"/>
      <c r="EX117" s="554"/>
      <c r="EY117" s="554"/>
      <c r="EZ117" s="554"/>
      <c r="FA117" s="554"/>
      <c r="FB117" s="554"/>
      <c r="FC117" s="554"/>
      <c r="FD117" s="554"/>
      <c r="FE117" s="554"/>
      <c r="FF117" s="554"/>
      <c r="FG117" s="554"/>
      <c r="FH117" s="554"/>
      <c r="FI117" s="554"/>
    </row>
    <row r="118" spans="6:165" ht="9">
      <c r="F118" s="549"/>
      <c r="G118" s="554"/>
      <c r="H118" s="554"/>
      <c r="I118" s="554"/>
      <c r="J118" s="554"/>
      <c r="K118" s="554"/>
      <c r="L118" s="554"/>
      <c r="M118" s="554"/>
      <c r="S118" s="554"/>
      <c r="T118" s="554"/>
      <c r="U118" s="554"/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49"/>
      <c r="AG118" s="549"/>
      <c r="AH118" s="549"/>
      <c r="AI118" s="549"/>
      <c r="AJ118" s="549"/>
      <c r="AK118" s="549"/>
      <c r="AL118" s="549"/>
      <c r="AM118" s="549"/>
      <c r="AN118" s="549"/>
      <c r="AO118" s="549"/>
      <c r="AP118" s="549"/>
      <c r="AQ118" s="549"/>
      <c r="AR118" s="549"/>
      <c r="AS118" s="549"/>
      <c r="AT118" s="549"/>
      <c r="AU118" s="554"/>
      <c r="AV118" s="554"/>
      <c r="AW118" s="554"/>
      <c r="AX118" s="554"/>
      <c r="AY118" s="554"/>
      <c r="AZ118" s="554"/>
      <c r="BA118" s="554"/>
      <c r="BB118" s="554"/>
      <c r="BC118" s="554"/>
      <c r="BD118" s="554"/>
      <c r="BE118" s="554"/>
      <c r="BF118" s="554"/>
      <c r="BG118" s="554"/>
      <c r="BH118" s="554"/>
      <c r="BI118" s="554"/>
      <c r="BJ118" s="554"/>
      <c r="BK118" s="554"/>
      <c r="BL118" s="554"/>
      <c r="BM118" s="554"/>
      <c r="BN118" s="554"/>
      <c r="BO118" s="554"/>
      <c r="BP118" s="554"/>
      <c r="BQ118" s="554"/>
      <c r="BR118" s="554"/>
      <c r="BS118" s="554"/>
      <c r="BT118" s="554"/>
      <c r="BU118" s="554"/>
      <c r="BV118" s="554"/>
      <c r="BW118" s="554"/>
      <c r="BX118" s="554"/>
      <c r="BY118" s="554"/>
      <c r="BZ118" s="554"/>
      <c r="CA118" s="554"/>
      <c r="CB118" s="554"/>
      <c r="CC118" s="554"/>
      <c r="CD118" s="554"/>
      <c r="CE118" s="554"/>
      <c r="CF118" s="554"/>
      <c r="CG118" s="554"/>
      <c r="CH118" s="554"/>
      <c r="CI118" s="554"/>
      <c r="CJ118" s="554"/>
      <c r="CK118" s="554"/>
      <c r="CL118" s="554"/>
      <c r="CM118" s="554"/>
      <c r="CN118" s="554"/>
      <c r="CO118" s="554"/>
      <c r="CP118" s="554"/>
      <c r="CQ118" s="554"/>
      <c r="CR118" s="554"/>
      <c r="CS118" s="554"/>
      <c r="CT118" s="554"/>
      <c r="CU118" s="554"/>
      <c r="CV118" s="554"/>
      <c r="CW118" s="554"/>
      <c r="CX118" s="554"/>
      <c r="CY118" s="554"/>
      <c r="CZ118" s="554"/>
      <c r="DA118" s="554"/>
      <c r="DB118" s="554"/>
      <c r="DC118" s="554"/>
      <c r="DD118" s="554"/>
      <c r="DE118" s="554"/>
      <c r="DF118" s="554"/>
      <c r="DG118" s="554"/>
      <c r="DH118" s="554"/>
      <c r="DI118" s="554"/>
      <c r="DJ118" s="554"/>
      <c r="DK118" s="554"/>
      <c r="DL118" s="554"/>
      <c r="DM118" s="554"/>
      <c r="DN118" s="554"/>
      <c r="DO118" s="554"/>
      <c r="DP118" s="554"/>
      <c r="DQ118" s="554"/>
      <c r="DR118" s="554"/>
      <c r="DS118" s="554"/>
      <c r="DT118" s="554"/>
      <c r="DU118" s="554"/>
      <c r="DV118" s="554"/>
      <c r="DW118" s="554"/>
      <c r="DX118" s="554"/>
      <c r="DY118" s="554"/>
      <c r="DZ118" s="554"/>
      <c r="EA118" s="554"/>
      <c r="EB118" s="554"/>
      <c r="EC118" s="554"/>
      <c r="ED118" s="554"/>
      <c r="EE118" s="554"/>
      <c r="EF118" s="554"/>
      <c r="EG118" s="554"/>
      <c r="EH118" s="554"/>
      <c r="EI118" s="554"/>
      <c r="EJ118" s="554"/>
      <c r="EK118" s="554"/>
      <c r="EL118" s="554"/>
      <c r="EM118" s="554"/>
      <c r="EN118" s="554"/>
      <c r="EO118" s="554"/>
      <c r="EP118" s="554"/>
      <c r="EQ118" s="554"/>
      <c r="ER118" s="554"/>
      <c r="ES118" s="554"/>
      <c r="ET118" s="554"/>
      <c r="EU118" s="554"/>
      <c r="EV118" s="554"/>
      <c r="EW118" s="554"/>
      <c r="EX118" s="554"/>
      <c r="EY118" s="554"/>
      <c r="EZ118" s="554"/>
      <c r="FA118" s="554"/>
      <c r="FB118" s="554"/>
      <c r="FC118" s="554"/>
      <c r="FD118" s="554"/>
      <c r="FE118" s="554"/>
      <c r="FF118" s="554"/>
      <c r="FG118" s="554"/>
      <c r="FH118" s="554"/>
      <c r="FI118" s="554"/>
    </row>
    <row r="119" spans="6:165" ht="9">
      <c r="F119" s="549"/>
      <c r="G119" s="554"/>
      <c r="H119" s="554"/>
      <c r="I119" s="554"/>
      <c r="J119" s="554"/>
      <c r="K119" s="554"/>
      <c r="L119" s="554"/>
      <c r="M119" s="554"/>
      <c r="S119" s="554"/>
      <c r="T119" s="554"/>
      <c r="U119" s="554"/>
      <c r="V119" s="554"/>
      <c r="W119" s="554"/>
      <c r="X119" s="554"/>
      <c r="Y119" s="554"/>
      <c r="Z119" s="554"/>
      <c r="AA119" s="554"/>
      <c r="AB119" s="554"/>
      <c r="AC119" s="554"/>
      <c r="AD119" s="554"/>
      <c r="AE119" s="554"/>
      <c r="AF119" s="549"/>
      <c r="AG119" s="549"/>
      <c r="AH119" s="549"/>
      <c r="AI119" s="549"/>
      <c r="AJ119" s="549"/>
      <c r="AK119" s="549"/>
      <c r="AL119" s="549"/>
      <c r="AM119" s="549"/>
      <c r="AN119" s="549"/>
      <c r="AO119" s="549"/>
      <c r="AP119" s="549"/>
      <c r="AQ119" s="549"/>
      <c r="AR119" s="549"/>
      <c r="AS119" s="549"/>
      <c r="AT119" s="549"/>
      <c r="AU119" s="554"/>
      <c r="AV119" s="554"/>
      <c r="AW119" s="554"/>
      <c r="AX119" s="554"/>
      <c r="AY119" s="554"/>
      <c r="AZ119" s="554"/>
      <c r="BA119" s="554"/>
      <c r="BB119" s="554"/>
      <c r="BC119" s="554"/>
      <c r="BD119" s="554"/>
      <c r="BE119" s="554"/>
      <c r="BF119" s="554"/>
      <c r="BG119" s="554"/>
      <c r="BH119" s="554"/>
      <c r="BI119" s="554"/>
      <c r="BJ119" s="554"/>
      <c r="BK119" s="554"/>
      <c r="BL119" s="554"/>
      <c r="BM119" s="554"/>
      <c r="BN119" s="554"/>
      <c r="BO119" s="554"/>
      <c r="BP119" s="554"/>
      <c r="BQ119" s="554"/>
      <c r="BR119" s="554"/>
      <c r="BS119" s="554"/>
      <c r="BT119" s="554"/>
      <c r="BU119" s="554"/>
      <c r="BV119" s="554"/>
      <c r="BW119" s="554"/>
      <c r="BX119" s="554"/>
      <c r="BY119" s="554"/>
      <c r="BZ119" s="554"/>
      <c r="CA119" s="554"/>
      <c r="CB119" s="554"/>
      <c r="CC119" s="554"/>
      <c r="CD119" s="554"/>
      <c r="CE119" s="554"/>
      <c r="CF119" s="554"/>
      <c r="CG119" s="554"/>
      <c r="CH119" s="554"/>
      <c r="CI119" s="554"/>
      <c r="CJ119" s="554"/>
      <c r="CK119" s="554"/>
      <c r="CL119" s="554"/>
      <c r="CM119" s="554"/>
      <c r="CN119" s="554"/>
      <c r="CO119" s="554"/>
      <c r="CP119" s="554"/>
      <c r="CQ119" s="554"/>
      <c r="CR119" s="554"/>
      <c r="CS119" s="554"/>
      <c r="CT119" s="554"/>
      <c r="CU119" s="554"/>
      <c r="CV119" s="554"/>
      <c r="CW119" s="554"/>
      <c r="CX119" s="554"/>
      <c r="CY119" s="554"/>
      <c r="CZ119" s="554"/>
      <c r="DA119" s="554"/>
      <c r="DB119" s="554"/>
      <c r="DC119" s="554"/>
      <c r="DD119" s="554"/>
      <c r="DE119" s="554"/>
      <c r="DF119" s="554"/>
      <c r="DG119" s="554"/>
      <c r="DH119" s="554"/>
      <c r="DI119" s="554"/>
      <c r="DJ119" s="554"/>
      <c r="DK119" s="554"/>
      <c r="DL119" s="554"/>
      <c r="DM119" s="554"/>
      <c r="DN119" s="554"/>
      <c r="DO119" s="554"/>
      <c r="DP119" s="554"/>
      <c r="DQ119" s="554"/>
      <c r="DR119" s="554"/>
      <c r="DS119" s="554"/>
      <c r="DT119" s="554"/>
      <c r="DU119" s="554"/>
      <c r="DV119" s="554"/>
      <c r="DW119" s="554"/>
      <c r="DX119" s="554"/>
      <c r="DY119" s="554"/>
      <c r="DZ119" s="554"/>
      <c r="EA119" s="554"/>
      <c r="EB119" s="554"/>
      <c r="EC119" s="554"/>
      <c r="ED119" s="554"/>
      <c r="EE119" s="554"/>
      <c r="EF119" s="554"/>
      <c r="EG119" s="554"/>
      <c r="EH119" s="554"/>
      <c r="EI119" s="554"/>
      <c r="EJ119" s="554"/>
      <c r="EK119" s="554"/>
      <c r="EL119" s="554"/>
      <c r="EM119" s="554"/>
      <c r="EN119" s="554"/>
      <c r="EO119" s="554"/>
      <c r="EP119" s="554"/>
      <c r="EQ119" s="554"/>
      <c r="ER119" s="554"/>
      <c r="ES119" s="554"/>
      <c r="ET119" s="554"/>
      <c r="EU119" s="554"/>
      <c r="EV119" s="554"/>
      <c r="EW119" s="554"/>
      <c r="EX119" s="554"/>
      <c r="EY119" s="554"/>
      <c r="EZ119" s="554"/>
      <c r="FA119" s="554"/>
      <c r="FB119" s="554"/>
      <c r="FC119" s="554"/>
      <c r="FD119" s="554"/>
      <c r="FE119" s="554"/>
      <c r="FF119" s="554"/>
      <c r="FG119" s="554"/>
      <c r="FH119" s="554"/>
      <c r="FI119" s="554"/>
    </row>
    <row r="120" spans="6:165" ht="9">
      <c r="F120" s="549"/>
      <c r="G120" s="554"/>
      <c r="H120" s="554"/>
      <c r="I120" s="554"/>
      <c r="J120" s="554"/>
      <c r="K120" s="554"/>
      <c r="L120" s="554"/>
      <c r="M120" s="554"/>
      <c r="S120" s="554"/>
      <c r="T120" s="554"/>
      <c r="U120" s="554"/>
      <c r="V120" s="554"/>
      <c r="W120" s="554"/>
      <c r="X120" s="554"/>
      <c r="Y120" s="554"/>
      <c r="Z120" s="554"/>
      <c r="AA120" s="554"/>
      <c r="AB120" s="554"/>
      <c r="AC120" s="554"/>
      <c r="AD120" s="554"/>
      <c r="AE120" s="554"/>
      <c r="AF120" s="549"/>
      <c r="AG120" s="549"/>
      <c r="AH120" s="549"/>
      <c r="AI120" s="549"/>
      <c r="AJ120" s="549"/>
      <c r="AK120" s="549"/>
      <c r="AL120" s="549"/>
      <c r="AM120" s="549"/>
      <c r="AN120" s="549"/>
      <c r="AO120" s="549"/>
      <c r="AP120" s="549"/>
      <c r="AQ120" s="549"/>
      <c r="AR120" s="549"/>
      <c r="AS120" s="549"/>
      <c r="AT120" s="549"/>
      <c r="AU120" s="554"/>
      <c r="AV120" s="554"/>
      <c r="AW120" s="554"/>
      <c r="AX120" s="554"/>
      <c r="AY120" s="554"/>
      <c r="AZ120" s="554"/>
      <c r="BA120" s="554"/>
      <c r="BB120" s="554"/>
      <c r="BC120" s="554"/>
      <c r="BD120" s="554"/>
      <c r="BE120" s="554"/>
      <c r="BF120" s="554"/>
      <c r="BG120" s="554"/>
      <c r="BH120" s="554"/>
      <c r="BI120" s="554"/>
      <c r="BJ120" s="554"/>
      <c r="BK120" s="554"/>
      <c r="BL120" s="554"/>
      <c r="BM120" s="554"/>
      <c r="BN120" s="554"/>
      <c r="BO120" s="554"/>
      <c r="BP120" s="554"/>
      <c r="BQ120" s="554"/>
      <c r="BR120" s="554"/>
      <c r="BS120" s="554"/>
      <c r="BT120" s="554"/>
      <c r="BU120" s="554"/>
      <c r="BV120" s="554"/>
      <c r="BW120" s="554"/>
      <c r="BX120" s="554"/>
      <c r="BY120" s="554"/>
      <c r="BZ120" s="554"/>
      <c r="CA120" s="554"/>
      <c r="CB120" s="554"/>
      <c r="CC120" s="554"/>
      <c r="CD120" s="554"/>
      <c r="CE120" s="554"/>
      <c r="CF120" s="554"/>
      <c r="CG120" s="554"/>
      <c r="CH120" s="554"/>
      <c r="CI120" s="554"/>
      <c r="CJ120" s="554"/>
      <c r="CK120" s="554"/>
      <c r="CL120" s="554"/>
      <c r="CM120" s="554"/>
      <c r="CN120" s="554"/>
      <c r="CO120" s="554"/>
      <c r="CP120" s="554"/>
      <c r="CQ120" s="554"/>
      <c r="CR120" s="554"/>
      <c r="CS120" s="554"/>
      <c r="CT120" s="554"/>
      <c r="CU120" s="554"/>
      <c r="CV120" s="554"/>
      <c r="CW120" s="554"/>
      <c r="CX120" s="554"/>
      <c r="CY120" s="554"/>
      <c r="CZ120" s="554"/>
      <c r="DA120" s="554"/>
      <c r="DB120" s="554"/>
      <c r="DC120" s="554"/>
      <c r="DD120" s="554"/>
      <c r="DE120" s="554"/>
      <c r="DF120" s="554"/>
      <c r="DG120" s="554"/>
      <c r="DH120" s="554"/>
      <c r="DI120" s="554"/>
      <c r="DJ120" s="554"/>
      <c r="DK120" s="554"/>
      <c r="DL120" s="554"/>
      <c r="DM120" s="554"/>
      <c r="DN120" s="554"/>
      <c r="DO120" s="554"/>
      <c r="DP120" s="554"/>
      <c r="DQ120" s="554"/>
      <c r="DR120" s="554"/>
      <c r="DS120" s="554"/>
      <c r="DT120" s="554"/>
      <c r="DU120" s="554"/>
      <c r="DV120" s="554"/>
      <c r="DW120" s="554"/>
      <c r="DX120" s="554"/>
      <c r="DY120" s="554"/>
      <c r="DZ120" s="554"/>
      <c r="EA120" s="554"/>
      <c r="EB120" s="554"/>
      <c r="EC120" s="554"/>
      <c r="ED120" s="554"/>
      <c r="EE120" s="554"/>
      <c r="EF120" s="554"/>
      <c r="EG120" s="554"/>
      <c r="EH120" s="554"/>
      <c r="EI120" s="554"/>
      <c r="EJ120" s="554"/>
      <c r="EK120" s="554"/>
      <c r="EL120" s="554"/>
      <c r="EM120" s="554"/>
      <c r="EN120" s="554"/>
      <c r="EO120" s="554"/>
      <c r="EP120" s="554"/>
      <c r="EQ120" s="554"/>
      <c r="ER120" s="554"/>
      <c r="ES120" s="554"/>
      <c r="ET120" s="554"/>
      <c r="EU120" s="554"/>
      <c r="EV120" s="554"/>
      <c r="EW120" s="554"/>
      <c r="EX120" s="554"/>
      <c r="EY120" s="554"/>
      <c r="EZ120" s="554"/>
      <c r="FA120" s="554"/>
      <c r="FB120" s="554"/>
      <c r="FC120" s="554"/>
      <c r="FD120" s="554"/>
      <c r="FE120" s="554"/>
      <c r="FF120" s="554"/>
      <c r="FG120" s="554"/>
      <c r="FH120" s="554"/>
      <c r="FI120" s="554"/>
    </row>
    <row r="121" spans="6:165" ht="9">
      <c r="F121" s="549"/>
      <c r="G121" s="554"/>
      <c r="H121" s="554"/>
      <c r="I121" s="554"/>
      <c r="J121" s="554"/>
      <c r="K121" s="554"/>
      <c r="L121" s="554"/>
      <c r="M121" s="554"/>
      <c r="S121" s="554"/>
      <c r="T121" s="554"/>
      <c r="U121" s="554"/>
      <c r="V121" s="554"/>
      <c r="W121" s="554"/>
      <c r="X121" s="554"/>
      <c r="Y121" s="554"/>
      <c r="Z121" s="554"/>
      <c r="AA121" s="554"/>
      <c r="AB121" s="554"/>
      <c r="AC121" s="554"/>
      <c r="AD121" s="554"/>
      <c r="AE121" s="554"/>
      <c r="AF121" s="549"/>
      <c r="AG121" s="549"/>
      <c r="AH121" s="549"/>
      <c r="AI121" s="549"/>
      <c r="AJ121" s="549"/>
      <c r="AK121" s="549"/>
      <c r="AL121" s="549"/>
      <c r="AM121" s="549"/>
      <c r="AN121" s="549"/>
      <c r="AO121" s="549"/>
      <c r="AP121" s="549"/>
      <c r="AQ121" s="549"/>
      <c r="AR121" s="549"/>
      <c r="AS121" s="549"/>
      <c r="AT121" s="549"/>
      <c r="AU121" s="554"/>
      <c r="AV121" s="554"/>
      <c r="AW121" s="554"/>
      <c r="AX121" s="554"/>
      <c r="AY121" s="554"/>
      <c r="AZ121" s="554"/>
      <c r="BA121" s="554"/>
      <c r="BB121" s="554"/>
      <c r="BC121" s="554"/>
      <c r="BD121" s="554"/>
      <c r="BE121" s="554"/>
      <c r="BF121" s="554"/>
      <c r="BG121" s="554"/>
      <c r="BH121" s="554"/>
      <c r="BI121" s="554"/>
      <c r="BJ121" s="554"/>
      <c r="BK121" s="554"/>
      <c r="BL121" s="554"/>
      <c r="BM121" s="554"/>
      <c r="BN121" s="554"/>
      <c r="BO121" s="554"/>
      <c r="BP121" s="554"/>
      <c r="BQ121" s="554"/>
      <c r="BR121" s="554"/>
      <c r="BS121" s="554"/>
      <c r="BT121" s="554"/>
      <c r="BU121" s="554"/>
      <c r="BV121" s="554"/>
      <c r="BW121" s="554"/>
      <c r="BX121" s="554"/>
      <c r="BY121" s="554"/>
      <c r="BZ121" s="554"/>
      <c r="CA121" s="554"/>
      <c r="CB121" s="554"/>
      <c r="CC121" s="554"/>
      <c r="CD121" s="554"/>
      <c r="CE121" s="554"/>
      <c r="CF121" s="554"/>
      <c r="CG121" s="554"/>
      <c r="CH121" s="554"/>
      <c r="CI121" s="554"/>
      <c r="CJ121" s="554"/>
      <c r="CK121" s="554"/>
      <c r="CL121" s="554"/>
      <c r="CM121" s="554"/>
      <c r="CN121" s="554"/>
      <c r="CO121" s="554"/>
      <c r="CP121" s="554"/>
      <c r="CQ121" s="554"/>
      <c r="CR121" s="554"/>
      <c r="CS121" s="554"/>
      <c r="CT121" s="554"/>
      <c r="CU121" s="554"/>
      <c r="CV121" s="554"/>
      <c r="CW121" s="554"/>
      <c r="CX121" s="554"/>
      <c r="CY121" s="554"/>
      <c r="CZ121" s="554"/>
      <c r="DA121" s="554"/>
      <c r="DB121" s="554"/>
      <c r="DC121" s="554"/>
      <c r="DD121" s="554"/>
      <c r="DE121" s="554"/>
      <c r="DF121" s="554"/>
      <c r="DG121" s="554"/>
      <c r="DH121" s="554"/>
      <c r="DI121" s="554"/>
      <c r="DJ121" s="554"/>
      <c r="DK121" s="554"/>
      <c r="DL121" s="554"/>
      <c r="DM121" s="554"/>
      <c r="DN121" s="554"/>
      <c r="DO121" s="554"/>
      <c r="DP121" s="554"/>
      <c r="DQ121" s="554"/>
      <c r="DR121" s="554"/>
      <c r="DS121" s="554"/>
      <c r="DT121" s="554"/>
      <c r="DU121" s="554"/>
      <c r="DV121" s="554"/>
      <c r="DW121" s="554"/>
      <c r="DX121" s="554"/>
      <c r="DY121" s="554"/>
      <c r="DZ121" s="554"/>
      <c r="EA121" s="554"/>
      <c r="EB121" s="554"/>
      <c r="EC121" s="554"/>
      <c r="ED121" s="554"/>
      <c r="EE121" s="554"/>
      <c r="EF121" s="554"/>
      <c r="EG121" s="554"/>
      <c r="EH121" s="554"/>
      <c r="EI121" s="554"/>
      <c r="EJ121" s="554"/>
      <c r="EK121" s="554"/>
      <c r="EL121" s="554"/>
      <c r="EM121" s="554"/>
      <c r="EN121" s="554"/>
      <c r="EO121" s="554"/>
      <c r="EP121" s="554"/>
      <c r="EQ121" s="554"/>
      <c r="ER121" s="554"/>
      <c r="ES121" s="554"/>
      <c r="ET121" s="554"/>
      <c r="EU121" s="554"/>
      <c r="EV121" s="554"/>
      <c r="EW121" s="554"/>
      <c r="EX121" s="554"/>
      <c r="EY121" s="554"/>
      <c r="EZ121" s="554"/>
      <c r="FA121" s="554"/>
      <c r="FB121" s="554"/>
      <c r="FC121" s="554"/>
      <c r="FD121" s="554"/>
      <c r="FE121" s="554"/>
      <c r="FF121" s="554"/>
      <c r="FG121" s="554"/>
      <c r="FH121" s="554"/>
      <c r="FI121" s="554"/>
    </row>
    <row r="122" spans="6:165" ht="9">
      <c r="F122" s="549"/>
      <c r="G122" s="554"/>
      <c r="H122" s="554"/>
      <c r="I122" s="554"/>
      <c r="J122" s="554"/>
      <c r="K122" s="554"/>
      <c r="L122" s="554"/>
      <c r="M122" s="554"/>
      <c r="S122" s="554"/>
      <c r="T122" s="554"/>
      <c r="U122" s="554"/>
      <c r="V122" s="554"/>
      <c r="W122" s="554"/>
      <c r="X122" s="554"/>
      <c r="Y122" s="554"/>
      <c r="Z122" s="554"/>
      <c r="AA122" s="554"/>
      <c r="AB122" s="554"/>
      <c r="AC122" s="554"/>
      <c r="AD122" s="554"/>
      <c r="AE122" s="554"/>
      <c r="AF122" s="549"/>
      <c r="AG122" s="549"/>
      <c r="AH122" s="549"/>
      <c r="AI122" s="549"/>
      <c r="AJ122" s="549"/>
      <c r="AK122" s="549"/>
      <c r="AL122" s="549"/>
      <c r="AM122" s="549"/>
      <c r="AN122" s="549"/>
      <c r="AO122" s="549"/>
      <c r="AP122" s="549"/>
      <c r="AQ122" s="549"/>
      <c r="AR122" s="549"/>
      <c r="AS122" s="549"/>
      <c r="AT122" s="549"/>
      <c r="AU122" s="554"/>
      <c r="AV122" s="554"/>
      <c r="AW122" s="554"/>
      <c r="AX122" s="554"/>
      <c r="AY122" s="554"/>
      <c r="AZ122" s="554"/>
      <c r="BA122" s="554"/>
      <c r="BB122" s="554"/>
      <c r="BC122" s="554"/>
      <c r="BD122" s="554"/>
      <c r="BE122" s="554"/>
      <c r="BF122" s="554"/>
      <c r="BG122" s="554"/>
      <c r="BH122" s="554"/>
      <c r="BI122" s="554"/>
      <c r="BJ122" s="554"/>
      <c r="BK122" s="554"/>
      <c r="BL122" s="554"/>
      <c r="BM122" s="554"/>
      <c r="BN122" s="554"/>
      <c r="BO122" s="554"/>
      <c r="BP122" s="554"/>
      <c r="BQ122" s="554"/>
      <c r="BR122" s="554"/>
      <c r="BS122" s="554"/>
      <c r="BT122" s="554"/>
      <c r="BU122" s="554"/>
      <c r="BV122" s="554"/>
      <c r="BW122" s="554"/>
      <c r="BX122" s="554"/>
      <c r="BY122" s="554"/>
      <c r="BZ122" s="554"/>
      <c r="CA122" s="554"/>
      <c r="CB122" s="554"/>
      <c r="CC122" s="554"/>
      <c r="CD122" s="554"/>
      <c r="CE122" s="554"/>
      <c r="CF122" s="554"/>
      <c r="CG122" s="554"/>
      <c r="CH122" s="554"/>
      <c r="CI122" s="554"/>
      <c r="CJ122" s="554"/>
      <c r="CK122" s="554"/>
      <c r="CL122" s="554"/>
      <c r="CM122" s="554"/>
      <c r="CN122" s="554"/>
      <c r="CO122" s="554"/>
      <c r="CP122" s="554"/>
      <c r="CQ122" s="554"/>
      <c r="CR122" s="554"/>
      <c r="CS122" s="554"/>
      <c r="CT122" s="554"/>
      <c r="CU122" s="554"/>
      <c r="CV122" s="554"/>
      <c r="CW122" s="554"/>
      <c r="CX122" s="554"/>
      <c r="CY122" s="554"/>
      <c r="CZ122" s="554"/>
      <c r="DA122" s="554"/>
      <c r="DB122" s="554"/>
      <c r="DC122" s="554"/>
      <c r="DD122" s="554"/>
      <c r="DE122" s="554"/>
      <c r="DF122" s="554"/>
      <c r="DG122" s="554"/>
      <c r="DH122" s="554"/>
      <c r="DI122" s="554"/>
      <c r="DJ122" s="554"/>
      <c r="DK122" s="554"/>
      <c r="DL122" s="554"/>
      <c r="DM122" s="554"/>
      <c r="DN122" s="554"/>
      <c r="DO122" s="554"/>
      <c r="DP122" s="554"/>
      <c r="DQ122" s="554"/>
      <c r="DR122" s="554"/>
      <c r="DS122" s="554"/>
      <c r="DT122" s="554"/>
      <c r="DU122" s="554"/>
      <c r="DV122" s="554"/>
      <c r="DW122" s="554"/>
      <c r="DX122" s="554"/>
      <c r="DY122" s="554"/>
      <c r="DZ122" s="554"/>
      <c r="EA122" s="554"/>
      <c r="EB122" s="554"/>
      <c r="EC122" s="554"/>
      <c r="ED122" s="554"/>
      <c r="EE122" s="554"/>
      <c r="EF122" s="554"/>
      <c r="EG122" s="554"/>
      <c r="EH122" s="554"/>
      <c r="EI122" s="554"/>
      <c r="EJ122" s="554"/>
      <c r="EK122" s="554"/>
      <c r="EL122" s="554"/>
      <c r="EM122" s="554"/>
      <c r="EN122" s="554"/>
      <c r="EO122" s="554"/>
      <c r="EP122" s="554"/>
      <c r="EQ122" s="554"/>
      <c r="ER122" s="554"/>
      <c r="ES122" s="554"/>
      <c r="ET122" s="554"/>
      <c r="EU122" s="554"/>
      <c r="EV122" s="554"/>
      <c r="EW122" s="554"/>
      <c r="EX122" s="554"/>
      <c r="EY122" s="554"/>
      <c r="EZ122" s="554"/>
      <c r="FA122" s="554"/>
      <c r="FB122" s="554"/>
      <c r="FC122" s="554"/>
      <c r="FD122" s="554"/>
      <c r="FE122" s="554"/>
      <c r="FF122" s="554"/>
      <c r="FG122" s="554"/>
      <c r="FH122" s="554"/>
      <c r="FI122" s="554"/>
    </row>
    <row r="123" spans="6:165" ht="9">
      <c r="F123" s="549"/>
      <c r="G123" s="554"/>
      <c r="H123" s="554"/>
      <c r="I123" s="554"/>
      <c r="J123" s="554"/>
      <c r="K123" s="554"/>
      <c r="L123" s="554"/>
      <c r="M123" s="554"/>
      <c r="S123" s="554"/>
      <c r="T123" s="554"/>
      <c r="U123" s="554"/>
      <c r="V123" s="554"/>
      <c r="W123" s="554"/>
      <c r="X123" s="554"/>
      <c r="Y123" s="554"/>
      <c r="Z123" s="554"/>
      <c r="AA123" s="554"/>
      <c r="AB123" s="554"/>
      <c r="AC123" s="554"/>
      <c r="AD123" s="554"/>
      <c r="AE123" s="554"/>
      <c r="AF123" s="549"/>
      <c r="AG123" s="549"/>
      <c r="AH123" s="549"/>
      <c r="AI123" s="549"/>
      <c r="AJ123" s="549"/>
      <c r="AK123" s="549"/>
      <c r="AL123" s="549"/>
      <c r="AM123" s="549"/>
      <c r="AN123" s="549"/>
      <c r="AO123" s="549"/>
      <c r="AP123" s="549"/>
      <c r="AQ123" s="549"/>
      <c r="AR123" s="549"/>
      <c r="AS123" s="549"/>
      <c r="AT123" s="549"/>
      <c r="AU123" s="554"/>
      <c r="AV123" s="554"/>
      <c r="AW123" s="554"/>
      <c r="AX123" s="554"/>
      <c r="AY123" s="554"/>
      <c r="AZ123" s="554"/>
      <c r="BA123" s="554"/>
      <c r="BB123" s="554"/>
      <c r="BC123" s="554"/>
      <c r="BD123" s="554"/>
      <c r="BE123" s="554"/>
      <c r="BF123" s="554"/>
      <c r="BG123" s="554"/>
      <c r="BH123" s="554"/>
      <c r="BI123" s="554"/>
      <c r="BJ123" s="554"/>
      <c r="BK123" s="554"/>
      <c r="BL123" s="554"/>
      <c r="BM123" s="554"/>
      <c r="BN123" s="554"/>
      <c r="BO123" s="554"/>
      <c r="BP123" s="554"/>
      <c r="BQ123" s="554"/>
      <c r="BR123" s="554"/>
      <c r="BS123" s="554"/>
      <c r="BT123" s="554"/>
      <c r="BU123" s="554"/>
      <c r="BV123" s="554"/>
      <c r="BW123" s="554"/>
      <c r="BX123" s="554"/>
      <c r="BY123" s="554"/>
      <c r="BZ123" s="554"/>
      <c r="CA123" s="554"/>
      <c r="CB123" s="554"/>
      <c r="CC123" s="554"/>
      <c r="CD123" s="554"/>
      <c r="CE123" s="554"/>
      <c r="CF123" s="554"/>
      <c r="CG123" s="554"/>
      <c r="CH123" s="554"/>
      <c r="CI123" s="554"/>
      <c r="CJ123" s="554"/>
      <c r="CK123" s="554"/>
      <c r="CL123" s="554"/>
      <c r="CM123" s="554"/>
      <c r="CN123" s="554"/>
      <c r="CO123" s="554"/>
      <c r="CP123" s="554"/>
      <c r="CQ123" s="554"/>
      <c r="CR123" s="554"/>
      <c r="CS123" s="554"/>
      <c r="CT123" s="554"/>
      <c r="CU123" s="554"/>
      <c r="CV123" s="554"/>
      <c r="CW123" s="554"/>
      <c r="CX123" s="554"/>
      <c r="CY123" s="554"/>
      <c r="CZ123" s="554"/>
      <c r="DA123" s="554"/>
      <c r="DB123" s="554"/>
      <c r="DC123" s="554"/>
      <c r="DD123" s="554"/>
      <c r="DE123" s="554"/>
      <c r="DF123" s="554"/>
      <c r="DG123" s="554"/>
      <c r="DH123" s="554"/>
      <c r="DI123" s="554"/>
      <c r="DJ123" s="554"/>
      <c r="DK123" s="554"/>
      <c r="DL123" s="554"/>
      <c r="DM123" s="554"/>
      <c r="DN123" s="554"/>
      <c r="DO123" s="554"/>
      <c r="DP123" s="554"/>
      <c r="DQ123" s="554"/>
      <c r="DR123" s="554"/>
      <c r="DS123" s="554"/>
      <c r="DT123" s="554"/>
      <c r="DU123" s="554"/>
      <c r="DV123" s="554"/>
      <c r="DW123" s="554"/>
      <c r="DX123" s="554"/>
      <c r="DY123" s="554"/>
      <c r="DZ123" s="554"/>
      <c r="EA123" s="554"/>
      <c r="EB123" s="554"/>
      <c r="EC123" s="554"/>
      <c r="ED123" s="554"/>
      <c r="EE123" s="554"/>
      <c r="EF123" s="554"/>
      <c r="EG123" s="554"/>
      <c r="EH123" s="554"/>
      <c r="EI123" s="554"/>
      <c r="EJ123" s="554"/>
      <c r="EK123" s="554"/>
      <c r="EL123" s="554"/>
      <c r="EM123" s="554"/>
      <c r="EN123" s="554"/>
      <c r="EO123" s="554"/>
      <c r="EP123" s="554"/>
      <c r="EQ123" s="554"/>
      <c r="ER123" s="554"/>
      <c r="ES123" s="554"/>
      <c r="ET123" s="554"/>
      <c r="EU123" s="554"/>
      <c r="EV123" s="554"/>
      <c r="EW123" s="554"/>
      <c r="EX123" s="554"/>
      <c r="EY123" s="554"/>
      <c r="EZ123" s="554"/>
      <c r="FA123" s="554"/>
      <c r="FB123" s="554"/>
      <c r="FC123" s="554"/>
      <c r="FD123" s="554"/>
      <c r="FE123" s="554"/>
      <c r="FF123" s="554"/>
      <c r="FG123" s="554"/>
      <c r="FH123" s="554"/>
      <c r="FI123" s="554"/>
    </row>
    <row r="124" spans="6:165" ht="9">
      <c r="F124" s="549"/>
      <c r="G124" s="554"/>
      <c r="H124" s="554"/>
      <c r="I124" s="554"/>
      <c r="J124" s="554"/>
      <c r="K124" s="554"/>
      <c r="L124" s="554"/>
      <c r="M124" s="554"/>
      <c r="S124" s="554"/>
      <c r="T124" s="554"/>
      <c r="U124" s="554"/>
      <c r="V124" s="554"/>
      <c r="W124" s="554"/>
      <c r="X124" s="554"/>
      <c r="Y124" s="554"/>
      <c r="Z124" s="554"/>
      <c r="AA124" s="554"/>
      <c r="AB124" s="554"/>
      <c r="AC124" s="554"/>
      <c r="AD124" s="554"/>
      <c r="AE124" s="554"/>
      <c r="AF124" s="549"/>
      <c r="AG124" s="549"/>
      <c r="AH124" s="549"/>
      <c r="AI124" s="549"/>
      <c r="AJ124" s="549"/>
      <c r="AK124" s="549"/>
      <c r="AL124" s="549"/>
      <c r="AM124" s="549"/>
      <c r="AN124" s="549"/>
      <c r="AO124" s="549"/>
      <c r="AP124" s="549"/>
      <c r="AQ124" s="549"/>
      <c r="AR124" s="549"/>
      <c r="AS124" s="549"/>
      <c r="AT124" s="549"/>
      <c r="AU124" s="554"/>
      <c r="AV124" s="554"/>
      <c r="AW124" s="554"/>
      <c r="AX124" s="554"/>
      <c r="AY124" s="554"/>
      <c r="AZ124" s="554"/>
      <c r="BA124" s="554"/>
      <c r="BB124" s="554"/>
      <c r="BC124" s="554"/>
      <c r="BD124" s="554"/>
      <c r="BE124" s="554"/>
      <c r="BF124" s="554"/>
      <c r="BG124" s="554"/>
      <c r="BH124" s="554"/>
      <c r="BI124" s="554"/>
      <c r="BJ124" s="554"/>
      <c r="BK124" s="554"/>
      <c r="BL124" s="554"/>
      <c r="BM124" s="554"/>
      <c r="BN124" s="554"/>
      <c r="BO124" s="554"/>
      <c r="BP124" s="554"/>
      <c r="BQ124" s="554"/>
      <c r="BR124" s="554"/>
      <c r="BS124" s="554"/>
      <c r="BT124" s="554"/>
      <c r="BU124" s="554"/>
      <c r="BV124" s="554"/>
      <c r="BW124" s="554"/>
      <c r="BX124" s="554"/>
      <c r="BY124" s="554"/>
      <c r="BZ124" s="554"/>
      <c r="CA124" s="554"/>
      <c r="CB124" s="554"/>
      <c r="CC124" s="554"/>
      <c r="CD124" s="554"/>
      <c r="CE124" s="554"/>
      <c r="CF124" s="554"/>
      <c r="CG124" s="554"/>
      <c r="CH124" s="554"/>
      <c r="CI124" s="554"/>
      <c r="CJ124" s="554"/>
      <c r="CK124" s="554"/>
      <c r="CL124" s="554"/>
      <c r="CM124" s="554"/>
      <c r="CN124" s="554"/>
      <c r="CO124" s="554"/>
      <c r="CP124" s="554"/>
      <c r="CQ124" s="554"/>
      <c r="CR124" s="554"/>
      <c r="CS124" s="554"/>
      <c r="CT124" s="554"/>
      <c r="CU124" s="554"/>
      <c r="CV124" s="554"/>
      <c r="CW124" s="554"/>
      <c r="CX124" s="554"/>
      <c r="CY124" s="554"/>
      <c r="CZ124" s="554"/>
      <c r="DA124" s="554"/>
      <c r="DB124" s="554"/>
      <c r="DC124" s="554"/>
      <c r="DD124" s="554"/>
      <c r="DE124" s="554"/>
      <c r="DF124" s="554"/>
      <c r="DG124" s="554"/>
      <c r="DH124" s="554"/>
      <c r="DI124" s="554"/>
      <c r="DJ124" s="554"/>
      <c r="DK124" s="554"/>
      <c r="DL124" s="554"/>
      <c r="DM124" s="554"/>
      <c r="DN124" s="554"/>
      <c r="DO124" s="554"/>
      <c r="DP124" s="554"/>
      <c r="DQ124" s="554"/>
      <c r="DR124" s="554"/>
      <c r="DS124" s="554"/>
      <c r="DT124" s="554"/>
      <c r="DU124" s="554"/>
      <c r="DV124" s="554"/>
      <c r="DW124" s="554"/>
      <c r="DX124" s="554"/>
      <c r="DY124" s="554"/>
      <c r="DZ124" s="554"/>
      <c r="EA124" s="554"/>
      <c r="EB124" s="554"/>
      <c r="EC124" s="554"/>
      <c r="ED124" s="554"/>
      <c r="EE124" s="554"/>
      <c r="EF124" s="554"/>
      <c r="EG124" s="554"/>
      <c r="EH124" s="554"/>
      <c r="EI124" s="554"/>
      <c r="EJ124" s="554"/>
      <c r="EK124" s="554"/>
      <c r="EL124" s="554"/>
      <c r="EM124" s="554"/>
      <c r="EN124" s="554"/>
      <c r="EO124" s="554"/>
      <c r="EP124" s="554"/>
      <c r="EQ124" s="554"/>
      <c r="ER124" s="554"/>
      <c r="ES124" s="554"/>
      <c r="ET124" s="554"/>
      <c r="EU124" s="554"/>
      <c r="EV124" s="554"/>
      <c r="EW124" s="554"/>
      <c r="EX124" s="554"/>
      <c r="EY124" s="554"/>
      <c r="EZ124" s="554"/>
      <c r="FA124" s="554"/>
      <c r="FB124" s="554"/>
      <c r="FC124" s="554"/>
      <c r="FD124" s="554"/>
      <c r="FE124" s="554"/>
      <c r="FF124" s="554"/>
      <c r="FG124" s="554"/>
      <c r="FH124" s="554"/>
      <c r="FI124" s="554"/>
    </row>
    <row r="125" spans="6:165" ht="9">
      <c r="F125" s="549"/>
      <c r="G125" s="554"/>
      <c r="H125" s="554"/>
      <c r="I125" s="554"/>
      <c r="J125" s="554"/>
      <c r="K125" s="554"/>
      <c r="L125" s="554"/>
      <c r="M125" s="554"/>
      <c r="S125" s="554"/>
      <c r="T125" s="554"/>
      <c r="U125" s="554"/>
      <c r="V125" s="554"/>
      <c r="W125" s="554"/>
      <c r="X125" s="554"/>
      <c r="Y125" s="554"/>
      <c r="Z125" s="554"/>
      <c r="AA125" s="554"/>
      <c r="AB125" s="554"/>
      <c r="AC125" s="554"/>
      <c r="AD125" s="554"/>
      <c r="AE125" s="554"/>
      <c r="AF125" s="549"/>
      <c r="AG125" s="549"/>
      <c r="AH125" s="549"/>
      <c r="AI125" s="549"/>
      <c r="AJ125" s="549"/>
      <c r="AK125" s="549"/>
      <c r="AL125" s="549"/>
      <c r="AM125" s="549"/>
      <c r="AN125" s="549"/>
      <c r="AO125" s="549"/>
      <c r="AP125" s="549"/>
      <c r="AQ125" s="549"/>
      <c r="AR125" s="549"/>
      <c r="AS125" s="549"/>
      <c r="AT125" s="549"/>
      <c r="AU125" s="554"/>
      <c r="AV125" s="554"/>
      <c r="AW125" s="554"/>
      <c r="AX125" s="554"/>
      <c r="AY125" s="554"/>
      <c r="AZ125" s="554"/>
      <c r="BA125" s="554"/>
      <c r="BB125" s="554"/>
      <c r="BC125" s="554"/>
      <c r="BD125" s="554"/>
      <c r="BE125" s="554"/>
      <c r="BF125" s="554"/>
      <c r="BG125" s="554"/>
      <c r="BH125" s="554"/>
      <c r="BI125" s="554"/>
      <c r="BJ125" s="554"/>
      <c r="BK125" s="554"/>
      <c r="BL125" s="554"/>
      <c r="BM125" s="554"/>
      <c r="BN125" s="554"/>
      <c r="BO125" s="554"/>
      <c r="BP125" s="554"/>
      <c r="BQ125" s="554"/>
      <c r="BR125" s="554"/>
      <c r="BS125" s="554"/>
      <c r="BT125" s="554"/>
      <c r="BU125" s="554"/>
      <c r="BV125" s="554"/>
      <c r="BW125" s="554"/>
      <c r="BX125" s="554"/>
      <c r="BY125" s="554"/>
      <c r="BZ125" s="554"/>
      <c r="CA125" s="554"/>
      <c r="CB125" s="554"/>
      <c r="CC125" s="554"/>
      <c r="CD125" s="554"/>
      <c r="CE125" s="554"/>
      <c r="CF125" s="554"/>
      <c r="CG125" s="554"/>
      <c r="CH125" s="554"/>
      <c r="CI125" s="554"/>
      <c r="CJ125" s="554"/>
      <c r="CK125" s="554"/>
      <c r="CL125" s="554"/>
      <c r="CM125" s="554"/>
      <c r="CN125" s="554"/>
      <c r="CO125" s="554"/>
      <c r="CP125" s="554"/>
      <c r="CQ125" s="554"/>
      <c r="CR125" s="554"/>
      <c r="CS125" s="554"/>
      <c r="CT125" s="554"/>
      <c r="CU125" s="554"/>
      <c r="CV125" s="554"/>
      <c r="CW125" s="554"/>
      <c r="CX125" s="554"/>
      <c r="CY125" s="554"/>
      <c r="CZ125" s="554"/>
      <c r="DA125" s="554"/>
      <c r="DB125" s="554"/>
      <c r="DC125" s="554"/>
      <c r="DD125" s="554"/>
      <c r="DE125" s="554"/>
      <c r="DF125" s="554"/>
      <c r="DG125" s="554"/>
      <c r="DH125" s="554"/>
      <c r="DI125" s="554"/>
      <c r="DJ125" s="554"/>
      <c r="DK125" s="554"/>
      <c r="DL125" s="554"/>
      <c r="DM125" s="554"/>
      <c r="DN125" s="554"/>
      <c r="DO125" s="554"/>
      <c r="DP125" s="554"/>
      <c r="DQ125" s="554"/>
      <c r="DR125" s="554"/>
      <c r="DS125" s="554"/>
      <c r="DT125" s="554"/>
      <c r="DU125" s="554"/>
      <c r="DV125" s="554"/>
      <c r="DW125" s="554"/>
      <c r="DX125" s="554"/>
      <c r="DY125" s="554"/>
      <c r="DZ125" s="554"/>
      <c r="EA125" s="554"/>
      <c r="EB125" s="554"/>
      <c r="EC125" s="554"/>
      <c r="ED125" s="554"/>
      <c r="EE125" s="554"/>
      <c r="EF125" s="554"/>
      <c r="EG125" s="554"/>
      <c r="EH125" s="554"/>
      <c r="EI125" s="554"/>
      <c r="EJ125" s="554"/>
      <c r="EK125" s="554"/>
      <c r="EL125" s="554"/>
      <c r="EM125" s="554"/>
      <c r="EN125" s="554"/>
      <c r="EO125" s="554"/>
      <c r="EP125" s="554"/>
      <c r="EQ125" s="554"/>
      <c r="ER125" s="554"/>
      <c r="ES125" s="554"/>
      <c r="ET125" s="554"/>
      <c r="EU125" s="554"/>
      <c r="EV125" s="554"/>
      <c r="EW125" s="554"/>
      <c r="EX125" s="554"/>
      <c r="EY125" s="554"/>
      <c r="EZ125" s="554"/>
      <c r="FA125" s="554"/>
      <c r="FB125" s="554"/>
      <c r="FC125" s="554"/>
      <c r="FD125" s="554"/>
      <c r="FE125" s="554"/>
      <c r="FF125" s="554"/>
      <c r="FG125" s="554"/>
      <c r="FH125" s="554"/>
      <c r="FI125" s="554"/>
    </row>
    <row r="126" spans="6:165" ht="9">
      <c r="F126" s="549"/>
      <c r="G126" s="554"/>
      <c r="H126" s="554"/>
      <c r="I126" s="554"/>
      <c r="J126" s="554"/>
      <c r="K126" s="554"/>
      <c r="L126" s="554"/>
      <c r="M126" s="554"/>
      <c r="S126" s="554"/>
      <c r="T126" s="554"/>
      <c r="U126" s="554"/>
      <c r="V126" s="554"/>
      <c r="W126" s="554"/>
      <c r="X126" s="554"/>
      <c r="Y126" s="554"/>
      <c r="Z126" s="554"/>
      <c r="AA126" s="554"/>
      <c r="AB126" s="554"/>
      <c r="AC126" s="554"/>
      <c r="AD126" s="554"/>
      <c r="AE126" s="554"/>
      <c r="AF126" s="549"/>
      <c r="AG126" s="549"/>
      <c r="AH126" s="549"/>
      <c r="AI126" s="549"/>
      <c r="AJ126" s="549"/>
      <c r="AK126" s="549"/>
      <c r="AL126" s="549"/>
      <c r="AM126" s="549"/>
      <c r="AN126" s="549"/>
      <c r="AO126" s="549"/>
      <c r="AP126" s="549"/>
      <c r="AQ126" s="549"/>
      <c r="AR126" s="549"/>
      <c r="AS126" s="549"/>
      <c r="AT126" s="549"/>
      <c r="AU126" s="554"/>
      <c r="AV126" s="554"/>
      <c r="AW126" s="554"/>
      <c r="AX126" s="554"/>
      <c r="AY126" s="554"/>
      <c r="AZ126" s="554"/>
      <c r="BA126" s="554"/>
      <c r="BB126" s="554"/>
      <c r="BC126" s="554"/>
      <c r="BD126" s="554"/>
      <c r="BE126" s="554"/>
      <c r="BF126" s="554"/>
      <c r="BG126" s="554"/>
      <c r="BH126" s="554"/>
      <c r="BI126" s="554"/>
      <c r="BJ126" s="554"/>
      <c r="BK126" s="554"/>
      <c r="BL126" s="554"/>
      <c r="BM126" s="554"/>
      <c r="BN126" s="554"/>
      <c r="BO126" s="554"/>
      <c r="BP126" s="554"/>
      <c r="BQ126" s="554"/>
      <c r="BR126" s="554"/>
      <c r="BS126" s="554"/>
      <c r="BT126" s="554"/>
      <c r="BU126" s="554"/>
      <c r="BV126" s="554"/>
      <c r="BW126" s="554"/>
      <c r="BX126" s="554"/>
      <c r="BY126" s="554"/>
      <c r="BZ126" s="554"/>
      <c r="CA126" s="554"/>
      <c r="CB126" s="554"/>
      <c r="CC126" s="554"/>
      <c r="CD126" s="554"/>
      <c r="CE126" s="554"/>
      <c r="CF126" s="554"/>
      <c r="CG126" s="554"/>
      <c r="CH126" s="554"/>
      <c r="CI126" s="554"/>
      <c r="CJ126" s="554"/>
      <c r="CK126" s="554"/>
      <c r="CL126" s="554"/>
      <c r="CM126" s="554"/>
      <c r="CN126" s="554"/>
      <c r="CO126" s="554"/>
      <c r="CP126" s="554"/>
      <c r="CQ126" s="554"/>
      <c r="CR126" s="554"/>
      <c r="CS126" s="554"/>
      <c r="CT126" s="554"/>
      <c r="CU126" s="554"/>
      <c r="CV126" s="554"/>
      <c r="CW126" s="554"/>
      <c r="CX126" s="554"/>
      <c r="CY126" s="554"/>
      <c r="CZ126" s="554"/>
      <c r="DA126" s="554"/>
      <c r="DB126" s="554"/>
      <c r="DC126" s="554"/>
      <c r="DD126" s="554"/>
      <c r="DE126" s="554"/>
      <c r="DF126" s="554"/>
      <c r="DG126" s="554"/>
      <c r="DH126" s="554"/>
      <c r="DI126" s="554"/>
      <c r="DJ126" s="554"/>
      <c r="DK126" s="554"/>
      <c r="DL126" s="554"/>
      <c r="DM126" s="554"/>
      <c r="DN126" s="554"/>
      <c r="DO126" s="554"/>
      <c r="DP126" s="554"/>
      <c r="DQ126" s="554"/>
      <c r="DR126" s="554"/>
      <c r="DS126" s="554"/>
      <c r="DT126" s="554"/>
      <c r="DU126" s="554"/>
      <c r="DV126" s="554"/>
      <c r="DW126" s="554"/>
      <c r="DX126" s="554"/>
      <c r="DY126" s="554"/>
      <c r="DZ126" s="554"/>
      <c r="EA126" s="554"/>
      <c r="EB126" s="554"/>
      <c r="EC126" s="554"/>
      <c r="ED126" s="554"/>
      <c r="EE126" s="554"/>
      <c r="EF126" s="554"/>
      <c r="EG126" s="554"/>
      <c r="EH126" s="554"/>
      <c r="EI126" s="554"/>
      <c r="EJ126" s="554"/>
      <c r="EK126" s="554"/>
      <c r="EL126" s="554"/>
      <c r="EM126" s="554"/>
      <c r="EN126" s="554"/>
      <c r="EO126" s="554"/>
      <c r="EP126" s="554"/>
      <c r="EQ126" s="554"/>
      <c r="ER126" s="554"/>
      <c r="ES126" s="554"/>
      <c r="ET126" s="554"/>
      <c r="EU126" s="554"/>
      <c r="EV126" s="554"/>
      <c r="EW126" s="554"/>
      <c r="EX126" s="554"/>
      <c r="EY126" s="554"/>
      <c r="EZ126" s="554"/>
      <c r="FA126" s="554"/>
      <c r="FB126" s="554"/>
      <c r="FC126" s="554"/>
      <c r="FD126" s="554"/>
      <c r="FE126" s="554"/>
      <c r="FF126" s="554"/>
      <c r="FG126" s="554"/>
      <c r="FH126" s="554"/>
      <c r="FI126" s="554"/>
    </row>
    <row r="127" spans="6:165" ht="9">
      <c r="F127" s="549"/>
      <c r="G127" s="554"/>
      <c r="H127" s="554"/>
      <c r="I127" s="554"/>
      <c r="J127" s="554"/>
      <c r="K127" s="554"/>
      <c r="L127" s="554"/>
      <c r="M127" s="554"/>
      <c r="S127" s="554"/>
      <c r="T127" s="554"/>
      <c r="U127" s="554"/>
      <c r="V127" s="554"/>
      <c r="W127" s="554"/>
      <c r="X127" s="554"/>
      <c r="Y127" s="554"/>
      <c r="Z127" s="554"/>
      <c r="AA127" s="554"/>
      <c r="AB127" s="554"/>
      <c r="AC127" s="554"/>
      <c r="AD127" s="554"/>
      <c r="AE127" s="554"/>
      <c r="AF127" s="549"/>
      <c r="AG127" s="549"/>
      <c r="AH127" s="549"/>
      <c r="AI127" s="549"/>
      <c r="AJ127" s="549"/>
      <c r="AK127" s="549"/>
      <c r="AL127" s="549"/>
      <c r="AM127" s="549"/>
      <c r="AN127" s="549"/>
      <c r="AO127" s="549"/>
      <c r="AP127" s="549"/>
      <c r="AQ127" s="549"/>
      <c r="AR127" s="549"/>
      <c r="AS127" s="549"/>
      <c r="AT127" s="549"/>
      <c r="AU127" s="554"/>
      <c r="AV127" s="554"/>
      <c r="AW127" s="554"/>
      <c r="AX127" s="554"/>
      <c r="AY127" s="554"/>
      <c r="AZ127" s="554"/>
      <c r="BA127" s="554"/>
      <c r="BB127" s="554"/>
      <c r="BC127" s="554"/>
      <c r="BD127" s="554"/>
      <c r="BE127" s="554"/>
      <c r="BF127" s="554"/>
      <c r="BG127" s="554"/>
      <c r="BH127" s="554"/>
      <c r="BI127" s="554"/>
      <c r="BJ127" s="554"/>
      <c r="BK127" s="554"/>
      <c r="BL127" s="554"/>
      <c r="BM127" s="554"/>
      <c r="BN127" s="554"/>
      <c r="BO127" s="554"/>
      <c r="BP127" s="554"/>
      <c r="BQ127" s="554"/>
      <c r="BR127" s="554"/>
      <c r="BS127" s="554"/>
      <c r="BT127" s="554"/>
      <c r="BU127" s="554"/>
      <c r="BV127" s="554"/>
      <c r="BW127" s="554"/>
      <c r="BX127" s="554"/>
      <c r="BY127" s="554"/>
      <c r="BZ127" s="554"/>
      <c r="CA127" s="554"/>
      <c r="CB127" s="554"/>
      <c r="CC127" s="554"/>
      <c r="CD127" s="554"/>
      <c r="CE127" s="554"/>
      <c r="CF127" s="554"/>
      <c r="CG127" s="554"/>
      <c r="CH127" s="554"/>
      <c r="CI127" s="554"/>
      <c r="CJ127" s="554"/>
      <c r="CK127" s="554"/>
      <c r="CL127" s="554"/>
      <c r="CM127" s="554"/>
      <c r="CN127" s="554"/>
      <c r="CO127" s="554"/>
      <c r="CP127" s="554"/>
      <c r="CQ127" s="554"/>
      <c r="CR127" s="554"/>
      <c r="CS127" s="554"/>
      <c r="CT127" s="554"/>
      <c r="CU127" s="554"/>
      <c r="CV127" s="554"/>
      <c r="CW127" s="554"/>
      <c r="CX127" s="554"/>
      <c r="CY127" s="554"/>
      <c r="CZ127" s="554"/>
      <c r="DA127" s="554"/>
      <c r="DB127" s="554"/>
      <c r="DC127" s="554"/>
      <c r="DD127" s="554"/>
      <c r="DE127" s="554"/>
      <c r="DF127" s="554"/>
      <c r="DG127" s="554"/>
      <c r="DH127" s="554"/>
      <c r="DI127" s="554"/>
      <c r="DJ127" s="554"/>
      <c r="DK127" s="554"/>
      <c r="DL127" s="554"/>
      <c r="DM127" s="554"/>
      <c r="DN127" s="554"/>
      <c r="DO127" s="554"/>
      <c r="DP127" s="554"/>
      <c r="DQ127" s="554"/>
      <c r="DR127" s="554"/>
      <c r="DS127" s="554"/>
      <c r="DT127" s="554"/>
      <c r="DU127" s="554"/>
      <c r="DV127" s="554"/>
      <c r="DW127" s="554"/>
      <c r="DX127" s="554"/>
      <c r="DY127" s="554"/>
      <c r="DZ127" s="554"/>
      <c r="EA127" s="554"/>
      <c r="EB127" s="554"/>
      <c r="EC127" s="554"/>
      <c r="ED127" s="554"/>
      <c r="EE127" s="554"/>
      <c r="EF127" s="554"/>
      <c r="EG127" s="554"/>
      <c r="EH127" s="554"/>
      <c r="EI127" s="554"/>
      <c r="EJ127" s="554"/>
      <c r="EK127" s="554"/>
      <c r="EL127" s="554"/>
      <c r="EM127" s="554"/>
      <c r="EN127" s="554"/>
      <c r="EO127" s="554"/>
      <c r="EP127" s="554"/>
      <c r="EQ127" s="554"/>
      <c r="ER127" s="554"/>
      <c r="ES127" s="554"/>
      <c r="ET127" s="554"/>
      <c r="EU127" s="554"/>
      <c r="EV127" s="554"/>
      <c r="EW127" s="554"/>
      <c r="EX127" s="554"/>
      <c r="EY127" s="554"/>
      <c r="EZ127" s="554"/>
      <c r="FA127" s="554"/>
      <c r="FB127" s="554"/>
      <c r="FC127" s="554"/>
      <c r="FD127" s="554"/>
      <c r="FE127" s="554"/>
      <c r="FF127" s="554"/>
      <c r="FG127" s="554"/>
      <c r="FH127" s="554"/>
      <c r="FI127" s="554"/>
    </row>
    <row r="128" spans="6:165" ht="9">
      <c r="F128" s="549"/>
      <c r="G128" s="554"/>
      <c r="H128" s="554"/>
      <c r="I128" s="554"/>
      <c r="J128" s="554"/>
      <c r="K128" s="554"/>
      <c r="L128" s="554"/>
      <c r="M128" s="554"/>
      <c r="S128" s="554"/>
      <c r="T128" s="554"/>
      <c r="U128" s="554"/>
      <c r="V128" s="554"/>
      <c r="W128" s="554"/>
      <c r="X128" s="554"/>
      <c r="Y128" s="554"/>
      <c r="Z128" s="554"/>
      <c r="AA128" s="554"/>
      <c r="AB128" s="554"/>
      <c r="AC128" s="554"/>
      <c r="AD128" s="554"/>
      <c r="AE128" s="554"/>
      <c r="AF128" s="549"/>
      <c r="AG128" s="549"/>
      <c r="AH128" s="549"/>
      <c r="AI128" s="549"/>
      <c r="AJ128" s="549"/>
      <c r="AK128" s="549"/>
      <c r="AL128" s="549"/>
      <c r="AM128" s="549"/>
      <c r="AN128" s="549"/>
      <c r="AO128" s="549"/>
      <c r="AP128" s="549"/>
      <c r="AQ128" s="549"/>
      <c r="AR128" s="549"/>
      <c r="AS128" s="549"/>
      <c r="AT128" s="549"/>
      <c r="AU128" s="554"/>
      <c r="AV128" s="554"/>
      <c r="AW128" s="554"/>
      <c r="AX128" s="554"/>
      <c r="AY128" s="554"/>
      <c r="AZ128" s="554"/>
      <c r="BA128" s="554"/>
      <c r="BB128" s="554"/>
      <c r="BC128" s="554"/>
      <c r="BD128" s="554"/>
      <c r="BE128" s="554"/>
      <c r="BF128" s="554"/>
      <c r="BG128" s="554"/>
      <c r="BH128" s="554"/>
      <c r="BI128" s="554"/>
      <c r="BJ128" s="554"/>
      <c r="BK128" s="554"/>
      <c r="BL128" s="554"/>
      <c r="BM128" s="554"/>
      <c r="BN128" s="554"/>
      <c r="BO128" s="554"/>
      <c r="BP128" s="554"/>
      <c r="BQ128" s="554"/>
      <c r="BR128" s="554"/>
      <c r="BS128" s="554"/>
      <c r="BT128" s="554"/>
      <c r="BU128" s="554"/>
      <c r="BV128" s="554"/>
      <c r="BW128" s="554"/>
      <c r="BX128" s="554"/>
      <c r="BY128" s="554"/>
      <c r="BZ128" s="554"/>
      <c r="CA128" s="554"/>
      <c r="CB128" s="554"/>
      <c r="CC128" s="554"/>
      <c r="CD128" s="554"/>
      <c r="CE128" s="554"/>
      <c r="CF128" s="554"/>
      <c r="CG128" s="554"/>
      <c r="CH128" s="554"/>
      <c r="CI128" s="554"/>
      <c r="CJ128" s="554"/>
      <c r="CK128" s="554"/>
      <c r="CL128" s="554"/>
      <c r="CM128" s="554"/>
      <c r="CN128" s="554"/>
      <c r="CO128" s="554"/>
      <c r="CP128" s="554"/>
      <c r="CQ128" s="554"/>
      <c r="CR128" s="554"/>
      <c r="CS128" s="554"/>
      <c r="CT128" s="554"/>
      <c r="CU128" s="554"/>
      <c r="CV128" s="554"/>
      <c r="CW128" s="554"/>
      <c r="CX128" s="554"/>
      <c r="CY128" s="554"/>
      <c r="CZ128" s="554"/>
      <c r="DA128" s="554"/>
      <c r="DB128" s="554"/>
      <c r="DC128" s="554"/>
      <c r="DD128" s="554"/>
      <c r="DE128" s="554"/>
      <c r="DF128" s="554"/>
      <c r="DG128" s="554"/>
      <c r="DH128" s="554"/>
      <c r="DI128" s="554"/>
      <c r="DJ128" s="554"/>
      <c r="DK128" s="554"/>
      <c r="DL128" s="554"/>
      <c r="DM128" s="554"/>
      <c r="DN128" s="554"/>
      <c r="DO128" s="554"/>
      <c r="DP128" s="554"/>
      <c r="DQ128" s="554"/>
      <c r="DR128" s="554"/>
      <c r="DS128" s="554"/>
      <c r="DT128" s="554"/>
      <c r="DU128" s="554"/>
      <c r="DV128" s="554"/>
      <c r="DW128" s="554"/>
      <c r="DX128" s="554"/>
      <c r="DY128" s="554"/>
      <c r="DZ128" s="554"/>
      <c r="EA128" s="554"/>
      <c r="EB128" s="554"/>
      <c r="EC128" s="554"/>
      <c r="ED128" s="554"/>
      <c r="EE128" s="554"/>
      <c r="EF128" s="554"/>
      <c r="EG128" s="554"/>
      <c r="EH128" s="554"/>
      <c r="EI128" s="554"/>
      <c r="EJ128" s="554"/>
      <c r="EK128" s="554"/>
      <c r="EL128" s="554"/>
      <c r="EM128" s="554"/>
      <c r="EN128" s="554"/>
      <c r="EO128" s="554"/>
      <c r="EP128" s="554"/>
      <c r="EQ128" s="554"/>
      <c r="ER128" s="554"/>
      <c r="ES128" s="554"/>
      <c r="ET128" s="554"/>
      <c r="EU128" s="554"/>
      <c r="EV128" s="554"/>
      <c r="EW128" s="554"/>
      <c r="EX128" s="554"/>
      <c r="EY128" s="554"/>
      <c r="EZ128" s="554"/>
      <c r="FA128" s="554"/>
      <c r="FB128" s="554"/>
      <c r="FC128" s="554"/>
      <c r="FD128" s="554"/>
      <c r="FE128" s="554"/>
      <c r="FF128" s="554"/>
      <c r="FG128" s="554"/>
      <c r="FH128" s="554"/>
      <c r="FI128" s="554"/>
    </row>
    <row r="129" spans="6:165" ht="9">
      <c r="F129" s="549"/>
      <c r="G129" s="554"/>
      <c r="H129" s="554"/>
      <c r="I129" s="554"/>
      <c r="J129" s="554"/>
      <c r="K129" s="554"/>
      <c r="L129" s="554"/>
      <c r="M129" s="554"/>
      <c r="S129" s="554"/>
      <c r="T129" s="554"/>
      <c r="U129" s="554"/>
      <c r="V129" s="554"/>
      <c r="W129" s="554"/>
      <c r="X129" s="554"/>
      <c r="Y129" s="554"/>
      <c r="Z129" s="554"/>
      <c r="AA129" s="554"/>
      <c r="AB129" s="554"/>
      <c r="AC129" s="554"/>
      <c r="AD129" s="554"/>
      <c r="AE129" s="554"/>
      <c r="AF129" s="549"/>
      <c r="AG129" s="549"/>
      <c r="AH129" s="549"/>
      <c r="AI129" s="549"/>
      <c r="AJ129" s="549"/>
      <c r="AK129" s="549"/>
      <c r="AL129" s="549"/>
      <c r="AM129" s="549"/>
      <c r="AN129" s="549"/>
      <c r="AO129" s="549"/>
      <c r="AP129" s="549"/>
      <c r="AQ129" s="549"/>
      <c r="AR129" s="549"/>
      <c r="AS129" s="549"/>
      <c r="AT129" s="549"/>
      <c r="AU129" s="554"/>
      <c r="AV129" s="554"/>
      <c r="AW129" s="554"/>
      <c r="AX129" s="554"/>
      <c r="AY129" s="554"/>
      <c r="AZ129" s="554"/>
      <c r="BA129" s="554"/>
      <c r="BB129" s="554"/>
      <c r="BC129" s="554"/>
      <c r="BD129" s="554"/>
      <c r="BE129" s="554"/>
      <c r="BF129" s="554"/>
      <c r="BG129" s="554"/>
      <c r="BH129" s="554"/>
      <c r="BI129" s="554"/>
      <c r="BJ129" s="554"/>
      <c r="BK129" s="554"/>
      <c r="BL129" s="554"/>
      <c r="BM129" s="554"/>
      <c r="BN129" s="554"/>
      <c r="BO129" s="554"/>
      <c r="BP129" s="554"/>
      <c r="BQ129" s="554"/>
      <c r="BR129" s="554"/>
      <c r="BS129" s="554"/>
      <c r="BT129" s="554"/>
      <c r="BU129" s="554"/>
      <c r="BV129" s="554"/>
      <c r="BW129" s="554"/>
      <c r="BX129" s="554"/>
      <c r="BY129" s="554"/>
      <c r="BZ129" s="554"/>
      <c r="CA129" s="554"/>
      <c r="CB129" s="554"/>
      <c r="CC129" s="554"/>
      <c r="CD129" s="554"/>
      <c r="CE129" s="554"/>
      <c r="CF129" s="554"/>
      <c r="CG129" s="554"/>
      <c r="CH129" s="554"/>
      <c r="CI129" s="554"/>
      <c r="CJ129" s="554"/>
      <c r="CK129" s="554"/>
      <c r="CL129" s="554"/>
      <c r="CM129" s="554"/>
      <c r="CN129" s="554"/>
      <c r="CO129" s="554"/>
      <c r="CP129" s="554"/>
      <c r="CQ129" s="554"/>
      <c r="CR129" s="554"/>
      <c r="CS129" s="554"/>
      <c r="CT129" s="554"/>
      <c r="CU129" s="554"/>
      <c r="CV129" s="554"/>
      <c r="CW129" s="554"/>
      <c r="CX129" s="554"/>
      <c r="CY129" s="554"/>
      <c r="CZ129" s="554"/>
      <c r="DA129" s="554"/>
      <c r="DB129" s="554"/>
      <c r="DC129" s="554"/>
      <c r="DD129" s="554"/>
      <c r="DE129" s="554"/>
      <c r="DF129" s="554"/>
      <c r="DG129" s="554"/>
      <c r="DH129" s="554"/>
      <c r="DI129" s="554"/>
      <c r="DJ129" s="554"/>
      <c r="DK129" s="554"/>
      <c r="DL129" s="554"/>
      <c r="DM129" s="554"/>
      <c r="DN129" s="554"/>
      <c r="DO129" s="554"/>
      <c r="DP129" s="554"/>
      <c r="DQ129" s="554"/>
      <c r="DR129" s="554"/>
      <c r="DS129" s="554"/>
      <c r="DT129" s="554"/>
      <c r="DU129" s="554"/>
      <c r="DV129" s="554"/>
      <c r="DW129" s="554"/>
      <c r="DX129" s="554"/>
      <c r="DY129" s="554"/>
      <c r="DZ129" s="554"/>
      <c r="EA129" s="554"/>
      <c r="EB129" s="554"/>
      <c r="EC129" s="554"/>
      <c r="ED129" s="554"/>
      <c r="EE129" s="554"/>
      <c r="EF129" s="554"/>
      <c r="EG129" s="554"/>
      <c r="EH129" s="554"/>
      <c r="EI129" s="554"/>
      <c r="EJ129" s="554"/>
      <c r="EK129" s="554"/>
      <c r="EL129" s="554"/>
      <c r="EM129" s="554"/>
      <c r="EN129" s="554"/>
      <c r="EO129" s="554"/>
      <c r="EP129" s="554"/>
      <c r="EQ129" s="554"/>
      <c r="ER129" s="554"/>
      <c r="ES129" s="554"/>
      <c r="ET129" s="554"/>
      <c r="EU129" s="554"/>
      <c r="EV129" s="554"/>
      <c r="EW129" s="554"/>
      <c r="EX129" s="554"/>
      <c r="EY129" s="554"/>
      <c r="EZ129" s="554"/>
      <c r="FA129" s="554"/>
      <c r="FB129" s="554"/>
      <c r="FC129" s="554"/>
      <c r="FD129" s="554"/>
      <c r="FE129" s="554"/>
      <c r="FF129" s="554"/>
      <c r="FG129" s="554"/>
      <c r="FH129" s="554"/>
      <c r="FI129" s="554"/>
    </row>
    <row r="130" spans="6:165" ht="9">
      <c r="F130" s="549"/>
      <c r="G130" s="554"/>
      <c r="H130" s="554"/>
      <c r="I130" s="554"/>
      <c r="J130" s="554"/>
      <c r="K130" s="554"/>
      <c r="L130" s="554"/>
      <c r="M130" s="554"/>
      <c r="S130" s="554"/>
      <c r="T130" s="554"/>
      <c r="U130" s="554"/>
      <c r="V130" s="554"/>
      <c r="W130" s="554"/>
      <c r="X130" s="554"/>
      <c r="Y130" s="554"/>
      <c r="Z130" s="554"/>
      <c r="AA130" s="554"/>
      <c r="AB130" s="554"/>
      <c r="AC130" s="554"/>
      <c r="AD130" s="554"/>
      <c r="AE130" s="554"/>
      <c r="AF130" s="549"/>
      <c r="AG130" s="549"/>
      <c r="AH130" s="549"/>
      <c r="AI130" s="549"/>
      <c r="AJ130" s="549"/>
      <c r="AK130" s="549"/>
      <c r="AL130" s="549"/>
      <c r="AM130" s="549"/>
      <c r="AN130" s="549"/>
      <c r="AO130" s="549"/>
      <c r="AP130" s="549"/>
      <c r="AQ130" s="549"/>
      <c r="AR130" s="549"/>
      <c r="AS130" s="549"/>
      <c r="AT130" s="549"/>
      <c r="AU130" s="554"/>
      <c r="AV130" s="554"/>
      <c r="AW130" s="554"/>
      <c r="AX130" s="554"/>
      <c r="AY130" s="554"/>
      <c r="AZ130" s="554"/>
      <c r="BA130" s="554"/>
      <c r="BB130" s="554"/>
      <c r="BC130" s="554"/>
      <c r="BD130" s="554"/>
      <c r="BE130" s="554"/>
      <c r="BF130" s="554"/>
      <c r="BG130" s="554"/>
      <c r="BH130" s="554"/>
      <c r="BI130" s="554"/>
      <c r="BJ130" s="554"/>
      <c r="BK130" s="554"/>
      <c r="BL130" s="554"/>
      <c r="BM130" s="554"/>
      <c r="BN130" s="554"/>
      <c r="BO130" s="554"/>
      <c r="BP130" s="554"/>
      <c r="BQ130" s="554"/>
      <c r="BR130" s="554"/>
      <c r="BS130" s="554"/>
      <c r="BT130" s="554"/>
      <c r="BU130" s="554"/>
      <c r="BV130" s="554"/>
      <c r="BW130" s="554"/>
      <c r="BX130" s="554"/>
      <c r="BY130" s="554"/>
      <c r="BZ130" s="554"/>
      <c r="CA130" s="554"/>
      <c r="CB130" s="554"/>
      <c r="CC130" s="554"/>
      <c r="CD130" s="554"/>
      <c r="CE130" s="554"/>
      <c r="CF130" s="554"/>
      <c r="CG130" s="554"/>
      <c r="CH130" s="554"/>
      <c r="CI130" s="554"/>
      <c r="CJ130" s="554"/>
      <c r="CK130" s="554"/>
      <c r="CL130" s="554"/>
      <c r="CM130" s="554"/>
      <c r="CN130" s="554"/>
      <c r="CO130" s="554"/>
      <c r="CP130" s="554"/>
      <c r="CQ130" s="554"/>
      <c r="CR130" s="554"/>
      <c r="CS130" s="554"/>
      <c r="CT130" s="554"/>
      <c r="CU130" s="554"/>
      <c r="CV130" s="554"/>
      <c r="CW130" s="554"/>
      <c r="CX130" s="554"/>
      <c r="CY130" s="554"/>
      <c r="CZ130" s="554"/>
      <c r="DA130" s="554"/>
      <c r="DB130" s="554"/>
      <c r="DC130" s="554"/>
      <c r="DD130" s="554"/>
      <c r="DE130" s="554"/>
      <c r="DF130" s="554"/>
      <c r="DG130" s="554"/>
      <c r="DH130" s="554"/>
      <c r="DI130" s="554"/>
      <c r="DJ130" s="554"/>
      <c r="DK130" s="554"/>
      <c r="DL130" s="554"/>
      <c r="DM130" s="554"/>
      <c r="DN130" s="554"/>
      <c r="DO130" s="554"/>
      <c r="DP130" s="554"/>
      <c r="DQ130" s="554"/>
      <c r="DR130" s="554"/>
      <c r="DS130" s="554"/>
      <c r="DT130" s="554"/>
      <c r="DU130" s="554"/>
      <c r="DV130" s="554"/>
      <c r="DW130" s="554"/>
      <c r="DX130" s="554"/>
      <c r="DY130" s="554"/>
      <c r="DZ130" s="554"/>
      <c r="EA130" s="554"/>
      <c r="EB130" s="554"/>
      <c r="EC130" s="554"/>
      <c r="ED130" s="554"/>
      <c r="EE130" s="554"/>
      <c r="EF130" s="554"/>
      <c r="EG130" s="554"/>
      <c r="EH130" s="554"/>
      <c r="EI130" s="554"/>
      <c r="EJ130" s="554"/>
      <c r="EK130" s="554"/>
      <c r="EL130" s="554"/>
      <c r="EM130" s="554"/>
      <c r="EN130" s="554"/>
      <c r="EO130" s="554"/>
      <c r="EP130" s="554"/>
      <c r="EQ130" s="554"/>
      <c r="ER130" s="554"/>
      <c r="ES130" s="554"/>
      <c r="ET130" s="554"/>
      <c r="EU130" s="554"/>
      <c r="EV130" s="554"/>
      <c r="EW130" s="554"/>
      <c r="EX130" s="554"/>
      <c r="EY130" s="554"/>
      <c r="EZ130" s="554"/>
      <c r="FA130" s="554"/>
      <c r="FB130" s="554"/>
      <c r="FC130" s="554"/>
      <c r="FD130" s="554"/>
      <c r="FE130" s="554"/>
      <c r="FF130" s="554"/>
      <c r="FG130" s="554"/>
      <c r="FH130" s="554"/>
      <c r="FI130" s="554"/>
    </row>
    <row r="131" spans="6:165" ht="9">
      <c r="F131" s="549"/>
      <c r="G131" s="554"/>
      <c r="H131" s="554"/>
      <c r="I131" s="554"/>
      <c r="J131" s="554"/>
      <c r="K131" s="554"/>
      <c r="L131" s="554"/>
      <c r="M131" s="554"/>
      <c r="S131" s="554"/>
      <c r="T131" s="554"/>
      <c r="U131" s="554"/>
      <c r="V131" s="554"/>
      <c r="W131" s="554"/>
      <c r="X131" s="554"/>
      <c r="Y131" s="554"/>
      <c r="Z131" s="554"/>
      <c r="AA131" s="554"/>
      <c r="AB131" s="554"/>
      <c r="AC131" s="554"/>
      <c r="AD131" s="554"/>
      <c r="AE131" s="554"/>
      <c r="AF131" s="549"/>
      <c r="AG131" s="549"/>
      <c r="AH131" s="549"/>
      <c r="AI131" s="549"/>
      <c r="AJ131" s="549"/>
      <c r="AK131" s="549"/>
      <c r="AL131" s="549"/>
      <c r="AM131" s="549"/>
      <c r="AN131" s="549"/>
      <c r="AO131" s="549"/>
      <c r="AP131" s="549"/>
      <c r="AQ131" s="549"/>
      <c r="AR131" s="549"/>
      <c r="AS131" s="549"/>
      <c r="AT131" s="549"/>
      <c r="AU131" s="554"/>
      <c r="AV131" s="554"/>
      <c r="AW131" s="554"/>
      <c r="AX131" s="554"/>
      <c r="AY131" s="554"/>
      <c r="AZ131" s="554"/>
      <c r="BA131" s="554"/>
      <c r="BB131" s="554"/>
      <c r="BC131" s="554"/>
      <c r="BD131" s="554"/>
      <c r="BE131" s="554"/>
      <c r="BF131" s="554"/>
      <c r="BG131" s="554"/>
      <c r="BH131" s="554"/>
      <c r="BI131" s="554"/>
      <c r="BJ131" s="554"/>
      <c r="BK131" s="554"/>
      <c r="BL131" s="554"/>
      <c r="BM131" s="554"/>
      <c r="BN131" s="554"/>
      <c r="BO131" s="554"/>
      <c r="BP131" s="554"/>
      <c r="BQ131" s="554"/>
      <c r="BR131" s="554"/>
      <c r="BS131" s="554"/>
      <c r="BT131" s="554"/>
      <c r="BU131" s="554"/>
      <c r="BV131" s="554"/>
      <c r="BW131" s="554"/>
      <c r="BX131" s="554"/>
      <c r="BY131" s="554"/>
      <c r="BZ131" s="554"/>
      <c r="CA131" s="554"/>
      <c r="CB131" s="554"/>
      <c r="CC131" s="554"/>
      <c r="CD131" s="554"/>
      <c r="CE131" s="554"/>
      <c r="CF131" s="554"/>
      <c r="CG131" s="554"/>
      <c r="CH131" s="554"/>
      <c r="CI131" s="554"/>
      <c r="CJ131" s="554"/>
      <c r="CK131" s="554"/>
      <c r="CL131" s="554"/>
      <c r="CM131" s="554"/>
      <c r="CN131" s="554"/>
      <c r="CO131" s="554"/>
      <c r="CP131" s="554"/>
      <c r="CQ131" s="554"/>
      <c r="CR131" s="554"/>
      <c r="CS131" s="554"/>
      <c r="CT131" s="554"/>
      <c r="CU131" s="554"/>
      <c r="CV131" s="554"/>
      <c r="CW131" s="554"/>
      <c r="CX131" s="554"/>
      <c r="CY131" s="554"/>
      <c r="CZ131" s="554"/>
      <c r="DA131" s="554"/>
      <c r="DB131" s="554"/>
      <c r="DC131" s="554"/>
      <c r="DD131" s="554"/>
      <c r="DE131" s="554"/>
      <c r="DF131" s="554"/>
      <c r="DG131" s="554"/>
      <c r="DH131" s="554"/>
      <c r="DI131" s="554"/>
      <c r="DJ131" s="554"/>
      <c r="DK131" s="554"/>
      <c r="DL131" s="554"/>
      <c r="DM131" s="554"/>
      <c r="DN131" s="554"/>
      <c r="DO131" s="554"/>
      <c r="DP131" s="554"/>
      <c r="DQ131" s="554"/>
      <c r="DR131" s="554"/>
      <c r="DS131" s="554"/>
      <c r="DT131" s="554"/>
      <c r="DU131" s="554"/>
      <c r="DV131" s="554"/>
      <c r="DW131" s="554"/>
      <c r="DX131" s="554"/>
      <c r="DY131" s="554"/>
      <c r="DZ131" s="554"/>
      <c r="EA131" s="554"/>
      <c r="EB131" s="554"/>
      <c r="EC131" s="554"/>
      <c r="ED131" s="554"/>
      <c r="EE131" s="554"/>
      <c r="EF131" s="554"/>
      <c r="EG131" s="554"/>
      <c r="EH131" s="554"/>
      <c r="EI131" s="554"/>
      <c r="EJ131" s="554"/>
      <c r="EK131" s="554"/>
      <c r="EL131" s="554"/>
      <c r="EM131" s="554"/>
      <c r="EN131" s="554"/>
      <c r="EO131" s="554"/>
      <c r="EP131" s="554"/>
      <c r="EQ131" s="554"/>
      <c r="ER131" s="554"/>
      <c r="ES131" s="554"/>
      <c r="ET131" s="554"/>
      <c r="EU131" s="554"/>
      <c r="EV131" s="554"/>
      <c r="EW131" s="554"/>
      <c r="EX131" s="554"/>
      <c r="EY131" s="554"/>
      <c r="EZ131" s="554"/>
      <c r="FA131" s="554"/>
      <c r="FB131" s="554"/>
      <c r="FC131" s="554"/>
      <c r="FD131" s="554"/>
      <c r="FE131" s="554"/>
      <c r="FF131" s="554"/>
      <c r="FG131" s="554"/>
      <c r="FH131" s="554"/>
      <c r="FI131" s="554"/>
    </row>
    <row r="132" spans="6:165" ht="9">
      <c r="F132" s="549"/>
      <c r="G132" s="554"/>
      <c r="H132" s="554"/>
      <c r="I132" s="554"/>
      <c r="J132" s="554"/>
      <c r="K132" s="554"/>
      <c r="L132" s="554"/>
      <c r="M132" s="554"/>
      <c r="S132" s="554"/>
      <c r="T132" s="554"/>
      <c r="U132" s="554"/>
      <c r="V132" s="554"/>
      <c r="W132" s="554"/>
      <c r="X132" s="554"/>
      <c r="Y132" s="554"/>
      <c r="Z132" s="554"/>
      <c r="AA132" s="554"/>
      <c r="AB132" s="554"/>
      <c r="AC132" s="554"/>
      <c r="AD132" s="554"/>
      <c r="AE132" s="554"/>
      <c r="AF132" s="549"/>
      <c r="AG132" s="549"/>
      <c r="AH132" s="549"/>
      <c r="AI132" s="549"/>
      <c r="AJ132" s="549"/>
      <c r="AK132" s="549"/>
      <c r="AL132" s="549"/>
      <c r="AM132" s="549"/>
      <c r="AN132" s="549"/>
      <c r="AO132" s="549"/>
      <c r="AP132" s="549"/>
      <c r="AQ132" s="549"/>
      <c r="AR132" s="549"/>
      <c r="AS132" s="549"/>
      <c r="AT132" s="549"/>
      <c r="AU132" s="554"/>
      <c r="AV132" s="554"/>
      <c r="AW132" s="554"/>
      <c r="AX132" s="554"/>
      <c r="AY132" s="554"/>
      <c r="AZ132" s="554"/>
      <c r="BA132" s="554"/>
      <c r="BB132" s="554"/>
      <c r="BC132" s="554"/>
      <c r="BD132" s="554"/>
      <c r="BE132" s="554"/>
      <c r="BF132" s="554"/>
      <c r="BG132" s="554"/>
      <c r="BH132" s="554"/>
      <c r="BI132" s="554"/>
      <c r="BJ132" s="554"/>
      <c r="BK132" s="554"/>
      <c r="BL132" s="554"/>
      <c r="BM132" s="554"/>
      <c r="BN132" s="554"/>
      <c r="BO132" s="554"/>
      <c r="BP132" s="554"/>
      <c r="BQ132" s="554"/>
      <c r="BR132" s="554"/>
      <c r="BS132" s="554"/>
      <c r="BT132" s="554"/>
      <c r="BU132" s="554"/>
      <c r="BV132" s="554"/>
      <c r="BW132" s="554"/>
      <c r="BX132" s="554"/>
      <c r="BY132" s="554"/>
      <c r="BZ132" s="554"/>
      <c r="CA132" s="554"/>
      <c r="CB132" s="554"/>
      <c r="CC132" s="554"/>
      <c r="CD132" s="554"/>
      <c r="CE132" s="554"/>
      <c r="CF132" s="554"/>
      <c r="CG132" s="554"/>
      <c r="CH132" s="554"/>
      <c r="CI132" s="554"/>
      <c r="CJ132" s="554"/>
      <c r="CK132" s="554"/>
      <c r="CL132" s="554"/>
      <c r="CM132" s="554"/>
      <c r="CN132" s="554"/>
      <c r="CO132" s="554"/>
      <c r="CP132" s="554"/>
      <c r="CQ132" s="554"/>
      <c r="CR132" s="554"/>
      <c r="CS132" s="554"/>
      <c r="CT132" s="554"/>
      <c r="CU132" s="554"/>
      <c r="CV132" s="554"/>
      <c r="CW132" s="554"/>
      <c r="CX132" s="554"/>
      <c r="CY132" s="554"/>
      <c r="CZ132" s="554"/>
      <c r="DA132" s="554"/>
      <c r="DB132" s="554"/>
      <c r="DC132" s="554"/>
      <c r="DD132" s="554"/>
      <c r="DE132" s="554"/>
      <c r="DF132" s="554"/>
      <c r="DG132" s="554"/>
      <c r="DH132" s="554"/>
      <c r="DI132" s="554"/>
      <c r="DJ132" s="554"/>
      <c r="DK132" s="554"/>
      <c r="DL132" s="554"/>
      <c r="DM132" s="554"/>
      <c r="DN132" s="554"/>
      <c r="DO132" s="554"/>
      <c r="DP132" s="554"/>
      <c r="DQ132" s="554"/>
      <c r="DR132" s="554"/>
      <c r="DS132" s="554"/>
      <c r="DT132" s="554"/>
      <c r="DU132" s="554"/>
      <c r="DV132" s="554"/>
      <c r="DW132" s="554"/>
      <c r="DX132" s="554"/>
      <c r="DY132" s="554"/>
      <c r="DZ132" s="554"/>
      <c r="EA132" s="554"/>
      <c r="EB132" s="554"/>
      <c r="EC132" s="554"/>
      <c r="ED132" s="554"/>
      <c r="EE132" s="554"/>
      <c r="EF132" s="554"/>
      <c r="EG132" s="554"/>
      <c r="EH132" s="554"/>
      <c r="EI132" s="554"/>
      <c r="EJ132" s="554"/>
      <c r="EK132" s="554"/>
      <c r="EL132" s="554"/>
      <c r="EM132" s="554"/>
      <c r="EN132" s="554"/>
      <c r="EO132" s="554"/>
      <c r="EP132" s="554"/>
      <c r="EQ132" s="554"/>
      <c r="ER132" s="554"/>
      <c r="ES132" s="554"/>
      <c r="ET132" s="554"/>
      <c r="EU132" s="554"/>
      <c r="EV132" s="554"/>
      <c r="EW132" s="554"/>
      <c r="EX132" s="554"/>
      <c r="EY132" s="554"/>
      <c r="EZ132" s="554"/>
      <c r="FA132" s="554"/>
      <c r="FB132" s="554"/>
      <c r="FC132" s="554"/>
      <c r="FD132" s="554"/>
      <c r="FE132" s="554"/>
      <c r="FF132" s="554"/>
      <c r="FG132" s="554"/>
      <c r="FH132" s="554"/>
      <c r="FI132" s="554"/>
    </row>
    <row r="133" spans="6:165" ht="9">
      <c r="F133" s="549"/>
      <c r="G133" s="554"/>
      <c r="H133" s="554"/>
      <c r="I133" s="554"/>
      <c r="J133" s="554"/>
      <c r="K133" s="554"/>
      <c r="L133" s="554"/>
      <c r="M133" s="554"/>
      <c r="S133" s="554"/>
      <c r="T133" s="554"/>
      <c r="U133" s="554"/>
      <c r="V133" s="554"/>
      <c r="W133" s="554"/>
      <c r="X133" s="554"/>
      <c r="Y133" s="554"/>
      <c r="Z133" s="554"/>
      <c r="AA133" s="554"/>
      <c r="AB133" s="554"/>
      <c r="AC133" s="554"/>
      <c r="AD133" s="554"/>
      <c r="AE133" s="554"/>
      <c r="AF133" s="549"/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49"/>
      <c r="AU133" s="554"/>
      <c r="AV133" s="554"/>
      <c r="AW133" s="554"/>
      <c r="AX133" s="554"/>
      <c r="AY133" s="554"/>
      <c r="AZ133" s="554"/>
      <c r="BA133" s="554"/>
      <c r="BB133" s="554"/>
      <c r="BC133" s="554"/>
      <c r="BD133" s="554"/>
      <c r="BE133" s="554"/>
      <c r="BF133" s="554"/>
      <c r="BG133" s="554"/>
      <c r="BH133" s="554"/>
      <c r="BI133" s="554"/>
      <c r="BJ133" s="554"/>
      <c r="BK133" s="554"/>
      <c r="BL133" s="554"/>
      <c r="BM133" s="554"/>
      <c r="BN133" s="554"/>
      <c r="BO133" s="554"/>
      <c r="BP133" s="554"/>
      <c r="BQ133" s="554"/>
      <c r="BR133" s="554"/>
      <c r="BS133" s="554"/>
      <c r="BT133" s="554"/>
      <c r="BU133" s="554"/>
      <c r="BV133" s="554"/>
      <c r="BW133" s="554"/>
      <c r="BX133" s="554"/>
      <c r="BY133" s="554"/>
      <c r="BZ133" s="554"/>
      <c r="CA133" s="554"/>
      <c r="CB133" s="554"/>
      <c r="CC133" s="554"/>
      <c r="CD133" s="554"/>
      <c r="CE133" s="554"/>
      <c r="CF133" s="554"/>
      <c r="CG133" s="554"/>
      <c r="CH133" s="554"/>
      <c r="CI133" s="554"/>
      <c r="CJ133" s="554"/>
      <c r="CK133" s="554"/>
      <c r="CL133" s="554"/>
      <c r="CM133" s="554"/>
      <c r="CN133" s="554"/>
      <c r="CO133" s="554"/>
      <c r="CP133" s="554"/>
      <c r="CQ133" s="554"/>
      <c r="CR133" s="554"/>
      <c r="CS133" s="554"/>
      <c r="CT133" s="554"/>
      <c r="CU133" s="554"/>
      <c r="CV133" s="554"/>
      <c r="CW133" s="554"/>
      <c r="CX133" s="554"/>
      <c r="CY133" s="554"/>
      <c r="CZ133" s="554"/>
      <c r="DA133" s="554"/>
      <c r="DB133" s="554"/>
      <c r="DC133" s="554"/>
      <c r="DD133" s="554"/>
      <c r="DE133" s="554"/>
      <c r="DF133" s="554"/>
      <c r="DG133" s="554"/>
      <c r="DH133" s="554"/>
      <c r="DI133" s="554"/>
      <c r="DJ133" s="554"/>
      <c r="DK133" s="554"/>
      <c r="DL133" s="554"/>
      <c r="DM133" s="554"/>
      <c r="DN133" s="554"/>
      <c r="DO133" s="554"/>
      <c r="DP133" s="554"/>
      <c r="DQ133" s="554"/>
      <c r="DR133" s="554"/>
      <c r="DS133" s="554"/>
      <c r="DT133" s="554"/>
      <c r="DU133" s="554"/>
      <c r="DV133" s="554"/>
      <c r="DW133" s="554"/>
      <c r="DX133" s="554"/>
      <c r="DY133" s="554"/>
      <c r="DZ133" s="554"/>
      <c r="EA133" s="554"/>
      <c r="EB133" s="554"/>
      <c r="EC133" s="554"/>
      <c r="ED133" s="554"/>
      <c r="EE133" s="554"/>
      <c r="EF133" s="554"/>
      <c r="EG133" s="554"/>
      <c r="EH133" s="554"/>
      <c r="EI133" s="554"/>
      <c r="EJ133" s="554"/>
      <c r="EK133" s="554"/>
      <c r="EL133" s="554"/>
      <c r="EM133" s="554"/>
      <c r="EN133" s="554"/>
      <c r="EO133" s="554"/>
      <c r="EP133" s="554"/>
      <c r="EQ133" s="554"/>
      <c r="ER133" s="554"/>
      <c r="ES133" s="554"/>
      <c r="ET133" s="554"/>
      <c r="EU133" s="554"/>
      <c r="EV133" s="554"/>
      <c r="EW133" s="554"/>
      <c r="EX133" s="554"/>
      <c r="EY133" s="554"/>
      <c r="EZ133" s="554"/>
      <c r="FA133" s="554"/>
      <c r="FB133" s="554"/>
      <c r="FC133" s="554"/>
      <c r="FD133" s="554"/>
      <c r="FE133" s="554"/>
      <c r="FF133" s="554"/>
      <c r="FG133" s="554"/>
      <c r="FH133" s="554"/>
      <c r="FI133" s="554"/>
    </row>
    <row r="134" spans="6:165" ht="9">
      <c r="F134" s="549"/>
      <c r="G134" s="554"/>
      <c r="H134" s="554"/>
      <c r="I134" s="554"/>
      <c r="J134" s="554"/>
      <c r="K134" s="554"/>
      <c r="L134" s="554"/>
      <c r="M134" s="554"/>
      <c r="S134" s="554"/>
      <c r="T134" s="554"/>
      <c r="U134" s="554"/>
      <c r="V134" s="554"/>
      <c r="W134" s="554"/>
      <c r="X134" s="554"/>
      <c r="Y134" s="554"/>
      <c r="Z134" s="554"/>
      <c r="AA134" s="554"/>
      <c r="AB134" s="554"/>
      <c r="AC134" s="554"/>
      <c r="AD134" s="554"/>
      <c r="AE134" s="554"/>
      <c r="AF134" s="549"/>
      <c r="AG134" s="549"/>
      <c r="AH134" s="549"/>
      <c r="AI134" s="549"/>
      <c r="AJ134" s="549"/>
      <c r="AK134" s="549"/>
      <c r="AL134" s="549"/>
      <c r="AM134" s="549"/>
      <c r="AN134" s="549"/>
      <c r="AO134" s="549"/>
      <c r="AP134" s="549"/>
      <c r="AQ134" s="549"/>
      <c r="AR134" s="549"/>
      <c r="AS134" s="549"/>
      <c r="AT134" s="549"/>
      <c r="AU134" s="554"/>
      <c r="AV134" s="554"/>
      <c r="AW134" s="554"/>
      <c r="AX134" s="554"/>
      <c r="AY134" s="554"/>
      <c r="AZ134" s="554"/>
      <c r="BA134" s="554"/>
      <c r="BB134" s="554"/>
      <c r="BC134" s="554"/>
      <c r="BD134" s="554"/>
      <c r="BE134" s="554"/>
      <c r="BF134" s="554"/>
      <c r="BG134" s="554"/>
      <c r="BH134" s="554"/>
      <c r="BI134" s="554"/>
      <c r="BJ134" s="554"/>
      <c r="BK134" s="554"/>
      <c r="BL134" s="554"/>
      <c r="BM134" s="554"/>
      <c r="BN134" s="554"/>
      <c r="BO134" s="554"/>
      <c r="BP134" s="554"/>
      <c r="BQ134" s="554"/>
      <c r="BR134" s="554"/>
      <c r="BS134" s="554"/>
      <c r="BT134" s="554"/>
      <c r="BU134" s="554"/>
      <c r="BV134" s="554"/>
      <c r="BW134" s="554"/>
      <c r="BX134" s="554"/>
      <c r="BY134" s="554"/>
      <c r="BZ134" s="554"/>
      <c r="CA134" s="554"/>
      <c r="CB134" s="554"/>
      <c r="CC134" s="554"/>
      <c r="CD134" s="554"/>
      <c r="CE134" s="554"/>
      <c r="CF134" s="554"/>
      <c r="CG134" s="554"/>
      <c r="CH134" s="554"/>
      <c r="CI134" s="554"/>
      <c r="CJ134" s="554"/>
      <c r="CK134" s="554"/>
      <c r="CL134" s="554"/>
      <c r="CM134" s="554"/>
      <c r="CN134" s="554"/>
      <c r="CO134" s="554"/>
      <c r="CP134" s="554"/>
      <c r="CQ134" s="554"/>
      <c r="CR134" s="554"/>
      <c r="CS134" s="554"/>
      <c r="CT134" s="554"/>
      <c r="CU134" s="554"/>
      <c r="CV134" s="554"/>
      <c r="CW134" s="554"/>
      <c r="CX134" s="554"/>
      <c r="CY134" s="554"/>
      <c r="CZ134" s="554"/>
      <c r="DA134" s="554"/>
      <c r="DB134" s="554"/>
      <c r="DC134" s="554"/>
      <c r="DD134" s="554"/>
      <c r="DE134" s="554"/>
      <c r="DF134" s="554"/>
      <c r="DG134" s="554"/>
      <c r="DH134" s="554"/>
      <c r="DI134" s="554"/>
      <c r="DJ134" s="554"/>
      <c r="DK134" s="554"/>
      <c r="DL134" s="554"/>
      <c r="DM134" s="554"/>
      <c r="DN134" s="554"/>
      <c r="DO134" s="554"/>
      <c r="DP134" s="554"/>
      <c r="DQ134" s="554"/>
      <c r="DR134" s="554"/>
      <c r="DS134" s="554"/>
      <c r="DT134" s="554"/>
      <c r="DU134" s="554"/>
      <c r="DV134" s="554"/>
      <c r="DW134" s="554"/>
      <c r="DX134" s="554"/>
      <c r="DY134" s="554"/>
      <c r="DZ134" s="554"/>
      <c r="EA134" s="554"/>
      <c r="EB134" s="554"/>
      <c r="EC134" s="554"/>
      <c r="ED134" s="554"/>
      <c r="EE134" s="554"/>
      <c r="EF134" s="554"/>
      <c r="EG134" s="554"/>
      <c r="EH134" s="554"/>
      <c r="EI134" s="554"/>
      <c r="EJ134" s="554"/>
      <c r="EK134" s="554"/>
      <c r="EL134" s="554"/>
      <c r="EM134" s="554"/>
      <c r="EN134" s="554"/>
      <c r="EO134" s="554"/>
      <c r="EP134" s="554"/>
      <c r="EQ134" s="554"/>
      <c r="ER134" s="554"/>
      <c r="ES134" s="554"/>
      <c r="ET134" s="554"/>
      <c r="EU134" s="554"/>
      <c r="EV134" s="554"/>
      <c r="EW134" s="554"/>
      <c r="EX134" s="554"/>
      <c r="EY134" s="554"/>
      <c r="EZ134" s="554"/>
      <c r="FA134" s="554"/>
      <c r="FB134" s="554"/>
      <c r="FC134" s="554"/>
      <c r="FD134" s="554"/>
      <c r="FE134" s="554"/>
      <c r="FF134" s="554"/>
      <c r="FG134" s="554"/>
      <c r="FH134" s="554"/>
      <c r="FI134" s="554"/>
    </row>
    <row r="135" spans="6:165" ht="9">
      <c r="F135" s="549"/>
      <c r="G135" s="554"/>
      <c r="H135" s="554"/>
      <c r="I135" s="554"/>
      <c r="J135" s="554"/>
      <c r="K135" s="554"/>
      <c r="L135" s="554"/>
      <c r="M135" s="554"/>
      <c r="S135" s="554"/>
      <c r="T135" s="554"/>
      <c r="U135" s="554"/>
      <c r="V135" s="554"/>
      <c r="W135" s="554"/>
      <c r="X135" s="554"/>
      <c r="Y135" s="554"/>
      <c r="Z135" s="554"/>
      <c r="AA135" s="554"/>
      <c r="AB135" s="554"/>
      <c r="AC135" s="554"/>
      <c r="AD135" s="554"/>
      <c r="AE135" s="554"/>
      <c r="AF135" s="549"/>
      <c r="AG135" s="549"/>
      <c r="AH135" s="549"/>
      <c r="AI135" s="549"/>
      <c r="AJ135" s="549"/>
      <c r="AK135" s="549"/>
      <c r="AL135" s="549"/>
      <c r="AM135" s="549"/>
      <c r="AN135" s="549"/>
      <c r="AO135" s="549"/>
      <c r="AP135" s="549"/>
      <c r="AQ135" s="549"/>
      <c r="AR135" s="549"/>
      <c r="AS135" s="549"/>
      <c r="AT135" s="549"/>
      <c r="AU135" s="554"/>
      <c r="AV135" s="554"/>
      <c r="AW135" s="554"/>
      <c r="AX135" s="554"/>
      <c r="AY135" s="554"/>
      <c r="AZ135" s="554"/>
      <c r="BA135" s="554"/>
      <c r="BB135" s="554"/>
      <c r="BC135" s="554"/>
      <c r="BD135" s="554"/>
      <c r="BE135" s="554"/>
      <c r="BF135" s="554"/>
      <c r="BG135" s="554"/>
      <c r="BH135" s="554"/>
      <c r="BI135" s="554"/>
      <c r="BJ135" s="554"/>
      <c r="BK135" s="554"/>
      <c r="BL135" s="554"/>
      <c r="BM135" s="554"/>
      <c r="BN135" s="554"/>
      <c r="BO135" s="554"/>
      <c r="BP135" s="554"/>
      <c r="BQ135" s="554"/>
      <c r="BR135" s="554"/>
      <c r="BS135" s="554"/>
      <c r="BT135" s="554"/>
      <c r="BU135" s="554"/>
      <c r="BV135" s="554"/>
      <c r="BW135" s="554"/>
      <c r="BX135" s="554"/>
      <c r="BY135" s="554"/>
      <c r="BZ135" s="554"/>
      <c r="CA135" s="554"/>
      <c r="CB135" s="554"/>
      <c r="CC135" s="554"/>
      <c r="CD135" s="554"/>
      <c r="CE135" s="554"/>
      <c r="CF135" s="554"/>
      <c r="CG135" s="554"/>
      <c r="CH135" s="554"/>
      <c r="CI135" s="554"/>
      <c r="CJ135" s="554"/>
      <c r="CK135" s="554"/>
      <c r="CL135" s="554"/>
      <c r="CM135" s="554"/>
      <c r="CN135" s="554"/>
      <c r="CO135" s="554"/>
      <c r="CP135" s="554"/>
      <c r="CQ135" s="554"/>
      <c r="CR135" s="554"/>
      <c r="CS135" s="554"/>
      <c r="CT135" s="554"/>
      <c r="CU135" s="554"/>
      <c r="CV135" s="554"/>
      <c r="CW135" s="554"/>
      <c r="CX135" s="554"/>
      <c r="CY135" s="554"/>
      <c r="CZ135" s="554"/>
      <c r="DA135" s="554"/>
      <c r="DB135" s="554"/>
      <c r="DC135" s="554"/>
      <c r="DD135" s="554"/>
      <c r="DE135" s="554"/>
      <c r="DF135" s="554"/>
      <c r="DG135" s="554"/>
      <c r="DH135" s="554"/>
      <c r="DI135" s="554"/>
      <c r="DJ135" s="554"/>
      <c r="DK135" s="554"/>
      <c r="DL135" s="554"/>
      <c r="DM135" s="554"/>
      <c r="DN135" s="554"/>
      <c r="DO135" s="554"/>
      <c r="DP135" s="554"/>
      <c r="DQ135" s="554"/>
      <c r="DR135" s="554"/>
      <c r="DS135" s="554"/>
      <c r="DT135" s="554"/>
      <c r="DU135" s="554"/>
      <c r="DV135" s="554"/>
      <c r="DW135" s="554"/>
      <c r="DX135" s="554"/>
      <c r="DY135" s="554"/>
      <c r="DZ135" s="554"/>
      <c r="EA135" s="554"/>
      <c r="EB135" s="554"/>
      <c r="EC135" s="554"/>
      <c r="ED135" s="554"/>
      <c r="EE135" s="554"/>
      <c r="EF135" s="554"/>
      <c r="EG135" s="554"/>
      <c r="EH135" s="554"/>
      <c r="EI135" s="554"/>
      <c r="EJ135" s="554"/>
      <c r="EK135" s="554"/>
      <c r="EL135" s="554"/>
      <c r="EM135" s="554"/>
      <c r="EN135" s="554"/>
      <c r="EO135" s="554"/>
      <c r="EP135" s="554"/>
      <c r="EQ135" s="554"/>
      <c r="ER135" s="554"/>
      <c r="ES135" s="554"/>
      <c r="ET135" s="554"/>
      <c r="EU135" s="554"/>
      <c r="EV135" s="554"/>
      <c r="EW135" s="554"/>
      <c r="EX135" s="554"/>
      <c r="EY135" s="554"/>
      <c r="EZ135" s="554"/>
      <c r="FA135" s="554"/>
      <c r="FB135" s="554"/>
      <c r="FC135" s="554"/>
      <c r="FD135" s="554"/>
      <c r="FE135" s="554"/>
      <c r="FF135" s="554"/>
      <c r="FG135" s="554"/>
      <c r="FH135" s="554"/>
      <c r="FI135" s="554"/>
    </row>
    <row r="136" spans="6:165" ht="9">
      <c r="F136" s="549"/>
      <c r="G136" s="554"/>
      <c r="H136" s="554"/>
      <c r="I136" s="554"/>
      <c r="J136" s="554"/>
      <c r="K136" s="554"/>
      <c r="L136" s="554"/>
      <c r="M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49"/>
      <c r="AG136" s="549"/>
      <c r="AH136" s="549"/>
      <c r="AI136" s="549"/>
      <c r="AJ136" s="549"/>
      <c r="AK136" s="549"/>
      <c r="AL136" s="549"/>
      <c r="AM136" s="549"/>
      <c r="AN136" s="549"/>
      <c r="AO136" s="549"/>
      <c r="AP136" s="549"/>
      <c r="AQ136" s="549"/>
      <c r="AR136" s="549"/>
      <c r="AS136" s="549"/>
      <c r="AT136" s="549"/>
      <c r="AU136" s="554"/>
      <c r="AV136" s="554"/>
      <c r="AW136" s="554"/>
      <c r="AX136" s="554"/>
      <c r="AY136" s="554"/>
      <c r="AZ136" s="554"/>
      <c r="BA136" s="554"/>
      <c r="BB136" s="554"/>
      <c r="BC136" s="554"/>
      <c r="BD136" s="554"/>
      <c r="BE136" s="554"/>
      <c r="BF136" s="554"/>
      <c r="BG136" s="554"/>
      <c r="BH136" s="554"/>
      <c r="BI136" s="554"/>
      <c r="BJ136" s="554"/>
      <c r="BK136" s="554"/>
      <c r="BL136" s="554"/>
      <c r="BM136" s="554"/>
      <c r="BN136" s="554"/>
      <c r="BO136" s="554"/>
      <c r="BP136" s="554"/>
      <c r="BQ136" s="554"/>
      <c r="BR136" s="554"/>
      <c r="BS136" s="554"/>
      <c r="BT136" s="554"/>
      <c r="BU136" s="554"/>
      <c r="BV136" s="554"/>
      <c r="BW136" s="554"/>
      <c r="BX136" s="554"/>
      <c r="BY136" s="554"/>
      <c r="BZ136" s="554"/>
      <c r="CA136" s="554"/>
      <c r="CB136" s="554"/>
      <c r="CC136" s="554"/>
      <c r="CD136" s="554"/>
      <c r="CE136" s="554"/>
      <c r="CF136" s="554"/>
      <c r="CG136" s="554"/>
      <c r="CH136" s="554"/>
      <c r="CI136" s="554"/>
      <c r="CJ136" s="554"/>
      <c r="CK136" s="554"/>
      <c r="CL136" s="554"/>
      <c r="CM136" s="554"/>
      <c r="CN136" s="554"/>
      <c r="CO136" s="554"/>
      <c r="CP136" s="554"/>
      <c r="CQ136" s="554"/>
      <c r="CR136" s="554"/>
      <c r="CS136" s="554"/>
      <c r="CT136" s="554"/>
      <c r="CU136" s="554"/>
      <c r="CV136" s="554"/>
      <c r="CW136" s="554"/>
      <c r="CX136" s="554"/>
      <c r="CY136" s="554"/>
      <c r="CZ136" s="554"/>
      <c r="DA136" s="554"/>
      <c r="DB136" s="554"/>
      <c r="DC136" s="554"/>
      <c r="DD136" s="554"/>
      <c r="DE136" s="554"/>
      <c r="DF136" s="554"/>
      <c r="DG136" s="554"/>
      <c r="DH136" s="554"/>
      <c r="DI136" s="554"/>
      <c r="DJ136" s="554"/>
      <c r="DK136" s="554"/>
      <c r="DL136" s="554"/>
      <c r="DM136" s="554"/>
      <c r="DN136" s="554"/>
      <c r="DO136" s="554"/>
      <c r="DP136" s="554"/>
      <c r="DQ136" s="554"/>
      <c r="DR136" s="554"/>
      <c r="DS136" s="554"/>
      <c r="DT136" s="554"/>
      <c r="DU136" s="554"/>
      <c r="DV136" s="554"/>
      <c r="DW136" s="554"/>
      <c r="DX136" s="554"/>
      <c r="DY136" s="554"/>
      <c r="DZ136" s="554"/>
      <c r="EA136" s="554"/>
      <c r="EB136" s="554"/>
      <c r="EC136" s="554"/>
      <c r="ED136" s="554"/>
      <c r="EE136" s="554"/>
      <c r="EF136" s="554"/>
      <c r="EG136" s="554"/>
      <c r="EH136" s="554"/>
      <c r="EI136" s="554"/>
      <c r="EJ136" s="554"/>
      <c r="EK136" s="554"/>
      <c r="EL136" s="554"/>
      <c r="EM136" s="554"/>
      <c r="EN136" s="554"/>
      <c r="EO136" s="554"/>
      <c r="EP136" s="554"/>
      <c r="EQ136" s="554"/>
      <c r="ER136" s="554"/>
      <c r="ES136" s="554"/>
      <c r="ET136" s="554"/>
      <c r="EU136" s="554"/>
      <c r="EV136" s="554"/>
      <c r="EW136" s="554"/>
      <c r="EX136" s="554"/>
      <c r="EY136" s="554"/>
      <c r="EZ136" s="554"/>
      <c r="FA136" s="554"/>
      <c r="FB136" s="554"/>
      <c r="FC136" s="554"/>
      <c r="FD136" s="554"/>
      <c r="FE136" s="554"/>
      <c r="FF136" s="554"/>
      <c r="FG136" s="554"/>
      <c r="FH136" s="554"/>
      <c r="FI136" s="554"/>
    </row>
    <row r="137" spans="6:165" ht="9">
      <c r="F137" s="549"/>
      <c r="G137" s="554"/>
      <c r="H137" s="554"/>
      <c r="I137" s="554"/>
      <c r="J137" s="554"/>
      <c r="K137" s="554"/>
      <c r="L137" s="554"/>
      <c r="M137" s="554"/>
      <c r="S137" s="554"/>
      <c r="T137" s="554"/>
      <c r="U137" s="554"/>
      <c r="V137" s="554"/>
      <c r="W137" s="554"/>
      <c r="X137" s="554"/>
      <c r="Y137" s="554"/>
      <c r="Z137" s="554"/>
      <c r="AA137" s="554"/>
      <c r="AB137" s="554"/>
      <c r="AC137" s="554"/>
      <c r="AD137" s="554"/>
      <c r="AE137" s="554"/>
      <c r="AF137" s="549"/>
      <c r="AG137" s="549"/>
      <c r="AH137" s="549"/>
      <c r="AI137" s="549"/>
      <c r="AJ137" s="549"/>
      <c r="AK137" s="549"/>
      <c r="AL137" s="549"/>
      <c r="AM137" s="549"/>
      <c r="AN137" s="549"/>
      <c r="AO137" s="549"/>
      <c r="AP137" s="549"/>
      <c r="AQ137" s="549"/>
      <c r="AR137" s="549"/>
      <c r="AS137" s="549"/>
      <c r="AT137" s="549"/>
      <c r="AU137" s="554"/>
      <c r="AV137" s="554"/>
      <c r="AW137" s="554"/>
      <c r="AX137" s="554"/>
      <c r="AY137" s="554"/>
      <c r="AZ137" s="554"/>
      <c r="BA137" s="554"/>
      <c r="BB137" s="554"/>
      <c r="BC137" s="554"/>
      <c r="BD137" s="554"/>
      <c r="BE137" s="554"/>
      <c r="BF137" s="554"/>
      <c r="BG137" s="554"/>
      <c r="BH137" s="554"/>
      <c r="BI137" s="554"/>
      <c r="BJ137" s="554"/>
      <c r="BK137" s="554"/>
      <c r="BL137" s="554"/>
      <c r="BM137" s="554"/>
      <c r="BN137" s="554"/>
      <c r="BO137" s="554"/>
      <c r="BP137" s="554"/>
      <c r="BQ137" s="554"/>
      <c r="BR137" s="554"/>
      <c r="BS137" s="554"/>
      <c r="BT137" s="554"/>
      <c r="BU137" s="554"/>
      <c r="BV137" s="554"/>
      <c r="BW137" s="554"/>
      <c r="BX137" s="554"/>
      <c r="BY137" s="554"/>
      <c r="BZ137" s="554"/>
      <c r="CA137" s="554"/>
      <c r="CB137" s="554"/>
      <c r="CC137" s="554"/>
      <c r="CD137" s="554"/>
      <c r="CE137" s="554"/>
      <c r="CF137" s="554"/>
      <c r="CG137" s="554"/>
      <c r="CH137" s="554"/>
      <c r="CI137" s="554"/>
      <c r="CJ137" s="554"/>
      <c r="CK137" s="554"/>
      <c r="CL137" s="554"/>
      <c r="CM137" s="554"/>
      <c r="CN137" s="554"/>
      <c r="CO137" s="554"/>
      <c r="CP137" s="554"/>
      <c r="CQ137" s="554"/>
      <c r="CR137" s="554"/>
      <c r="CS137" s="554"/>
      <c r="CT137" s="554"/>
      <c r="CU137" s="554"/>
      <c r="CV137" s="554"/>
      <c r="CW137" s="554"/>
      <c r="CX137" s="554"/>
      <c r="CY137" s="554"/>
      <c r="CZ137" s="554"/>
      <c r="DA137" s="554"/>
      <c r="DB137" s="554"/>
      <c r="DC137" s="554"/>
      <c r="DD137" s="554"/>
      <c r="DE137" s="554"/>
      <c r="DF137" s="554"/>
      <c r="DG137" s="554"/>
      <c r="DH137" s="554"/>
      <c r="DI137" s="554"/>
      <c r="DJ137" s="554"/>
      <c r="DK137" s="554"/>
      <c r="DL137" s="554"/>
      <c r="DM137" s="554"/>
      <c r="DN137" s="554"/>
      <c r="DO137" s="554"/>
      <c r="DP137" s="554"/>
      <c r="DQ137" s="554"/>
      <c r="DR137" s="554"/>
      <c r="DS137" s="554"/>
      <c r="DT137" s="554"/>
      <c r="DU137" s="554"/>
      <c r="DV137" s="554"/>
      <c r="DW137" s="554"/>
      <c r="DX137" s="554"/>
      <c r="DY137" s="554"/>
      <c r="DZ137" s="554"/>
      <c r="EA137" s="554"/>
      <c r="EB137" s="554"/>
      <c r="EC137" s="554"/>
      <c r="ED137" s="554"/>
      <c r="EE137" s="554"/>
      <c r="EF137" s="554"/>
      <c r="EG137" s="554"/>
      <c r="EH137" s="554"/>
      <c r="EI137" s="554"/>
      <c r="EJ137" s="554"/>
      <c r="EK137" s="554"/>
      <c r="EL137" s="554"/>
      <c r="EM137" s="554"/>
      <c r="EN137" s="554"/>
      <c r="EO137" s="554"/>
      <c r="EP137" s="554"/>
      <c r="EQ137" s="554"/>
      <c r="ER137" s="554"/>
      <c r="ES137" s="554"/>
      <c r="ET137" s="554"/>
      <c r="EU137" s="554"/>
      <c r="EV137" s="554"/>
      <c r="EW137" s="554"/>
      <c r="EX137" s="554"/>
      <c r="EY137" s="554"/>
      <c r="EZ137" s="554"/>
      <c r="FA137" s="554"/>
      <c r="FB137" s="554"/>
      <c r="FC137" s="554"/>
      <c r="FD137" s="554"/>
      <c r="FE137" s="554"/>
      <c r="FF137" s="554"/>
      <c r="FG137" s="554"/>
      <c r="FH137" s="554"/>
      <c r="FI137" s="554"/>
    </row>
    <row r="138" spans="6:165" ht="9">
      <c r="F138" s="549"/>
      <c r="G138" s="554"/>
      <c r="H138" s="554"/>
      <c r="I138" s="554"/>
      <c r="J138" s="554"/>
      <c r="K138" s="554"/>
      <c r="L138" s="554"/>
      <c r="M138" s="554"/>
      <c r="S138" s="554"/>
      <c r="T138" s="554"/>
      <c r="U138" s="554"/>
      <c r="V138" s="554"/>
      <c r="W138" s="554"/>
      <c r="X138" s="554"/>
      <c r="Y138" s="554"/>
      <c r="Z138" s="554"/>
      <c r="AA138" s="554"/>
      <c r="AB138" s="554"/>
      <c r="AC138" s="554"/>
      <c r="AD138" s="554"/>
      <c r="AE138" s="554"/>
      <c r="AF138" s="549"/>
      <c r="AG138" s="549"/>
      <c r="AH138" s="549"/>
      <c r="AI138" s="549"/>
      <c r="AJ138" s="549"/>
      <c r="AK138" s="549"/>
      <c r="AL138" s="549"/>
      <c r="AM138" s="549"/>
      <c r="AN138" s="549"/>
      <c r="AO138" s="549"/>
      <c r="AP138" s="549"/>
      <c r="AQ138" s="549"/>
      <c r="AR138" s="549"/>
      <c r="AS138" s="549"/>
      <c r="AT138" s="549"/>
      <c r="AU138" s="554"/>
      <c r="AV138" s="554"/>
      <c r="AW138" s="554"/>
      <c r="AX138" s="554"/>
      <c r="AY138" s="554"/>
      <c r="AZ138" s="554"/>
      <c r="BA138" s="554"/>
      <c r="BB138" s="554"/>
      <c r="BC138" s="554"/>
      <c r="BD138" s="554"/>
      <c r="BE138" s="554"/>
      <c r="BF138" s="554"/>
      <c r="BG138" s="554"/>
      <c r="BH138" s="554"/>
      <c r="BI138" s="554"/>
      <c r="BJ138" s="554"/>
      <c r="BK138" s="554"/>
      <c r="BL138" s="554"/>
      <c r="BM138" s="554"/>
      <c r="BN138" s="554"/>
      <c r="BO138" s="554"/>
      <c r="BP138" s="554"/>
      <c r="BQ138" s="554"/>
      <c r="BR138" s="554"/>
      <c r="BS138" s="554"/>
      <c r="BT138" s="554"/>
      <c r="BU138" s="554"/>
      <c r="BV138" s="554"/>
      <c r="BW138" s="554"/>
      <c r="BX138" s="554"/>
      <c r="BY138" s="554"/>
      <c r="BZ138" s="554"/>
      <c r="CA138" s="554"/>
      <c r="CB138" s="554"/>
      <c r="CC138" s="554"/>
      <c r="CD138" s="554"/>
      <c r="CE138" s="554"/>
      <c r="CF138" s="554"/>
      <c r="CG138" s="554"/>
      <c r="CH138" s="554"/>
      <c r="CI138" s="554"/>
      <c r="CJ138" s="554"/>
      <c r="CK138" s="554"/>
      <c r="CL138" s="554"/>
      <c r="CM138" s="554"/>
      <c r="CN138" s="554"/>
      <c r="CO138" s="554"/>
      <c r="CP138" s="554"/>
      <c r="CQ138" s="554"/>
      <c r="CR138" s="554"/>
      <c r="CS138" s="554"/>
      <c r="CT138" s="554"/>
      <c r="CU138" s="554"/>
      <c r="CV138" s="554"/>
      <c r="CW138" s="554"/>
      <c r="CX138" s="554"/>
      <c r="CY138" s="554"/>
      <c r="CZ138" s="554"/>
      <c r="DA138" s="554"/>
      <c r="DB138" s="554"/>
      <c r="DC138" s="554"/>
      <c r="DD138" s="554"/>
      <c r="DE138" s="554"/>
      <c r="DF138" s="554"/>
      <c r="DG138" s="554"/>
      <c r="DH138" s="554"/>
      <c r="DI138" s="554"/>
      <c r="DJ138" s="554"/>
      <c r="DK138" s="554"/>
      <c r="DL138" s="554"/>
      <c r="DM138" s="554"/>
      <c r="DN138" s="554"/>
      <c r="DO138" s="554"/>
      <c r="DP138" s="554"/>
      <c r="DQ138" s="554"/>
      <c r="DR138" s="554"/>
      <c r="DS138" s="554"/>
      <c r="DT138" s="554"/>
      <c r="DU138" s="554"/>
      <c r="DV138" s="554"/>
      <c r="DW138" s="554"/>
      <c r="DX138" s="554"/>
      <c r="DY138" s="554"/>
      <c r="DZ138" s="554"/>
      <c r="EA138" s="554"/>
      <c r="EB138" s="554"/>
      <c r="EC138" s="554"/>
      <c r="ED138" s="554"/>
      <c r="EE138" s="554"/>
      <c r="EF138" s="554"/>
      <c r="EG138" s="554"/>
      <c r="EH138" s="554"/>
      <c r="EI138" s="554"/>
      <c r="EJ138" s="554"/>
      <c r="EK138" s="554"/>
      <c r="EL138" s="554"/>
      <c r="EM138" s="554"/>
      <c r="EN138" s="554"/>
      <c r="EO138" s="554"/>
      <c r="EP138" s="554"/>
      <c r="EQ138" s="554"/>
      <c r="ER138" s="554"/>
      <c r="ES138" s="554"/>
      <c r="ET138" s="554"/>
      <c r="EU138" s="554"/>
      <c r="EV138" s="554"/>
      <c r="EW138" s="554"/>
      <c r="EX138" s="554"/>
      <c r="EY138" s="554"/>
      <c r="EZ138" s="554"/>
      <c r="FA138" s="554"/>
      <c r="FB138" s="554"/>
      <c r="FC138" s="554"/>
      <c r="FD138" s="554"/>
      <c r="FE138" s="554"/>
      <c r="FF138" s="554"/>
      <c r="FG138" s="554"/>
      <c r="FH138" s="554"/>
      <c r="FI138" s="554"/>
    </row>
    <row r="139" spans="6:165" ht="9">
      <c r="F139" s="549"/>
      <c r="G139" s="554"/>
      <c r="H139" s="554"/>
      <c r="I139" s="554"/>
      <c r="J139" s="554"/>
      <c r="K139" s="554"/>
      <c r="L139" s="554"/>
      <c r="M139" s="554"/>
      <c r="S139" s="554"/>
      <c r="T139" s="554"/>
      <c r="U139" s="554"/>
      <c r="V139" s="554"/>
      <c r="W139" s="554"/>
      <c r="X139" s="554"/>
      <c r="Y139" s="554"/>
      <c r="Z139" s="554"/>
      <c r="AA139" s="554"/>
      <c r="AB139" s="554"/>
      <c r="AC139" s="554"/>
      <c r="AD139" s="554"/>
      <c r="AE139" s="554"/>
      <c r="AF139" s="549"/>
      <c r="AG139" s="549"/>
      <c r="AH139" s="549"/>
      <c r="AI139" s="549"/>
      <c r="AJ139" s="549"/>
      <c r="AK139" s="549"/>
      <c r="AL139" s="549"/>
      <c r="AM139" s="549"/>
      <c r="AN139" s="549"/>
      <c r="AO139" s="549"/>
      <c r="AP139" s="549"/>
      <c r="AQ139" s="549"/>
      <c r="AR139" s="549"/>
      <c r="AS139" s="549"/>
      <c r="AT139" s="549"/>
      <c r="AU139" s="554"/>
      <c r="AV139" s="554"/>
      <c r="AW139" s="554"/>
      <c r="AX139" s="554"/>
      <c r="AY139" s="554"/>
      <c r="AZ139" s="554"/>
      <c r="BA139" s="554"/>
      <c r="BB139" s="554"/>
      <c r="BC139" s="554"/>
      <c r="BD139" s="554"/>
      <c r="BE139" s="554"/>
      <c r="BF139" s="554"/>
      <c r="BG139" s="554"/>
      <c r="BH139" s="554"/>
      <c r="BI139" s="554"/>
      <c r="BJ139" s="554"/>
      <c r="BK139" s="554"/>
      <c r="BL139" s="554"/>
      <c r="BM139" s="554"/>
      <c r="BN139" s="554"/>
      <c r="BO139" s="554"/>
      <c r="BP139" s="554"/>
      <c r="BQ139" s="554"/>
      <c r="BR139" s="554"/>
      <c r="BS139" s="554"/>
      <c r="BT139" s="554"/>
      <c r="BU139" s="554"/>
      <c r="BV139" s="554"/>
      <c r="BW139" s="554"/>
      <c r="BX139" s="554"/>
      <c r="BY139" s="554"/>
      <c r="BZ139" s="554"/>
      <c r="CA139" s="554"/>
      <c r="CB139" s="554"/>
      <c r="CC139" s="554"/>
      <c r="CD139" s="554"/>
      <c r="CE139" s="554"/>
      <c r="CF139" s="554"/>
      <c r="CG139" s="554"/>
      <c r="CH139" s="554"/>
      <c r="CI139" s="554"/>
      <c r="CJ139" s="554"/>
      <c r="CK139" s="554"/>
      <c r="CL139" s="554"/>
      <c r="CM139" s="554"/>
      <c r="CN139" s="554"/>
      <c r="CO139" s="554"/>
      <c r="CP139" s="554"/>
      <c r="CQ139" s="554"/>
      <c r="CR139" s="554"/>
      <c r="CS139" s="554"/>
      <c r="CT139" s="554"/>
      <c r="CU139" s="554"/>
      <c r="CV139" s="554"/>
      <c r="CW139" s="554"/>
      <c r="CX139" s="554"/>
      <c r="CY139" s="554"/>
      <c r="CZ139" s="554"/>
      <c r="DA139" s="554"/>
      <c r="DB139" s="554"/>
      <c r="DC139" s="554"/>
      <c r="DD139" s="554"/>
      <c r="DE139" s="554"/>
      <c r="DF139" s="554"/>
      <c r="DG139" s="554"/>
      <c r="DH139" s="554"/>
      <c r="DI139" s="554"/>
      <c r="DJ139" s="554"/>
      <c r="DK139" s="554"/>
      <c r="DL139" s="554"/>
      <c r="DM139" s="554"/>
      <c r="DN139" s="554"/>
      <c r="DO139" s="554"/>
      <c r="DP139" s="554"/>
      <c r="DQ139" s="554"/>
      <c r="DR139" s="554"/>
      <c r="DS139" s="554"/>
      <c r="DT139" s="554"/>
      <c r="DU139" s="554"/>
      <c r="DV139" s="554"/>
      <c r="DW139" s="554"/>
      <c r="DX139" s="554"/>
      <c r="DY139" s="554"/>
      <c r="DZ139" s="554"/>
      <c r="EA139" s="554"/>
      <c r="EB139" s="554"/>
      <c r="EC139" s="554"/>
      <c r="ED139" s="554"/>
      <c r="EE139" s="554"/>
      <c r="EF139" s="554"/>
      <c r="EG139" s="554"/>
      <c r="EH139" s="554"/>
      <c r="EI139" s="554"/>
      <c r="EJ139" s="554"/>
      <c r="EK139" s="554"/>
      <c r="EL139" s="554"/>
      <c r="EM139" s="554"/>
      <c r="EN139" s="554"/>
      <c r="EO139" s="554"/>
      <c r="EP139" s="554"/>
      <c r="EQ139" s="554"/>
      <c r="ER139" s="554"/>
      <c r="ES139" s="554"/>
      <c r="ET139" s="554"/>
      <c r="EU139" s="554"/>
      <c r="EV139" s="554"/>
      <c r="EW139" s="554"/>
      <c r="EX139" s="554"/>
      <c r="EY139" s="554"/>
      <c r="EZ139" s="554"/>
      <c r="FA139" s="554"/>
      <c r="FB139" s="554"/>
      <c r="FC139" s="554"/>
      <c r="FD139" s="554"/>
      <c r="FE139" s="554"/>
      <c r="FF139" s="554"/>
      <c r="FG139" s="554"/>
      <c r="FH139" s="554"/>
      <c r="FI139" s="554"/>
    </row>
    <row r="140" spans="6:165" ht="9">
      <c r="F140" s="549"/>
      <c r="G140" s="554"/>
      <c r="H140" s="554"/>
      <c r="I140" s="554"/>
      <c r="J140" s="554"/>
      <c r="K140" s="554"/>
      <c r="L140" s="554"/>
      <c r="M140" s="554"/>
      <c r="S140" s="554"/>
      <c r="T140" s="554"/>
      <c r="U140" s="554"/>
      <c r="V140" s="554"/>
      <c r="W140" s="554"/>
      <c r="X140" s="554"/>
      <c r="Y140" s="554"/>
      <c r="Z140" s="554"/>
      <c r="AA140" s="554"/>
      <c r="AB140" s="554"/>
      <c r="AC140" s="554"/>
      <c r="AD140" s="554"/>
      <c r="AE140" s="554"/>
      <c r="AF140" s="549"/>
      <c r="AG140" s="549"/>
      <c r="AH140" s="549"/>
      <c r="AI140" s="549"/>
      <c r="AJ140" s="549"/>
      <c r="AK140" s="549"/>
      <c r="AL140" s="549"/>
      <c r="AM140" s="549"/>
      <c r="AN140" s="549"/>
      <c r="AO140" s="549"/>
      <c r="AP140" s="549"/>
      <c r="AQ140" s="549"/>
      <c r="AR140" s="549"/>
      <c r="AS140" s="549"/>
      <c r="AT140" s="549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4"/>
      <c r="BM140" s="554"/>
      <c r="BN140" s="554"/>
      <c r="BO140" s="554"/>
      <c r="BP140" s="554"/>
      <c r="BQ140" s="554"/>
      <c r="BR140" s="554"/>
      <c r="BS140" s="554"/>
      <c r="BT140" s="554"/>
      <c r="BU140" s="554"/>
      <c r="BV140" s="554"/>
      <c r="BW140" s="554"/>
      <c r="BX140" s="554"/>
      <c r="BY140" s="554"/>
      <c r="BZ140" s="554"/>
      <c r="CA140" s="554"/>
      <c r="CB140" s="554"/>
      <c r="CC140" s="554"/>
      <c r="CD140" s="554"/>
      <c r="CE140" s="554"/>
      <c r="CF140" s="554"/>
      <c r="CG140" s="554"/>
      <c r="CH140" s="554"/>
      <c r="CI140" s="554"/>
      <c r="CJ140" s="554"/>
      <c r="CK140" s="554"/>
      <c r="CL140" s="554"/>
      <c r="CM140" s="554"/>
      <c r="CN140" s="554"/>
      <c r="CO140" s="554"/>
      <c r="CP140" s="554"/>
      <c r="CQ140" s="554"/>
      <c r="CR140" s="554"/>
      <c r="CS140" s="554"/>
      <c r="CT140" s="554"/>
      <c r="CU140" s="554"/>
      <c r="CV140" s="554"/>
      <c r="CW140" s="554"/>
      <c r="CX140" s="554"/>
      <c r="CY140" s="554"/>
      <c r="CZ140" s="554"/>
      <c r="DA140" s="554"/>
      <c r="DB140" s="554"/>
      <c r="DC140" s="554"/>
      <c r="DD140" s="554"/>
      <c r="DE140" s="554"/>
      <c r="DF140" s="554"/>
      <c r="DG140" s="554"/>
      <c r="DH140" s="554"/>
      <c r="DI140" s="554"/>
      <c r="DJ140" s="554"/>
      <c r="DK140" s="554"/>
      <c r="DL140" s="554"/>
      <c r="DM140" s="554"/>
      <c r="DN140" s="554"/>
      <c r="DO140" s="554"/>
      <c r="DP140" s="554"/>
      <c r="DQ140" s="554"/>
      <c r="DR140" s="554"/>
      <c r="DS140" s="554"/>
      <c r="DT140" s="554"/>
      <c r="DU140" s="554"/>
      <c r="DV140" s="554"/>
      <c r="DW140" s="554"/>
      <c r="DX140" s="554"/>
      <c r="DY140" s="554"/>
      <c r="DZ140" s="554"/>
      <c r="EA140" s="554"/>
      <c r="EB140" s="554"/>
      <c r="EC140" s="554"/>
      <c r="ED140" s="554"/>
      <c r="EE140" s="554"/>
      <c r="EF140" s="554"/>
      <c r="EG140" s="554"/>
      <c r="EH140" s="554"/>
      <c r="EI140" s="554"/>
      <c r="EJ140" s="554"/>
      <c r="EK140" s="554"/>
      <c r="EL140" s="554"/>
      <c r="EM140" s="554"/>
      <c r="EN140" s="554"/>
      <c r="EO140" s="554"/>
      <c r="EP140" s="554"/>
      <c r="EQ140" s="554"/>
      <c r="ER140" s="554"/>
      <c r="ES140" s="554"/>
      <c r="ET140" s="554"/>
      <c r="EU140" s="554"/>
      <c r="EV140" s="554"/>
      <c r="EW140" s="554"/>
      <c r="EX140" s="554"/>
      <c r="EY140" s="554"/>
      <c r="EZ140" s="554"/>
      <c r="FA140" s="554"/>
      <c r="FB140" s="554"/>
      <c r="FC140" s="554"/>
      <c r="FD140" s="554"/>
      <c r="FE140" s="554"/>
      <c r="FF140" s="554"/>
      <c r="FG140" s="554"/>
      <c r="FH140" s="554"/>
      <c r="FI140" s="554"/>
    </row>
    <row r="141" spans="6:165" ht="9">
      <c r="F141" s="549"/>
      <c r="G141" s="554"/>
      <c r="H141" s="554"/>
      <c r="I141" s="554"/>
      <c r="J141" s="554"/>
      <c r="K141" s="554"/>
      <c r="L141" s="554"/>
      <c r="M141" s="554"/>
      <c r="S141" s="554"/>
      <c r="T141" s="554"/>
      <c r="U141" s="554"/>
      <c r="V141" s="554"/>
      <c r="W141" s="554"/>
      <c r="X141" s="554"/>
      <c r="Y141" s="554"/>
      <c r="Z141" s="554"/>
      <c r="AA141" s="554"/>
      <c r="AB141" s="554"/>
      <c r="AC141" s="554"/>
      <c r="AD141" s="554"/>
      <c r="AE141" s="554"/>
      <c r="AF141" s="549"/>
      <c r="AG141" s="549"/>
      <c r="AH141" s="549"/>
      <c r="AI141" s="549"/>
      <c r="AJ141" s="549"/>
      <c r="AK141" s="549"/>
      <c r="AL141" s="549"/>
      <c r="AM141" s="549"/>
      <c r="AN141" s="549"/>
      <c r="AO141" s="549"/>
      <c r="AP141" s="549"/>
      <c r="AQ141" s="549"/>
      <c r="AR141" s="549"/>
      <c r="AS141" s="549"/>
      <c r="AT141" s="549"/>
      <c r="AU141" s="554"/>
      <c r="AV141" s="554"/>
      <c r="AW141" s="554"/>
      <c r="AX141" s="554"/>
      <c r="AY141" s="554"/>
      <c r="AZ141" s="554"/>
      <c r="BA141" s="554"/>
      <c r="BB141" s="554"/>
      <c r="BC141" s="554"/>
      <c r="BD141" s="554"/>
      <c r="BE141" s="554"/>
      <c r="BF141" s="554"/>
      <c r="BG141" s="554"/>
      <c r="BH141" s="554"/>
      <c r="BI141" s="554"/>
      <c r="BJ141" s="554"/>
      <c r="BK141" s="554"/>
      <c r="BL141" s="554"/>
      <c r="BM141" s="554"/>
      <c r="BN141" s="554"/>
      <c r="BO141" s="554"/>
      <c r="BP141" s="554"/>
      <c r="BQ141" s="554"/>
      <c r="BR141" s="554"/>
      <c r="BS141" s="554"/>
      <c r="BT141" s="554"/>
      <c r="BU141" s="554"/>
      <c r="BV141" s="554"/>
      <c r="BW141" s="554"/>
      <c r="BX141" s="554"/>
      <c r="BY141" s="554"/>
      <c r="BZ141" s="554"/>
      <c r="CA141" s="554"/>
      <c r="CB141" s="554"/>
      <c r="CC141" s="554"/>
      <c r="CD141" s="554"/>
      <c r="CE141" s="554"/>
      <c r="CF141" s="554"/>
      <c r="CG141" s="554"/>
      <c r="CH141" s="554"/>
      <c r="CI141" s="554"/>
      <c r="CJ141" s="554"/>
      <c r="CK141" s="554"/>
      <c r="CL141" s="554"/>
      <c r="CM141" s="554"/>
      <c r="CN141" s="554"/>
      <c r="CO141" s="554"/>
      <c r="CP141" s="554"/>
      <c r="CQ141" s="554"/>
      <c r="CR141" s="554"/>
      <c r="CS141" s="554"/>
      <c r="CT141" s="554"/>
      <c r="CU141" s="554"/>
      <c r="CV141" s="554"/>
      <c r="CW141" s="554"/>
      <c r="CX141" s="554"/>
      <c r="CY141" s="554"/>
      <c r="CZ141" s="554"/>
      <c r="DA141" s="554"/>
      <c r="DB141" s="554"/>
      <c r="DC141" s="554"/>
      <c r="DD141" s="554"/>
      <c r="DE141" s="554"/>
      <c r="DF141" s="554"/>
      <c r="DG141" s="554"/>
      <c r="DH141" s="554"/>
      <c r="DI141" s="554"/>
      <c r="DJ141" s="554"/>
      <c r="DK141" s="554"/>
      <c r="DL141" s="554"/>
      <c r="DM141" s="554"/>
      <c r="DN141" s="554"/>
      <c r="DO141" s="554"/>
      <c r="DP141" s="554"/>
      <c r="DQ141" s="554"/>
      <c r="DR141" s="554"/>
      <c r="DS141" s="554"/>
      <c r="DT141" s="554"/>
      <c r="DU141" s="554"/>
      <c r="DV141" s="554"/>
      <c r="DW141" s="554"/>
      <c r="DX141" s="554"/>
      <c r="DY141" s="554"/>
      <c r="DZ141" s="554"/>
      <c r="EA141" s="554"/>
      <c r="EB141" s="554"/>
      <c r="EC141" s="554"/>
      <c r="ED141" s="554"/>
      <c r="EE141" s="554"/>
      <c r="EF141" s="554"/>
      <c r="EG141" s="554"/>
      <c r="EH141" s="554"/>
      <c r="EI141" s="554"/>
      <c r="EJ141" s="554"/>
      <c r="EK141" s="554"/>
      <c r="EL141" s="554"/>
      <c r="EM141" s="554"/>
      <c r="EN141" s="554"/>
      <c r="EO141" s="554"/>
      <c r="EP141" s="554"/>
      <c r="EQ141" s="554"/>
      <c r="ER141" s="554"/>
      <c r="ES141" s="554"/>
      <c r="ET141" s="554"/>
      <c r="EU141" s="554"/>
      <c r="EV141" s="554"/>
      <c r="EW141" s="554"/>
      <c r="EX141" s="554"/>
      <c r="EY141" s="554"/>
      <c r="EZ141" s="554"/>
      <c r="FA141" s="554"/>
      <c r="FB141" s="554"/>
      <c r="FC141" s="554"/>
      <c r="FD141" s="554"/>
      <c r="FE141" s="554"/>
      <c r="FF141" s="554"/>
      <c r="FG141" s="554"/>
      <c r="FH141" s="554"/>
      <c r="FI141" s="554"/>
    </row>
    <row r="142" spans="6:165" ht="9">
      <c r="F142" s="549"/>
      <c r="G142" s="554"/>
      <c r="H142" s="554"/>
      <c r="I142" s="554"/>
      <c r="J142" s="554"/>
      <c r="K142" s="554"/>
      <c r="L142" s="554"/>
      <c r="M142" s="554"/>
      <c r="S142" s="554"/>
      <c r="T142" s="554"/>
      <c r="U142" s="554"/>
      <c r="V142" s="554"/>
      <c r="W142" s="554"/>
      <c r="X142" s="554"/>
      <c r="Y142" s="554"/>
      <c r="Z142" s="554"/>
      <c r="AA142" s="554"/>
      <c r="AB142" s="554"/>
      <c r="AC142" s="554"/>
      <c r="AD142" s="554"/>
      <c r="AE142" s="554"/>
      <c r="AF142" s="549"/>
      <c r="AG142" s="549"/>
      <c r="AH142" s="549"/>
      <c r="AI142" s="549"/>
      <c r="AJ142" s="549"/>
      <c r="AK142" s="549"/>
      <c r="AL142" s="549"/>
      <c r="AM142" s="549"/>
      <c r="AN142" s="549"/>
      <c r="AO142" s="549"/>
      <c r="AP142" s="549"/>
      <c r="AQ142" s="549"/>
      <c r="AR142" s="549"/>
      <c r="AS142" s="549"/>
      <c r="AT142" s="549"/>
      <c r="AU142" s="554"/>
      <c r="AV142" s="554"/>
      <c r="AW142" s="554"/>
      <c r="AX142" s="554"/>
      <c r="AY142" s="554"/>
      <c r="AZ142" s="554"/>
      <c r="BA142" s="554"/>
      <c r="BB142" s="554"/>
      <c r="BC142" s="554"/>
      <c r="BD142" s="554"/>
      <c r="BE142" s="554"/>
      <c r="BF142" s="554"/>
      <c r="BG142" s="554"/>
      <c r="BH142" s="554"/>
      <c r="BI142" s="554"/>
      <c r="BJ142" s="554"/>
      <c r="BK142" s="554"/>
      <c r="BL142" s="554"/>
      <c r="BM142" s="554"/>
      <c r="BN142" s="554"/>
      <c r="BO142" s="554"/>
      <c r="BP142" s="554"/>
      <c r="BQ142" s="554"/>
      <c r="BR142" s="554"/>
      <c r="BS142" s="554"/>
      <c r="BT142" s="554"/>
      <c r="BU142" s="554"/>
      <c r="BV142" s="554"/>
      <c r="BW142" s="554"/>
      <c r="BX142" s="554"/>
      <c r="BY142" s="554"/>
      <c r="BZ142" s="554"/>
      <c r="CA142" s="554"/>
      <c r="CB142" s="554"/>
      <c r="CC142" s="554"/>
      <c r="CD142" s="554"/>
      <c r="CE142" s="554"/>
      <c r="CF142" s="554"/>
      <c r="CG142" s="554"/>
      <c r="CH142" s="554"/>
      <c r="CI142" s="554"/>
      <c r="CJ142" s="554"/>
      <c r="CK142" s="554"/>
      <c r="CL142" s="554"/>
      <c r="CM142" s="554"/>
      <c r="CN142" s="554"/>
      <c r="CO142" s="554"/>
      <c r="CP142" s="554"/>
      <c r="CQ142" s="554"/>
      <c r="CR142" s="554"/>
      <c r="CS142" s="554"/>
      <c r="CT142" s="554"/>
      <c r="CU142" s="554"/>
      <c r="CV142" s="554"/>
      <c r="CW142" s="554"/>
      <c r="CX142" s="554"/>
      <c r="CY142" s="554"/>
      <c r="CZ142" s="554"/>
      <c r="DA142" s="554"/>
      <c r="DB142" s="554"/>
      <c r="DC142" s="554"/>
      <c r="DD142" s="554"/>
      <c r="DE142" s="554"/>
      <c r="DF142" s="554"/>
      <c r="DG142" s="554"/>
      <c r="DH142" s="554"/>
      <c r="DI142" s="554"/>
      <c r="DJ142" s="554"/>
      <c r="DK142" s="554"/>
      <c r="DL142" s="554"/>
      <c r="DM142" s="554"/>
      <c r="DN142" s="554"/>
      <c r="DO142" s="554"/>
      <c r="DP142" s="554"/>
      <c r="DQ142" s="554"/>
      <c r="DR142" s="554"/>
      <c r="DS142" s="554"/>
      <c r="DT142" s="554"/>
      <c r="DU142" s="554"/>
      <c r="DV142" s="554"/>
      <c r="DW142" s="554"/>
      <c r="DX142" s="554"/>
      <c r="DY142" s="554"/>
      <c r="DZ142" s="554"/>
      <c r="EA142" s="554"/>
      <c r="EB142" s="554"/>
      <c r="EC142" s="554"/>
      <c r="ED142" s="554"/>
      <c r="EE142" s="554"/>
      <c r="EF142" s="554"/>
      <c r="EG142" s="554"/>
      <c r="EH142" s="554"/>
      <c r="EI142" s="554"/>
      <c r="EJ142" s="554"/>
      <c r="EK142" s="554"/>
      <c r="EL142" s="554"/>
      <c r="EM142" s="554"/>
      <c r="EN142" s="554"/>
      <c r="EO142" s="554"/>
      <c r="EP142" s="554"/>
      <c r="EQ142" s="554"/>
      <c r="ER142" s="554"/>
      <c r="ES142" s="554"/>
      <c r="ET142" s="554"/>
      <c r="EU142" s="554"/>
      <c r="EV142" s="554"/>
      <c r="EW142" s="554"/>
      <c r="EX142" s="554"/>
      <c r="EY142" s="554"/>
      <c r="EZ142" s="554"/>
      <c r="FA142" s="554"/>
      <c r="FB142" s="554"/>
      <c r="FC142" s="554"/>
      <c r="FD142" s="554"/>
      <c r="FE142" s="554"/>
      <c r="FF142" s="554"/>
      <c r="FG142" s="554"/>
      <c r="FH142" s="554"/>
      <c r="FI142" s="554"/>
    </row>
    <row r="143" spans="6:165" ht="9">
      <c r="F143" s="549"/>
      <c r="G143" s="554"/>
      <c r="H143" s="554"/>
      <c r="I143" s="554"/>
      <c r="J143" s="554"/>
      <c r="K143" s="554"/>
      <c r="L143" s="554"/>
      <c r="M143" s="554"/>
      <c r="S143" s="554"/>
      <c r="T143" s="554"/>
      <c r="U143" s="554"/>
      <c r="V143" s="554"/>
      <c r="W143" s="554"/>
      <c r="X143" s="554"/>
      <c r="Y143" s="554"/>
      <c r="Z143" s="554"/>
      <c r="AA143" s="554"/>
      <c r="AB143" s="554"/>
      <c r="AC143" s="554"/>
      <c r="AD143" s="554"/>
      <c r="AE143" s="554"/>
      <c r="AF143" s="549"/>
      <c r="AG143" s="549"/>
      <c r="AH143" s="549"/>
      <c r="AI143" s="549"/>
      <c r="AJ143" s="549"/>
      <c r="AK143" s="549"/>
      <c r="AL143" s="549"/>
      <c r="AM143" s="549"/>
      <c r="AN143" s="549"/>
      <c r="AO143" s="549"/>
      <c r="AP143" s="549"/>
      <c r="AQ143" s="549"/>
      <c r="AR143" s="549"/>
      <c r="AS143" s="549"/>
      <c r="AT143" s="549"/>
      <c r="AU143" s="554"/>
      <c r="AV143" s="554"/>
      <c r="AW143" s="554"/>
      <c r="AX143" s="554"/>
      <c r="AY143" s="554"/>
      <c r="AZ143" s="554"/>
      <c r="BA143" s="554"/>
      <c r="BB143" s="554"/>
      <c r="BC143" s="554"/>
      <c r="BD143" s="554"/>
      <c r="BE143" s="554"/>
      <c r="BF143" s="554"/>
      <c r="BG143" s="554"/>
      <c r="BH143" s="554"/>
      <c r="BI143" s="554"/>
      <c r="BJ143" s="554"/>
      <c r="BK143" s="554"/>
      <c r="BL143" s="554"/>
      <c r="BM143" s="554"/>
      <c r="BN143" s="554"/>
      <c r="BO143" s="554"/>
      <c r="BP143" s="554"/>
      <c r="BQ143" s="554"/>
      <c r="BR143" s="554"/>
      <c r="BS143" s="554"/>
      <c r="BT143" s="554"/>
      <c r="BU143" s="554"/>
      <c r="BV143" s="554"/>
      <c r="BW143" s="554"/>
      <c r="BX143" s="554"/>
      <c r="BY143" s="554"/>
      <c r="BZ143" s="554"/>
      <c r="CA143" s="554"/>
      <c r="CB143" s="554"/>
      <c r="CC143" s="554"/>
      <c r="CD143" s="554"/>
      <c r="CE143" s="554"/>
      <c r="CF143" s="554"/>
      <c r="CG143" s="554"/>
      <c r="CH143" s="554"/>
      <c r="CI143" s="554"/>
      <c r="CJ143" s="554"/>
      <c r="CK143" s="554"/>
      <c r="CL143" s="554"/>
      <c r="CM143" s="554"/>
      <c r="CN143" s="554"/>
      <c r="CO143" s="554"/>
      <c r="CP143" s="554"/>
      <c r="CQ143" s="554"/>
      <c r="CR143" s="554"/>
      <c r="CS143" s="554"/>
      <c r="CT143" s="554"/>
      <c r="CU143" s="554"/>
      <c r="CV143" s="554"/>
      <c r="CW143" s="554"/>
      <c r="CX143" s="554"/>
      <c r="CY143" s="554"/>
      <c r="CZ143" s="554"/>
      <c r="DA143" s="554"/>
      <c r="DB143" s="554"/>
      <c r="DC143" s="554"/>
      <c r="DD143" s="554"/>
      <c r="DE143" s="554"/>
      <c r="DF143" s="554"/>
      <c r="DG143" s="554"/>
      <c r="DH143" s="554"/>
      <c r="DI143" s="554"/>
      <c r="DJ143" s="554"/>
      <c r="DK143" s="554"/>
      <c r="DL143" s="554"/>
      <c r="DM143" s="554"/>
      <c r="DN143" s="554"/>
      <c r="DO143" s="554"/>
      <c r="DP143" s="554"/>
      <c r="DQ143" s="554"/>
      <c r="DR143" s="554"/>
      <c r="DS143" s="554"/>
      <c r="DT143" s="554"/>
      <c r="DU143" s="554"/>
      <c r="DV143" s="554"/>
      <c r="DW143" s="554"/>
      <c r="DX143" s="554"/>
      <c r="DY143" s="554"/>
      <c r="DZ143" s="554"/>
      <c r="EA143" s="554"/>
      <c r="EB143" s="554"/>
      <c r="EC143" s="554"/>
      <c r="ED143" s="554"/>
      <c r="EE143" s="554"/>
      <c r="EF143" s="554"/>
      <c r="EG143" s="554"/>
      <c r="EH143" s="554"/>
      <c r="EI143" s="554"/>
      <c r="EJ143" s="554"/>
      <c r="EK143" s="554"/>
      <c r="EL143" s="554"/>
      <c r="EM143" s="554"/>
      <c r="EN143" s="554"/>
      <c r="EO143" s="554"/>
      <c r="EP143" s="554"/>
      <c r="EQ143" s="554"/>
      <c r="ER143" s="554"/>
      <c r="ES143" s="554"/>
      <c r="ET143" s="554"/>
      <c r="EU143" s="554"/>
      <c r="EV143" s="554"/>
      <c r="EW143" s="554"/>
      <c r="EX143" s="554"/>
      <c r="EY143" s="554"/>
      <c r="EZ143" s="554"/>
      <c r="FA143" s="554"/>
      <c r="FB143" s="554"/>
      <c r="FC143" s="554"/>
      <c r="FD143" s="554"/>
      <c r="FE143" s="554"/>
      <c r="FF143" s="554"/>
      <c r="FG143" s="554"/>
      <c r="FH143" s="554"/>
      <c r="FI143" s="554"/>
    </row>
    <row r="144" spans="6:165" ht="9">
      <c r="F144" s="549"/>
      <c r="G144" s="554"/>
      <c r="H144" s="554"/>
      <c r="I144" s="554"/>
      <c r="J144" s="554"/>
      <c r="K144" s="554"/>
      <c r="L144" s="554"/>
      <c r="M144" s="554"/>
      <c r="S144" s="554"/>
      <c r="T144" s="554"/>
      <c r="U144" s="554"/>
      <c r="V144" s="554"/>
      <c r="W144" s="554"/>
      <c r="X144" s="554"/>
      <c r="Y144" s="554"/>
      <c r="Z144" s="554"/>
      <c r="AA144" s="554"/>
      <c r="AB144" s="554"/>
      <c r="AC144" s="554"/>
      <c r="AD144" s="554"/>
      <c r="AE144" s="554"/>
      <c r="AF144" s="554"/>
      <c r="AG144" s="554"/>
      <c r="AH144" s="554"/>
      <c r="AI144" s="554"/>
      <c r="AJ144" s="554"/>
      <c r="AK144" s="554"/>
      <c r="AL144" s="554"/>
      <c r="AM144" s="549"/>
      <c r="AN144" s="549"/>
      <c r="AO144" s="554"/>
      <c r="AP144" s="554"/>
      <c r="AQ144" s="554"/>
      <c r="AR144" s="554"/>
      <c r="AS144" s="554"/>
      <c r="AT144" s="554"/>
      <c r="AU144" s="554"/>
      <c r="AV144" s="554"/>
      <c r="AW144" s="554"/>
      <c r="AX144" s="554"/>
      <c r="AY144" s="554"/>
      <c r="AZ144" s="554"/>
      <c r="BA144" s="554"/>
      <c r="BB144" s="554"/>
      <c r="BC144" s="554"/>
      <c r="BD144" s="554"/>
      <c r="BE144" s="554"/>
      <c r="BF144" s="554"/>
      <c r="BG144" s="554"/>
      <c r="BH144" s="554"/>
      <c r="BI144" s="554"/>
      <c r="BJ144" s="554"/>
      <c r="BK144" s="554"/>
      <c r="BL144" s="554"/>
      <c r="BM144" s="554"/>
      <c r="BN144" s="554"/>
      <c r="BO144" s="554"/>
      <c r="BP144" s="554"/>
      <c r="BQ144" s="554"/>
      <c r="BR144" s="554"/>
      <c r="BS144" s="554"/>
      <c r="BT144" s="554"/>
      <c r="BU144" s="554"/>
      <c r="BV144" s="554"/>
      <c r="BW144" s="554"/>
      <c r="BX144" s="554"/>
      <c r="BY144" s="554"/>
      <c r="BZ144" s="554"/>
      <c r="CA144" s="554"/>
      <c r="CB144" s="554"/>
      <c r="CC144" s="554"/>
      <c r="CD144" s="554"/>
      <c r="CE144" s="554"/>
      <c r="CF144" s="554"/>
      <c r="CG144" s="554"/>
      <c r="CH144" s="554"/>
      <c r="CI144" s="554"/>
      <c r="CJ144" s="554"/>
      <c r="CK144" s="554"/>
      <c r="CL144" s="554"/>
      <c r="CM144" s="554"/>
      <c r="CN144" s="554"/>
      <c r="CO144" s="554"/>
      <c r="CP144" s="554"/>
      <c r="CQ144" s="554"/>
      <c r="CR144" s="554"/>
      <c r="CS144" s="554"/>
      <c r="CT144" s="554"/>
      <c r="CU144" s="554"/>
      <c r="CV144" s="554"/>
      <c r="CW144" s="554"/>
      <c r="CX144" s="554"/>
      <c r="CY144" s="554"/>
      <c r="CZ144" s="554"/>
      <c r="DA144" s="554"/>
      <c r="DB144" s="554"/>
      <c r="DC144" s="554"/>
      <c r="DD144" s="554"/>
      <c r="DE144" s="554"/>
      <c r="DF144" s="554"/>
      <c r="DG144" s="554"/>
      <c r="DH144" s="554"/>
      <c r="DI144" s="554"/>
      <c r="DJ144" s="554"/>
      <c r="DK144" s="554"/>
      <c r="DL144" s="554"/>
      <c r="DM144" s="554"/>
      <c r="DN144" s="554"/>
      <c r="DO144" s="554"/>
      <c r="DP144" s="554"/>
      <c r="DQ144" s="554"/>
      <c r="DR144" s="554"/>
      <c r="DS144" s="554"/>
      <c r="DT144" s="554"/>
      <c r="DU144" s="554"/>
      <c r="DV144" s="554"/>
      <c r="DW144" s="554"/>
      <c r="DX144" s="554"/>
      <c r="DY144" s="554"/>
      <c r="DZ144" s="554"/>
      <c r="EA144" s="554"/>
      <c r="EB144" s="554"/>
      <c r="EC144" s="554"/>
      <c r="ED144" s="554"/>
      <c r="EE144" s="554"/>
      <c r="EF144" s="554"/>
      <c r="EG144" s="554"/>
      <c r="EH144" s="554"/>
      <c r="EI144" s="554"/>
      <c r="EJ144" s="554"/>
      <c r="EK144" s="554"/>
      <c r="EL144" s="554"/>
      <c r="EM144" s="554"/>
      <c r="EN144" s="554"/>
      <c r="EO144" s="554"/>
      <c r="EP144" s="554"/>
      <c r="EQ144" s="554"/>
      <c r="ER144" s="554"/>
      <c r="ES144" s="554"/>
      <c r="ET144" s="554"/>
      <c r="EU144" s="554"/>
      <c r="EV144" s="554"/>
      <c r="EW144" s="554"/>
      <c r="EX144" s="554"/>
      <c r="EY144" s="554"/>
      <c r="EZ144" s="554"/>
      <c r="FA144" s="554"/>
      <c r="FB144" s="554"/>
      <c r="FC144" s="554"/>
      <c r="FD144" s="554"/>
      <c r="FE144" s="554"/>
      <c r="FF144" s="554"/>
      <c r="FG144" s="554"/>
      <c r="FH144" s="554"/>
      <c r="FI144" s="554"/>
    </row>
    <row r="145" spans="6:165" ht="9">
      <c r="F145" s="554"/>
      <c r="G145" s="554"/>
      <c r="H145" s="554"/>
      <c r="I145" s="554"/>
      <c r="J145" s="554"/>
      <c r="K145" s="554"/>
      <c r="L145" s="554"/>
      <c r="M145" s="554"/>
      <c r="S145" s="554"/>
      <c r="T145" s="554"/>
      <c r="U145" s="554"/>
      <c r="V145" s="554"/>
      <c r="W145" s="554"/>
      <c r="X145" s="554"/>
      <c r="Y145" s="554"/>
      <c r="Z145" s="554"/>
      <c r="AA145" s="554"/>
      <c r="AB145" s="554"/>
      <c r="AC145" s="554"/>
      <c r="AD145" s="554"/>
      <c r="AE145" s="554"/>
      <c r="AF145" s="554"/>
      <c r="AG145" s="554"/>
      <c r="AH145" s="554"/>
      <c r="AI145" s="554"/>
      <c r="AJ145" s="554"/>
      <c r="AK145" s="554"/>
      <c r="AL145" s="554"/>
      <c r="AM145" s="549"/>
      <c r="AN145" s="549"/>
      <c r="AO145" s="554"/>
      <c r="AP145" s="554"/>
      <c r="AQ145" s="554"/>
      <c r="AR145" s="554"/>
      <c r="AS145" s="554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  <c r="BE145" s="554"/>
      <c r="BF145" s="554"/>
      <c r="BG145" s="554"/>
      <c r="BH145" s="554"/>
      <c r="BI145" s="554"/>
      <c r="BJ145" s="554"/>
      <c r="BK145" s="554"/>
      <c r="BL145" s="554"/>
      <c r="BM145" s="554"/>
      <c r="BN145" s="554"/>
      <c r="BO145" s="554"/>
      <c r="BP145" s="554"/>
      <c r="BQ145" s="554"/>
      <c r="BR145" s="554"/>
      <c r="BS145" s="554"/>
      <c r="BT145" s="554"/>
      <c r="BU145" s="554"/>
      <c r="BV145" s="554"/>
      <c r="BW145" s="554"/>
      <c r="BX145" s="554"/>
      <c r="BY145" s="554"/>
      <c r="BZ145" s="554"/>
      <c r="CA145" s="554"/>
      <c r="CB145" s="554"/>
      <c r="CC145" s="554"/>
      <c r="CD145" s="554"/>
      <c r="CE145" s="554"/>
      <c r="CF145" s="554"/>
      <c r="CG145" s="554"/>
      <c r="CH145" s="554"/>
      <c r="CI145" s="554"/>
      <c r="CJ145" s="554"/>
      <c r="CK145" s="554"/>
      <c r="CL145" s="554"/>
      <c r="CM145" s="554"/>
      <c r="CN145" s="554"/>
      <c r="CO145" s="554"/>
      <c r="CP145" s="554"/>
      <c r="CQ145" s="554"/>
      <c r="CR145" s="554"/>
      <c r="CS145" s="554"/>
      <c r="CT145" s="554"/>
      <c r="CU145" s="554"/>
      <c r="CV145" s="554"/>
      <c r="CW145" s="554"/>
      <c r="CX145" s="554"/>
      <c r="CY145" s="554"/>
      <c r="CZ145" s="554"/>
      <c r="DA145" s="554"/>
      <c r="DB145" s="554"/>
      <c r="DC145" s="554"/>
      <c r="DD145" s="554"/>
      <c r="DE145" s="554"/>
      <c r="DF145" s="554"/>
      <c r="DG145" s="554"/>
      <c r="DH145" s="554"/>
      <c r="DI145" s="554"/>
      <c r="DJ145" s="554"/>
      <c r="DK145" s="554"/>
      <c r="DL145" s="554"/>
      <c r="DM145" s="554"/>
      <c r="DN145" s="554"/>
      <c r="DO145" s="554"/>
      <c r="DP145" s="554"/>
      <c r="DQ145" s="554"/>
      <c r="DR145" s="554"/>
      <c r="DS145" s="554"/>
      <c r="DT145" s="554"/>
      <c r="DU145" s="554"/>
      <c r="DV145" s="554"/>
      <c r="DW145" s="554"/>
      <c r="DX145" s="554"/>
      <c r="DY145" s="554"/>
      <c r="DZ145" s="554"/>
      <c r="EA145" s="554"/>
      <c r="EB145" s="554"/>
      <c r="EC145" s="554"/>
      <c r="ED145" s="554"/>
      <c r="EE145" s="554"/>
      <c r="EF145" s="554"/>
      <c r="EG145" s="554"/>
      <c r="EH145" s="554"/>
      <c r="EI145" s="554"/>
      <c r="EJ145" s="554"/>
      <c r="EK145" s="554"/>
      <c r="EL145" s="554"/>
      <c r="EM145" s="554"/>
      <c r="EN145" s="554"/>
      <c r="EO145" s="554"/>
      <c r="EP145" s="554"/>
      <c r="EQ145" s="554"/>
      <c r="ER145" s="554"/>
      <c r="ES145" s="554"/>
      <c r="ET145" s="554"/>
      <c r="EU145" s="554"/>
      <c r="EV145" s="554"/>
      <c r="EW145" s="554"/>
      <c r="EX145" s="554"/>
      <c r="EY145" s="554"/>
      <c r="EZ145" s="554"/>
      <c r="FA145" s="554"/>
      <c r="FB145" s="554"/>
      <c r="FC145" s="554"/>
      <c r="FD145" s="554"/>
      <c r="FE145" s="554"/>
      <c r="FF145" s="554"/>
      <c r="FG145" s="554"/>
      <c r="FH145" s="554"/>
      <c r="FI145" s="554"/>
    </row>
    <row r="146" spans="6:165" ht="9">
      <c r="F146" s="554"/>
      <c r="G146" s="554"/>
      <c r="H146" s="554"/>
      <c r="I146" s="554"/>
      <c r="J146" s="554"/>
      <c r="K146" s="554"/>
      <c r="L146" s="554"/>
      <c r="M146" s="554"/>
      <c r="S146" s="554"/>
      <c r="T146" s="554"/>
      <c r="U146" s="554"/>
      <c r="V146" s="554"/>
      <c r="W146" s="554"/>
      <c r="X146" s="554"/>
      <c r="Y146" s="554"/>
      <c r="Z146" s="554"/>
      <c r="AA146" s="554"/>
      <c r="AB146" s="554"/>
      <c r="AC146" s="554"/>
      <c r="AD146" s="554"/>
      <c r="AE146" s="554"/>
      <c r="AF146" s="554"/>
      <c r="AG146" s="554"/>
      <c r="AH146" s="554"/>
      <c r="AI146" s="554"/>
      <c r="AJ146" s="554"/>
      <c r="AK146" s="554"/>
      <c r="AL146" s="554"/>
      <c r="AM146" s="549"/>
      <c r="AN146" s="549"/>
      <c r="AO146" s="554"/>
      <c r="AP146" s="554"/>
      <c r="AQ146" s="554"/>
      <c r="AR146" s="554"/>
      <c r="AS146" s="554"/>
      <c r="AT146" s="554"/>
      <c r="AU146" s="554"/>
      <c r="AV146" s="554"/>
      <c r="AW146" s="554"/>
      <c r="AX146" s="554"/>
      <c r="AY146" s="554"/>
      <c r="AZ146" s="554"/>
      <c r="BA146" s="554"/>
      <c r="BB146" s="554"/>
      <c r="BC146" s="554"/>
      <c r="BD146" s="554"/>
      <c r="BE146" s="554"/>
      <c r="BF146" s="554"/>
      <c r="BG146" s="554"/>
      <c r="BH146" s="554"/>
      <c r="BI146" s="554"/>
      <c r="BJ146" s="554"/>
      <c r="BK146" s="554"/>
      <c r="BL146" s="554"/>
      <c r="BM146" s="554"/>
      <c r="BN146" s="554"/>
      <c r="BO146" s="554"/>
      <c r="BP146" s="554"/>
      <c r="BQ146" s="554"/>
      <c r="BR146" s="554"/>
      <c r="BS146" s="554"/>
      <c r="BT146" s="554"/>
      <c r="BU146" s="554"/>
      <c r="BV146" s="554"/>
      <c r="BW146" s="554"/>
      <c r="BX146" s="554"/>
      <c r="BY146" s="554"/>
      <c r="BZ146" s="554"/>
      <c r="CA146" s="554"/>
      <c r="CB146" s="554"/>
      <c r="CC146" s="554"/>
      <c r="CD146" s="554"/>
      <c r="CE146" s="554"/>
      <c r="CF146" s="554"/>
      <c r="CG146" s="554"/>
      <c r="CH146" s="554"/>
      <c r="CI146" s="554"/>
      <c r="CJ146" s="554"/>
      <c r="CK146" s="554"/>
      <c r="CL146" s="554"/>
      <c r="CM146" s="554"/>
      <c r="CN146" s="554"/>
      <c r="CO146" s="554"/>
      <c r="CP146" s="554"/>
      <c r="CQ146" s="554"/>
      <c r="CR146" s="554"/>
      <c r="CS146" s="554"/>
      <c r="CT146" s="554"/>
      <c r="CU146" s="554"/>
      <c r="CV146" s="554"/>
      <c r="CW146" s="554"/>
      <c r="CX146" s="554"/>
      <c r="CY146" s="554"/>
      <c r="CZ146" s="554"/>
      <c r="DA146" s="554"/>
      <c r="DB146" s="554"/>
      <c r="DC146" s="554"/>
      <c r="DD146" s="554"/>
      <c r="DE146" s="554"/>
      <c r="DF146" s="554"/>
      <c r="DG146" s="554"/>
      <c r="DH146" s="554"/>
      <c r="DI146" s="554"/>
      <c r="DJ146" s="554"/>
      <c r="DK146" s="554"/>
      <c r="DL146" s="554"/>
      <c r="DM146" s="554"/>
      <c r="DN146" s="554"/>
      <c r="DO146" s="554"/>
      <c r="DP146" s="554"/>
      <c r="DQ146" s="554"/>
      <c r="DR146" s="554"/>
      <c r="DS146" s="554"/>
      <c r="DT146" s="554"/>
      <c r="DU146" s="554"/>
      <c r="DV146" s="554"/>
      <c r="DW146" s="554"/>
      <c r="DX146" s="554"/>
      <c r="DY146" s="554"/>
      <c r="DZ146" s="554"/>
      <c r="EA146" s="554"/>
      <c r="EB146" s="554"/>
      <c r="EC146" s="554"/>
      <c r="ED146" s="554"/>
      <c r="EE146" s="554"/>
      <c r="EF146" s="554"/>
      <c r="EG146" s="554"/>
      <c r="EH146" s="554"/>
      <c r="EI146" s="554"/>
      <c r="EJ146" s="554"/>
      <c r="EK146" s="554"/>
      <c r="EL146" s="554"/>
      <c r="EM146" s="554"/>
      <c r="EN146" s="554"/>
      <c r="EO146" s="554"/>
      <c r="EP146" s="554"/>
      <c r="EQ146" s="554"/>
      <c r="ER146" s="554"/>
      <c r="ES146" s="554"/>
      <c r="ET146" s="554"/>
      <c r="EU146" s="554"/>
      <c r="EV146" s="554"/>
      <c r="EW146" s="554"/>
      <c r="EX146" s="554"/>
      <c r="EY146" s="554"/>
      <c r="EZ146" s="554"/>
      <c r="FA146" s="554"/>
      <c r="FB146" s="554"/>
      <c r="FC146" s="554"/>
      <c r="FD146" s="554"/>
      <c r="FE146" s="554"/>
      <c r="FF146" s="554"/>
      <c r="FG146" s="554"/>
      <c r="FH146" s="554"/>
      <c r="FI146" s="554"/>
    </row>
    <row r="147" spans="6:165" ht="9">
      <c r="F147" s="554"/>
      <c r="G147" s="554"/>
      <c r="H147" s="554"/>
      <c r="I147" s="554"/>
      <c r="J147" s="554"/>
      <c r="K147" s="554"/>
      <c r="L147" s="554"/>
      <c r="M147" s="554"/>
      <c r="S147" s="554"/>
      <c r="T147" s="554"/>
      <c r="U147" s="554"/>
      <c r="V147" s="554"/>
      <c r="W147" s="554"/>
      <c r="X147" s="554"/>
      <c r="Y147" s="554"/>
      <c r="Z147" s="554"/>
      <c r="AA147" s="554"/>
      <c r="AB147" s="554"/>
      <c r="AC147" s="554"/>
      <c r="AD147" s="554"/>
      <c r="AE147" s="554"/>
      <c r="AF147" s="554"/>
      <c r="AG147" s="554"/>
      <c r="AH147" s="554"/>
      <c r="AI147" s="554"/>
      <c r="AJ147" s="554"/>
      <c r="AK147" s="554"/>
      <c r="AL147" s="554"/>
      <c r="AM147" s="549"/>
      <c r="AN147" s="549"/>
      <c r="AO147" s="554"/>
      <c r="AP147" s="554"/>
      <c r="AQ147" s="554"/>
      <c r="AR147" s="554"/>
      <c r="AS147" s="554"/>
      <c r="AT147" s="554"/>
      <c r="AU147" s="554"/>
      <c r="AV147" s="554"/>
      <c r="AW147" s="554"/>
      <c r="AX147" s="554"/>
      <c r="AY147" s="554"/>
      <c r="AZ147" s="554"/>
      <c r="BA147" s="554"/>
      <c r="BB147" s="554"/>
      <c r="BC147" s="554"/>
      <c r="BD147" s="554"/>
      <c r="BE147" s="554"/>
      <c r="BF147" s="554"/>
      <c r="BG147" s="554"/>
      <c r="BH147" s="554"/>
      <c r="BI147" s="554"/>
      <c r="BJ147" s="554"/>
      <c r="BK147" s="554"/>
      <c r="BL147" s="554"/>
      <c r="BM147" s="554"/>
      <c r="BN147" s="554"/>
      <c r="BO147" s="554"/>
      <c r="BP147" s="554"/>
      <c r="BQ147" s="554"/>
      <c r="BR147" s="554"/>
      <c r="BS147" s="554"/>
      <c r="BT147" s="554"/>
      <c r="BU147" s="554"/>
      <c r="BV147" s="554"/>
      <c r="BW147" s="554"/>
      <c r="BX147" s="554"/>
      <c r="BY147" s="554"/>
      <c r="BZ147" s="554"/>
      <c r="CA147" s="554"/>
      <c r="CB147" s="554"/>
      <c r="CC147" s="554"/>
      <c r="CD147" s="554"/>
      <c r="CE147" s="554"/>
      <c r="CF147" s="554"/>
      <c r="CG147" s="554"/>
      <c r="CH147" s="554"/>
      <c r="CI147" s="554"/>
      <c r="CJ147" s="554"/>
      <c r="CK147" s="554"/>
      <c r="CL147" s="554"/>
      <c r="CM147" s="554"/>
      <c r="CN147" s="554"/>
      <c r="CO147" s="554"/>
      <c r="CP147" s="554"/>
      <c r="CQ147" s="554"/>
      <c r="CR147" s="554"/>
      <c r="CS147" s="554"/>
      <c r="CT147" s="554"/>
      <c r="CU147" s="554"/>
      <c r="CV147" s="554"/>
      <c r="CW147" s="554"/>
      <c r="CX147" s="554"/>
      <c r="CY147" s="554"/>
      <c r="CZ147" s="554"/>
      <c r="DA147" s="554"/>
      <c r="DB147" s="554"/>
      <c r="DC147" s="554"/>
      <c r="DD147" s="554"/>
      <c r="DE147" s="554"/>
      <c r="DF147" s="554"/>
      <c r="DG147" s="554"/>
      <c r="DH147" s="554"/>
      <c r="DI147" s="554"/>
      <c r="DJ147" s="554"/>
      <c r="DK147" s="554"/>
      <c r="DL147" s="554"/>
      <c r="DM147" s="554"/>
      <c r="DN147" s="554"/>
      <c r="DO147" s="554"/>
      <c r="DP147" s="554"/>
      <c r="DQ147" s="554"/>
      <c r="DR147" s="554"/>
      <c r="DS147" s="554"/>
      <c r="DT147" s="554"/>
      <c r="DU147" s="554"/>
      <c r="DV147" s="554"/>
      <c r="DW147" s="554"/>
      <c r="DX147" s="554"/>
      <c r="DY147" s="554"/>
      <c r="DZ147" s="554"/>
      <c r="EA147" s="554"/>
      <c r="EB147" s="554"/>
      <c r="EC147" s="554"/>
      <c r="ED147" s="554"/>
      <c r="EE147" s="554"/>
      <c r="EF147" s="554"/>
      <c r="EG147" s="554"/>
      <c r="EH147" s="554"/>
      <c r="EI147" s="554"/>
      <c r="EJ147" s="554"/>
      <c r="EK147" s="554"/>
      <c r="EL147" s="554"/>
      <c r="EM147" s="554"/>
      <c r="EN147" s="554"/>
      <c r="EO147" s="554"/>
      <c r="EP147" s="554"/>
      <c r="EQ147" s="554"/>
      <c r="ER147" s="554"/>
      <c r="ES147" s="554"/>
      <c r="ET147" s="554"/>
      <c r="EU147" s="554"/>
      <c r="EV147" s="554"/>
      <c r="EW147" s="554"/>
      <c r="EX147" s="554"/>
      <c r="EY147" s="554"/>
      <c r="EZ147" s="554"/>
      <c r="FA147" s="554"/>
      <c r="FB147" s="554"/>
      <c r="FC147" s="554"/>
      <c r="FD147" s="554"/>
      <c r="FE147" s="554"/>
      <c r="FF147" s="554"/>
      <c r="FG147" s="554"/>
      <c r="FH147" s="554"/>
      <c r="FI147" s="554"/>
    </row>
    <row r="148" spans="6:165" ht="9">
      <c r="F148" s="554"/>
      <c r="G148" s="554"/>
      <c r="H148" s="554"/>
      <c r="I148" s="554"/>
      <c r="J148" s="554"/>
      <c r="K148" s="554"/>
      <c r="L148" s="554"/>
      <c r="M148" s="554"/>
      <c r="S148" s="554"/>
      <c r="T148" s="554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49"/>
      <c r="AN148" s="549"/>
      <c r="AO148" s="554"/>
      <c r="AP148" s="554"/>
      <c r="AQ148" s="554"/>
      <c r="AR148" s="554"/>
      <c r="AS148" s="554"/>
      <c r="AT148" s="554"/>
      <c r="AU148" s="554"/>
      <c r="AV148" s="554"/>
      <c r="AW148" s="554"/>
      <c r="AX148" s="554"/>
      <c r="AY148" s="554"/>
      <c r="AZ148" s="554"/>
      <c r="BA148" s="554"/>
      <c r="BB148" s="554"/>
      <c r="BC148" s="554"/>
      <c r="BD148" s="554"/>
      <c r="BE148" s="554"/>
      <c r="BF148" s="554"/>
      <c r="BG148" s="554"/>
      <c r="BH148" s="554"/>
      <c r="BI148" s="554"/>
      <c r="BJ148" s="554"/>
      <c r="BK148" s="554"/>
      <c r="BL148" s="554"/>
      <c r="BM148" s="554"/>
      <c r="BN148" s="554"/>
      <c r="BO148" s="554"/>
      <c r="BP148" s="554"/>
      <c r="BQ148" s="554"/>
      <c r="BR148" s="554"/>
      <c r="BS148" s="554"/>
      <c r="BT148" s="554"/>
      <c r="BU148" s="554"/>
      <c r="BV148" s="554"/>
      <c r="BW148" s="554"/>
      <c r="BX148" s="554"/>
      <c r="BY148" s="554"/>
      <c r="BZ148" s="554"/>
      <c r="CA148" s="554"/>
      <c r="CB148" s="554"/>
      <c r="CC148" s="554"/>
      <c r="CD148" s="554"/>
      <c r="CE148" s="554"/>
      <c r="CF148" s="554"/>
      <c r="CG148" s="554"/>
      <c r="CH148" s="554"/>
      <c r="CI148" s="554"/>
      <c r="CJ148" s="554"/>
      <c r="CK148" s="554"/>
      <c r="CL148" s="554"/>
      <c r="CM148" s="554"/>
      <c r="CN148" s="554"/>
      <c r="CO148" s="554"/>
      <c r="CP148" s="554"/>
      <c r="CQ148" s="554"/>
      <c r="CR148" s="554"/>
      <c r="CS148" s="554"/>
      <c r="CT148" s="554"/>
      <c r="CU148" s="554"/>
      <c r="CV148" s="554"/>
      <c r="CW148" s="554"/>
      <c r="CX148" s="554"/>
      <c r="CY148" s="554"/>
      <c r="CZ148" s="554"/>
      <c r="DA148" s="554"/>
      <c r="DB148" s="554"/>
      <c r="DC148" s="554"/>
      <c r="DD148" s="554"/>
      <c r="DE148" s="554"/>
      <c r="DF148" s="554"/>
      <c r="DG148" s="554"/>
      <c r="DH148" s="554"/>
      <c r="DI148" s="554"/>
      <c r="DJ148" s="554"/>
      <c r="DK148" s="554"/>
      <c r="DL148" s="554"/>
      <c r="DM148" s="554"/>
      <c r="DN148" s="554"/>
      <c r="DO148" s="554"/>
      <c r="DP148" s="554"/>
      <c r="DQ148" s="554"/>
      <c r="DR148" s="554"/>
      <c r="DS148" s="554"/>
      <c r="DT148" s="554"/>
      <c r="DU148" s="554"/>
      <c r="DV148" s="554"/>
      <c r="DW148" s="554"/>
      <c r="DX148" s="554"/>
      <c r="DY148" s="554"/>
      <c r="DZ148" s="554"/>
      <c r="EA148" s="554"/>
      <c r="EB148" s="554"/>
      <c r="EC148" s="554"/>
      <c r="ED148" s="554"/>
      <c r="EE148" s="554"/>
      <c r="EF148" s="554"/>
      <c r="EG148" s="554"/>
      <c r="EH148" s="554"/>
      <c r="EI148" s="554"/>
      <c r="EJ148" s="554"/>
      <c r="EK148" s="554"/>
      <c r="EL148" s="554"/>
      <c r="EM148" s="554"/>
      <c r="EN148" s="554"/>
      <c r="EO148" s="554"/>
      <c r="EP148" s="554"/>
      <c r="EQ148" s="554"/>
      <c r="ER148" s="554"/>
      <c r="ES148" s="554"/>
      <c r="ET148" s="554"/>
      <c r="EU148" s="554"/>
      <c r="EV148" s="554"/>
      <c r="EW148" s="554"/>
      <c r="EX148" s="554"/>
      <c r="EY148" s="554"/>
      <c r="EZ148" s="554"/>
      <c r="FA148" s="554"/>
      <c r="FB148" s="554"/>
      <c r="FC148" s="554"/>
      <c r="FD148" s="554"/>
      <c r="FE148" s="554"/>
      <c r="FF148" s="554"/>
      <c r="FG148" s="554"/>
      <c r="FH148" s="554"/>
      <c r="FI148" s="554"/>
    </row>
    <row r="149" spans="6:165" ht="9">
      <c r="F149" s="554"/>
      <c r="G149" s="554"/>
      <c r="H149" s="554"/>
      <c r="I149" s="554"/>
      <c r="J149" s="554"/>
      <c r="K149" s="554"/>
      <c r="L149" s="554"/>
      <c r="M149" s="554"/>
      <c r="S149" s="554"/>
      <c r="T149" s="554"/>
      <c r="U149" s="554"/>
      <c r="V149" s="554"/>
      <c r="W149" s="554"/>
      <c r="X149" s="554"/>
      <c r="Y149" s="554"/>
      <c r="Z149" s="554"/>
      <c r="AA149" s="554"/>
      <c r="AB149" s="554"/>
      <c r="AC149" s="554"/>
      <c r="AD149" s="554"/>
      <c r="AE149" s="554"/>
      <c r="AF149" s="554"/>
      <c r="AG149" s="554"/>
      <c r="AH149" s="554"/>
      <c r="AI149" s="554"/>
      <c r="AJ149" s="554"/>
      <c r="AK149" s="554"/>
      <c r="AL149" s="554"/>
      <c r="AM149" s="549"/>
      <c r="AN149" s="549"/>
      <c r="AO149" s="554"/>
      <c r="AP149" s="554"/>
      <c r="AQ149" s="554"/>
      <c r="AR149" s="554"/>
      <c r="AS149" s="554"/>
      <c r="AT149" s="554"/>
      <c r="AU149" s="554"/>
      <c r="AV149" s="554"/>
      <c r="AW149" s="554"/>
      <c r="AX149" s="554"/>
      <c r="AY149" s="554"/>
      <c r="AZ149" s="554"/>
      <c r="BA149" s="554"/>
      <c r="BB149" s="554"/>
      <c r="BC149" s="554"/>
      <c r="BD149" s="554"/>
      <c r="BE149" s="554"/>
      <c r="BF149" s="554"/>
      <c r="BG149" s="554"/>
      <c r="BH149" s="554"/>
      <c r="BI149" s="554"/>
      <c r="BJ149" s="554"/>
      <c r="BK149" s="554"/>
      <c r="BL149" s="554"/>
      <c r="BM149" s="554"/>
      <c r="BN149" s="554"/>
      <c r="BO149" s="554"/>
      <c r="BP149" s="554"/>
      <c r="BQ149" s="554"/>
      <c r="BR149" s="554"/>
      <c r="BS149" s="554"/>
      <c r="BT149" s="554"/>
      <c r="BU149" s="554"/>
      <c r="BV149" s="554"/>
      <c r="BW149" s="554"/>
      <c r="BX149" s="554"/>
      <c r="BY149" s="554"/>
      <c r="BZ149" s="554"/>
      <c r="CA149" s="554"/>
      <c r="CB149" s="554"/>
      <c r="CC149" s="554"/>
      <c r="CD149" s="554"/>
      <c r="CE149" s="554"/>
      <c r="CF149" s="554"/>
      <c r="CG149" s="554"/>
      <c r="CH149" s="554"/>
      <c r="CI149" s="554"/>
      <c r="CJ149" s="554"/>
      <c r="CK149" s="554"/>
      <c r="CL149" s="554"/>
      <c r="CM149" s="554"/>
      <c r="CN149" s="554"/>
      <c r="CO149" s="554"/>
      <c r="CP149" s="554"/>
      <c r="CQ149" s="554"/>
      <c r="CR149" s="554"/>
      <c r="CS149" s="554"/>
      <c r="CT149" s="554"/>
      <c r="CU149" s="554"/>
      <c r="CV149" s="554"/>
      <c r="CW149" s="554"/>
      <c r="CX149" s="554"/>
      <c r="CY149" s="554"/>
      <c r="CZ149" s="554"/>
      <c r="DA149" s="554"/>
      <c r="DB149" s="554"/>
      <c r="DC149" s="554"/>
      <c r="DD149" s="554"/>
      <c r="DE149" s="554"/>
      <c r="DF149" s="554"/>
      <c r="DG149" s="554"/>
      <c r="DH149" s="554"/>
      <c r="DI149" s="554"/>
      <c r="DJ149" s="554"/>
      <c r="DK149" s="554"/>
      <c r="DL149" s="554"/>
      <c r="DM149" s="554"/>
      <c r="DN149" s="554"/>
      <c r="DO149" s="554"/>
      <c r="DP149" s="554"/>
      <c r="DQ149" s="554"/>
      <c r="DR149" s="554"/>
      <c r="DS149" s="554"/>
      <c r="DT149" s="554"/>
      <c r="DU149" s="554"/>
      <c r="DV149" s="554"/>
      <c r="DW149" s="554"/>
      <c r="DX149" s="554"/>
      <c r="DY149" s="554"/>
      <c r="DZ149" s="554"/>
      <c r="EA149" s="554"/>
      <c r="EB149" s="554"/>
      <c r="EC149" s="554"/>
      <c r="ED149" s="554"/>
      <c r="EE149" s="554"/>
      <c r="EF149" s="554"/>
      <c r="EG149" s="554"/>
      <c r="EH149" s="554"/>
      <c r="EI149" s="554"/>
      <c r="EJ149" s="554"/>
      <c r="EK149" s="554"/>
      <c r="EL149" s="554"/>
      <c r="EM149" s="554"/>
      <c r="EN149" s="554"/>
      <c r="EO149" s="554"/>
      <c r="EP149" s="554"/>
      <c r="EQ149" s="554"/>
      <c r="ER149" s="554"/>
      <c r="ES149" s="554"/>
      <c r="ET149" s="554"/>
      <c r="EU149" s="554"/>
      <c r="EV149" s="554"/>
      <c r="EW149" s="554"/>
      <c r="EX149" s="554"/>
      <c r="EY149" s="554"/>
      <c r="EZ149" s="554"/>
      <c r="FA149" s="554"/>
      <c r="FB149" s="554"/>
      <c r="FC149" s="554"/>
      <c r="FD149" s="554"/>
      <c r="FE149" s="554"/>
      <c r="FF149" s="554"/>
      <c r="FG149" s="554"/>
      <c r="FH149" s="554"/>
      <c r="FI149" s="554"/>
    </row>
    <row r="150" spans="6:165" ht="9">
      <c r="F150" s="554"/>
      <c r="G150" s="554"/>
      <c r="H150" s="554"/>
      <c r="I150" s="554"/>
      <c r="J150" s="554"/>
      <c r="K150" s="554"/>
      <c r="L150" s="554"/>
      <c r="M150" s="554"/>
      <c r="S150" s="554"/>
      <c r="T150" s="554"/>
      <c r="U150" s="554"/>
      <c r="V150" s="554"/>
      <c r="W150" s="554"/>
      <c r="X150" s="554"/>
      <c r="Y150" s="554"/>
      <c r="Z150" s="554"/>
      <c r="AA150" s="554"/>
      <c r="AB150" s="554"/>
      <c r="AC150" s="554"/>
      <c r="AD150" s="554"/>
      <c r="AE150" s="554"/>
      <c r="AF150" s="554"/>
      <c r="AG150" s="554"/>
      <c r="AH150" s="554"/>
      <c r="AI150" s="554"/>
      <c r="AJ150" s="554"/>
      <c r="AK150" s="554"/>
      <c r="AL150" s="554"/>
      <c r="AM150" s="549"/>
      <c r="AN150" s="549"/>
      <c r="AO150" s="554"/>
      <c r="AP150" s="554"/>
      <c r="AQ150" s="554"/>
      <c r="AR150" s="554"/>
      <c r="AS150" s="554"/>
      <c r="AT150" s="554"/>
      <c r="AU150" s="554"/>
      <c r="AV150" s="554"/>
      <c r="AW150" s="554"/>
      <c r="AX150" s="554"/>
      <c r="AY150" s="554"/>
      <c r="AZ150" s="554"/>
      <c r="BA150" s="554"/>
      <c r="BB150" s="554"/>
      <c r="BC150" s="554"/>
      <c r="BD150" s="554"/>
      <c r="BE150" s="554"/>
      <c r="BF150" s="554"/>
      <c r="BG150" s="554"/>
      <c r="BH150" s="554"/>
      <c r="BI150" s="554"/>
      <c r="BJ150" s="554"/>
      <c r="BK150" s="554"/>
      <c r="BL150" s="554"/>
      <c r="BM150" s="554"/>
      <c r="BN150" s="554"/>
      <c r="BO150" s="554"/>
      <c r="BP150" s="554"/>
      <c r="BQ150" s="554"/>
      <c r="BR150" s="554"/>
      <c r="BS150" s="554"/>
      <c r="BT150" s="554"/>
      <c r="BU150" s="554"/>
      <c r="BV150" s="554"/>
      <c r="BW150" s="554"/>
      <c r="BX150" s="554"/>
      <c r="BY150" s="554"/>
      <c r="BZ150" s="554"/>
      <c r="CA150" s="554"/>
      <c r="CB150" s="554"/>
      <c r="CC150" s="554"/>
      <c r="CD150" s="554"/>
      <c r="CE150" s="554"/>
      <c r="CF150" s="554"/>
      <c r="CG150" s="554"/>
      <c r="CH150" s="554"/>
      <c r="CI150" s="554"/>
      <c r="CJ150" s="554"/>
      <c r="CK150" s="554"/>
      <c r="CL150" s="554"/>
      <c r="CM150" s="554"/>
      <c r="CN150" s="554"/>
      <c r="CO150" s="554"/>
      <c r="CP150" s="554"/>
      <c r="CQ150" s="554"/>
      <c r="CR150" s="554"/>
      <c r="CS150" s="554"/>
      <c r="CT150" s="554"/>
      <c r="CU150" s="554"/>
      <c r="CV150" s="554"/>
      <c r="CW150" s="554"/>
      <c r="CX150" s="554"/>
      <c r="CY150" s="554"/>
      <c r="CZ150" s="554"/>
      <c r="DA150" s="554"/>
      <c r="DB150" s="554"/>
      <c r="DC150" s="554"/>
      <c r="DD150" s="554"/>
      <c r="DE150" s="554"/>
      <c r="DF150" s="554"/>
      <c r="DG150" s="554"/>
      <c r="DH150" s="554"/>
      <c r="DI150" s="554"/>
      <c r="DJ150" s="554"/>
      <c r="DK150" s="554"/>
      <c r="DL150" s="554"/>
      <c r="DM150" s="554"/>
      <c r="DN150" s="554"/>
      <c r="DO150" s="554"/>
      <c r="DP150" s="554"/>
      <c r="DQ150" s="554"/>
      <c r="DR150" s="554"/>
      <c r="DS150" s="554"/>
      <c r="DT150" s="554"/>
      <c r="DU150" s="554"/>
      <c r="DV150" s="554"/>
      <c r="DW150" s="554"/>
      <c r="DX150" s="554"/>
      <c r="DY150" s="554"/>
      <c r="DZ150" s="554"/>
      <c r="EA150" s="554"/>
      <c r="EB150" s="554"/>
      <c r="EC150" s="554"/>
      <c r="ED150" s="554"/>
      <c r="EE150" s="554"/>
      <c r="EF150" s="554"/>
      <c r="EG150" s="554"/>
      <c r="EH150" s="554"/>
      <c r="EI150" s="554"/>
      <c r="EJ150" s="554"/>
      <c r="EK150" s="554"/>
      <c r="EL150" s="554"/>
      <c r="EM150" s="554"/>
      <c r="EN150" s="554"/>
      <c r="EO150" s="554"/>
      <c r="EP150" s="554"/>
      <c r="EQ150" s="554"/>
      <c r="ER150" s="554"/>
      <c r="ES150" s="554"/>
      <c r="ET150" s="554"/>
      <c r="EU150" s="554"/>
      <c r="EV150" s="554"/>
      <c r="EW150" s="554"/>
      <c r="EX150" s="554"/>
      <c r="EY150" s="554"/>
      <c r="EZ150" s="554"/>
      <c r="FA150" s="554"/>
      <c r="FB150" s="554"/>
      <c r="FC150" s="554"/>
      <c r="FD150" s="554"/>
      <c r="FE150" s="554"/>
      <c r="FF150" s="554"/>
      <c r="FG150" s="554"/>
      <c r="FH150" s="554"/>
      <c r="FI150" s="554"/>
    </row>
    <row r="151" spans="6:165" ht="9">
      <c r="F151" s="554"/>
      <c r="G151" s="554"/>
      <c r="H151" s="554"/>
      <c r="I151" s="554"/>
      <c r="J151" s="554"/>
      <c r="K151" s="554"/>
      <c r="L151" s="554"/>
      <c r="M151" s="554"/>
      <c r="S151" s="554"/>
      <c r="T151" s="554"/>
      <c r="U151" s="554"/>
      <c r="V151" s="554"/>
      <c r="W151" s="554"/>
      <c r="X151" s="554"/>
      <c r="Y151" s="554"/>
      <c r="Z151" s="554"/>
      <c r="AA151" s="554"/>
      <c r="AB151" s="554"/>
      <c r="AC151" s="554"/>
      <c r="AD151" s="554"/>
      <c r="AE151" s="554"/>
      <c r="AF151" s="554"/>
      <c r="AG151" s="554"/>
      <c r="AH151" s="554"/>
      <c r="AI151" s="554"/>
      <c r="AJ151" s="554"/>
      <c r="AK151" s="554"/>
      <c r="AL151" s="554"/>
      <c r="AM151" s="549"/>
      <c r="AN151" s="549"/>
      <c r="AO151" s="554"/>
      <c r="AP151" s="554"/>
      <c r="AQ151" s="554"/>
      <c r="AR151" s="554"/>
      <c r="AS151" s="554"/>
      <c r="AT151" s="554"/>
      <c r="AU151" s="554"/>
      <c r="AV151" s="554"/>
      <c r="AW151" s="554"/>
      <c r="AX151" s="554"/>
      <c r="AY151" s="554"/>
      <c r="AZ151" s="554"/>
      <c r="BA151" s="554"/>
      <c r="BB151" s="554"/>
      <c r="BC151" s="554"/>
      <c r="BD151" s="554"/>
      <c r="BE151" s="554"/>
      <c r="BF151" s="554"/>
      <c r="BG151" s="554"/>
      <c r="BH151" s="554"/>
      <c r="BI151" s="554"/>
      <c r="BJ151" s="554"/>
      <c r="BK151" s="554"/>
      <c r="BL151" s="554"/>
      <c r="BM151" s="554"/>
      <c r="BN151" s="554"/>
      <c r="BO151" s="554"/>
      <c r="BP151" s="554"/>
      <c r="BQ151" s="554"/>
      <c r="BR151" s="554"/>
      <c r="BS151" s="554"/>
      <c r="BT151" s="554"/>
      <c r="BU151" s="554"/>
      <c r="BV151" s="554"/>
      <c r="BW151" s="554"/>
      <c r="BX151" s="554"/>
      <c r="BY151" s="554"/>
      <c r="BZ151" s="554"/>
      <c r="CA151" s="554"/>
      <c r="CB151" s="554"/>
      <c r="CC151" s="554"/>
      <c r="CD151" s="554"/>
      <c r="CE151" s="554"/>
      <c r="CF151" s="554"/>
      <c r="CG151" s="554"/>
      <c r="CH151" s="554"/>
      <c r="CI151" s="554"/>
      <c r="CJ151" s="554"/>
      <c r="CK151" s="554"/>
      <c r="CL151" s="554"/>
      <c r="CM151" s="554"/>
      <c r="CN151" s="554"/>
      <c r="CO151" s="554"/>
      <c r="CP151" s="554"/>
      <c r="CQ151" s="554"/>
      <c r="CR151" s="554"/>
      <c r="CS151" s="554"/>
      <c r="CT151" s="554"/>
      <c r="CU151" s="554"/>
      <c r="CV151" s="554"/>
      <c r="CW151" s="554"/>
      <c r="CX151" s="554"/>
      <c r="CY151" s="554"/>
      <c r="CZ151" s="554"/>
      <c r="DA151" s="554"/>
      <c r="DB151" s="554"/>
      <c r="DC151" s="554"/>
      <c r="DD151" s="554"/>
      <c r="DE151" s="554"/>
      <c r="DF151" s="554"/>
      <c r="DG151" s="554"/>
      <c r="DH151" s="554"/>
      <c r="DI151" s="554"/>
      <c r="DJ151" s="554"/>
      <c r="DK151" s="554"/>
      <c r="DL151" s="554"/>
      <c r="DM151" s="554"/>
      <c r="DN151" s="554"/>
      <c r="DO151" s="554"/>
      <c r="DP151" s="554"/>
      <c r="DQ151" s="554"/>
      <c r="DR151" s="554"/>
      <c r="DS151" s="554"/>
      <c r="DT151" s="554"/>
      <c r="DU151" s="554"/>
      <c r="DV151" s="554"/>
      <c r="DW151" s="554"/>
      <c r="DX151" s="554"/>
      <c r="DY151" s="554"/>
      <c r="DZ151" s="554"/>
      <c r="EA151" s="554"/>
      <c r="EB151" s="554"/>
      <c r="EC151" s="554"/>
      <c r="ED151" s="554"/>
      <c r="EE151" s="554"/>
      <c r="EF151" s="554"/>
      <c r="EG151" s="554"/>
      <c r="EH151" s="554"/>
      <c r="EI151" s="554"/>
      <c r="EJ151" s="554"/>
      <c r="EK151" s="554"/>
      <c r="EL151" s="554"/>
      <c r="EM151" s="554"/>
      <c r="EN151" s="554"/>
      <c r="EO151" s="554"/>
      <c r="EP151" s="554"/>
      <c r="EQ151" s="554"/>
      <c r="ER151" s="554"/>
      <c r="ES151" s="554"/>
      <c r="ET151" s="554"/>
      <c r="EU151" s="554"/>
      <c r="EV151" s="554"/>
      <c r="EW151" s="554"/>
      <c r="EX151" s="554"/>
      <c r="EY151" s="554"/>
      <c r="EZ151" s="554"/>
      <c r="FA151" s="554"/>
      <c r="FB151" s="554"/>
      <c r="FC151" s="554"/>
      <c r="FD151" s="554"/>
      <c r="FE151" s="554"/>
      <c r="FF151" s="554"/>
      <c r="FG151" s="554"/>
      <c r="FH151" s="554"/>
      <c r="FI151" s="554"/>
    </row>
    <row r="152" spans="6:165" ht="9">
      <c r="F152" s="554"/>
      <c r="G152" s="554"/>
      <c r="H152" s="554"/>
      <c r="I152" s="554"/>
      <c r="J152" s="554"/>
      <c r="K152" s="554"/>
      <c r="L152" s="554"/>
      <c r="M152" s="554"/>
      <c r="S152" s="554"/>
      <c r="T152" s="554"/>
      <c r="U152" s="554"/>
      <c r="V152" s="554"/>
      <c r="W152" s="554"/>
      <c r="X152" s="554"/>
      <c r="Y152" s="554"/>
      <c r="Z152" s="554"/>
      <c r="AA152" s="554"/>
      <c r="AB152" s="554"/>
      <c r="AC152" s="554"/>
      <c r="AD152" s="554"/>
      <c r="AE152" s="554"/>
      <c r="AF152" s="554"/>
      <c r="AG152" s="554"/>
      <c r="AH152" s="554"/>
      <c r="AI152" s="554"/>
      <c r="AJ152" s="554"/>
      <c r="AK152" s="554"/>
      <c r="AL152" s="554"/>
      <c r="AM152" s="549"/>
      <c r="AN152" s="549"/>
      <c r="AO152" s="554"/>
      <c r="AP152" s="554"/>
      <c r="AQ152" s="554"/>
      <c r="AR152" s="554"/>
      <c r="AS152" s="554"/>
      <c r="AT152" s="554"/>
      <c r="AU152" s="554"/>
      <c r="AV152" s="554"/>
      <c r="AW152" s="554"/>
      <c r="AX152" s="554"/>
      <c r="AY152" s="554"/>
      <c r="AZ152" s="554"/>
      <c r="BA152" s="554"/>
      <c r="BB152" s="554"/>
      <c r="BC152" s="554"/>
      <c r="BD152" s="554"/>
      <c r="BE152" s="554"/>
      <c r="BF152" s="554"/>
      <c r="BG152" s="554"/>
      <c r="BH152" s="554"/>
      <c r="BI152" s="554"/>
      <c r="BJ152" s="554"/>
      <c r="BK152" s="554"/>
      <c r="BL152" s="554"/>
      <c r="BM152" s="554"/>
      <c r="BN152" s="554"/>
      <c r="BO152" s="554"/>
      <c r="BP152" s="554"/>
      <c r="BQ152" s="554"/>
      <c r="BR152" s="554"/>
      <c r="BS152" s="554"/>
      <c r="BT152" s="554"/>
      <c r="BU152" s="554"/>
      <c r="BV152" s="554"/>
      <c r="BW152" s="554"/>
      <c r="BX152" s="554"/>
      <c r="BY152" s="554"/>
      <c r="BZ152" s="554"/>
      <c r="CA152" s="554"/>
      <c r="CB152" s="554"/>
      <c r="CC152" s="554"/>
      <c r="CD152" s="554"/>
      <c r="CE152" s="554"/>
      <c r="CF152" s="554"/>
      <c r="CG152" s="554"/>
      <c r="CH152" s="554"/>
      <c r="CI152" s="554"/>
      <c r="CJ152" s="554"/>
      <c r="CK152" s="554"/>
      <c r="CL152" s="554"/>
      <c r="CM152" s="554"/>
      <c r="CN152" s="554"/>
      <c r="CO152" s="554"/>
      <c r="CP152" s="554"/>
      <c r="CQ152" s="554"/>
      <c r="CR152" s="554"/>
      <c r="CS152" s="554"/>
      <c r="CT152" s="554"/>
      <c r="CU152" s="554"/>
      <c r="CV152" s="554"/>
      <c r="CW152" s="554"/>
      <c r="CX152" s="554"/>
      <c r="CY152" s="554"/>
      <c r="CZ152" s="554"/>
      <c r="DA152" s="554"/>
      <c r="DB152" s="554"/>
      <c r="DC152" s="554"/>
      <c r="DD152" s="554"/>
      <c r="DE152" s="554"/>
      <c r="DF152" s="554"/>
      <c r="DG152" s="554"/>
      <c r="DH152" s="554"/>
      <c r="DI152" s="554"/>
      <c r="DJ152" s="554"/>
      <c r="DK152" s="554"/>
      <c r="DL152" s="554"/>
      <c r="DM152" s="554"/>
      <c r="DN152" s="554"/>
      <c r="DO152" s="554"/>
      <c r="DP152" s="554"/>
      <c r="DQ152" s="554"/>
      <c r="DR152" s="554"/>
      <c r="DS152" s="554"/>
      <c r="DT152" s="554"/>
      <c r="DU152" s="554"/>
      <c r="DV152" s="554"/>
      <c r="DW152" s="554"/>
      <c r="DX152" s="554"/>
      <c r="DY152" s="554"/>
      <c r="DZ152" s="554"/>
      <c r="EA152" s="554"/>
      <c r="EB152" s="554"/>
      <c r="EC152" s="554"/>
      <c r="ED152" s="554"/>
      <c r="EE152" s="554"/>
      <c r="EF152" s="554"/>
      <c r="EG152" s="554"/>
      <c r="EH152" s="554"/>
      <c r="EI152" s="554"/>
      <c r="EJ152" s="554"/>
      <c r="EK152" s="554"/>
      <c r="EL152" s="554"/>
      <c r="EM152" s="554"/>
      <c r="EN152" s="554"/>
      <c r="EO152" s="554"/>
      <c r="EP152" s="554"/>
      <c r="EQ152" s="554"/>
      <c r="ER152" s="554"/>
      <c r="ES152" s="554"/>
      <c r="ET152" s="554"/>
      <c r="EU152" s="554"/>
      <c r="EV152" s="554"/>
      <c r="EW152" s="554"/>
      <c r="EX152" s="554"/>
      <c r="EY152" s="554"/>
      <c r="EZ152" s="554"/>
      <c r="FA152" s="554"/>
      <c r="FB152" s="554"/>
      <c r="FC152" s="554"/>
      <c r="FD152" s="554"/>
      <c r="FE152" s="554"/>
      <c r="FF152" s="554"/>
      <c r="FG152" s="554"/>
      <c r="FH152" s="554"/>
      <c r="FI152" s="554"/>
    </row>
    <row r="153" spans="6:165" ht="9">
      <c r="F153" s="554"/>
      <c r="G153" s="554"/>
      <c r="H153" s="554"/>
      <c r="I153" s="554"/>
      <c r="J153" s="554"/>
      <c r="K153" s="554"/>
      <c r="L153" s="554"/>
      <c r="M153" s="554"/>
      <c r="S153" s="554"/>
      <c r="T153" s="554"/>
      <c r="U153" s="554"/>
      <c r="V153" s="554"/>
      <c r="W153" s="554"/>
      <c r="X153" s="554"/>
      <c r="Y153" s="554"/>
      <c r="Z153" s="554"/>
      <c r="AA153" s="554"/>
      <c r="AB153" s="554"/>
      <c r="AC153" s="554"/>
      <c r="AD153" s="554"/>
      <c r="AE153" s="554"/>
      <c r="AF153" s="554"/>
      <c r="AG153" s="554"/>
      <c r="AH153" s="554"/>
      <c r="AI153" s="554"/>
      <c r="AJ153" s="554"/>
      <c r="AK153" s="554"/>
      <c r="AL153" s="554"/>
      <c r="AM153" s="549"/>
      <c r="AN153" s="549"/>
      <c r="AO153" s="554"/>
      <c r="AP153" s="554"/>
      <c r="AQ153" s="554"/>
      <c r="AR153" s="554"/>
      <c r="AS153" s="554"/>
      <c r="AT153" s="554"/>
      <c r="AU153" s="554"/>
      <c r="AV153" s="554"/>
      <c r="AW153" s="554"/>
      <c r="AX153" s="554"/>
      <c r="AY153" s="554"/>
      <c r="AZ153" s="554"/>
      <c r="BA153" s="554"/>
      <c r="BB153" s="554"/>
      <c r="BC153" s="554"/>
      <c r="BD153" s="554"/>
      <c r="BE153" s="554"/>
      <c r="BF153" s="554"/>
      <c r="BG153" s="554"/>
      <c r="BH153" s="554"/>
      <c r="BI153" s="554"/>
      <c r="BJ153" s="554"/>
      <c r="BK153" s="554"/>
      <c r="BL153" s="554"/>
      <c r="BM153" s="554"/>
      <c r="BN153" s="554"/>
      <c r="BO153" s="554"/>
      <c r="BP153" s="554"/>
      <c r="BQ153" s="554"/>
      <c r="BR153" s="554"/>
      <c r="BS153" s="554"/>
      <c r="BT153" s="554"/>
      <c r="BU153" s="554"/>
      <c r="BV153" s="554"/>
      <c r="BW153" s="554"/>
      <c r="BX153" s="554"/>
      <c r="BY153" s="554"/>
      <c r="BZ153" s="554"/>
      <c r="CA153" s="554"/>
      <c r="CB153" s="554"/>
      <c r="CC153" s="554"/>
      <c r="CD153" s="554"/>
      <c r="CE153" s="554"/>
      <c r="CF153" s="554"/>
      <c r="CG153" s="554"/>
      <c r="CH153" s="554"/>
      <c r="CI153" s="554"/>
      <c r="CJ153" s="554"/>
      <c r="CK153" s="554"/>
      <c r="CL153" s="554"/>
      <c r="CM153" s="554"/>
      <c r="CN153" s="554"/>
      <c r="CO153" s="554"/>
      <c r="CP153" s="554"/>
      <c r="CQ153" s="554"/>
      <c r="CR153" s="554"/>
      <c r="CS153" s="554"/>
      <c r="CT153" s="554"/>
      <c r="CU153" s="554"/>
      <c r="CV153" s="554"/>
      <c r="CW153" s="554"/>
      <c r="CX153" s="554"/>
      <c r="CY153" s="554"/>
      <c r="CZ153" s="554"/>
      <c r="DA153" s="554"/>
      <c r="DB153" s="554"/>
      <c r="DC153" s="554"/>
      <c r="DD153" s="554"/>
      <c r="DE153" s="554"/>
      <c r="DF153" s="554"/>
      <c r="DG153" s="554"/>
      <c r="DH153" s="554"/>
      <c r="DI153" s="554"/>
      <c r="DJ153" s="554"/>
      <c r="DK153" s="554"/>
      <c r="DL153" s="554"/>
      <c r="DM153" s="554"/>
      <c r="DN153" s="554"/>
      <c r="DO153" s="554"/>
      <c r="DP153" s="554"/>
      <c r="DQ153" s="554"/>
      <c r="DR153" s="554"/>
      <c r="DS153" s="554"/>
      <c r="DT153" s="554"/>
      <c r="DU153" s="554"/>
      <c r="DV153" s="554"/>
      <c r="DW153" s="554"/>
      <c r="DX153" s="554"/>
      <c r="DY153" s="554"/>
      <c r="DZ153" s="554"/>
      <c r="EA153" s="554"/>
      <c r="EB153" s="554"/>
      <c r="EC153" s="554"/>
      <c r="ED153" s="554"/>
      <c r="EE153" s="554"/>
      <c r="EF153" s="554"/>
      <c r="EG153" s="554"/>
      <c r="EH153" s="554"/>
      <c r="EI153" s="554"/>
      <c r="EJ153" s="554"/>
      <c r="EK153" s="554"/>
      <c r="EL153" s="554"/>
      <c r="EM153" s="554"/>
      <c r="EN153" s="554"/>
      <c r="EO153" s="554"/>
      <c r="EP153" s="554"/>
      <c r="EQ153" s="554"/>
      <c r="ER153" s="554"/>
      <c r="ES153" s="554"/>
      <c r="ET153" s="554"/>
      <c r="EU153" s="554"/>
      <c r="EV153" s="554"/>
      <c r="EW153" s="554"/>
      <c r="EX153" s="554"/>
      <c r="EY153" s="554"/>
      <c r="EZ153" s="554"/>
      <c r="FA153" s="554"/>
      <c r="FB153" s="554"/>
      <c r="FC153" s="554"/>
      <c r="FD153" s="554"/>
      <c r="FE153" s="554"/>
      <c r="FF153" s="554"/>
      <c r="FG153" s="554"/>
      <c r="FH153" s="554"/>
      <c r="FI153" s="554"/>
    </row>
    <row r="154" spans="6:165" ht="9">
      <c r="F154" s="554"/>
      <c r="G154" s="554"/>
      <c r="H154" s="554"/>
      <c r="I154" s="554"/>
      <c r="J154" s="554"/>
      <c r="K154" s="554"/>
      <c r="L154" s="554"/>
      <c r="M154" s="554"/>
      <c r="S154" s="554"/>
      <c r="T154" s="554"/>
      <c r="U154" s="554"/>
      <c r="V154" s="554"/>
      <c r="W154" s="554"/>
      <c r="X154" s="554"/>
      <c r="Y154" s="554"/>
      <c r="Z154" s="554"/>
      <c r="AA154" s="554"/>
      <c r="AB154" s="554"/>
      <c r="AC154" s="554"/>
      <c r="AD154" s="554"/>
      <c r="AE154" s="554"/>
      <c r="AF154" s="554"/>
      <c r="AG154" s="554"/>
      <c r="AH154" s="554"/>
      <c r="AI154" s="554"/>
      <c r="AJ154" s="554"/>
      <c r="AK154" s="554"/>
      <c r="AL154" s="554"/>
      <c r="AM154" s="549"/>
      <c r="AN154" s="549"/>
      <c r="AO154" s="554"/>
      <c r="AP154" s="554"/>
      <c r="AQ154" s="554"/>
      <c r="AR154" s="554"/>
      <c r="AS154" s="554"/>
      <c r="AT154" s="554"/>
      <c r="AU154" s="554"/>
      <c r="AV154" s="554"/>
      <c r="AW154" s="554"/>
      <c r="AX154" s="554"/>
      <c r="AY154" s="554"/>
      <c r="AZ154" s="554"/>
      <c r="BA154" s="554"/>
      <c r="BB154" s="554"/>
      <c r="BC154" s="554"/>
      <c r="BD154" s="554"/>
      <c r="BE154" s="554"/>
      <c r="BF154" s="554"/>
      <c r="BG154" s="554"/>
      <c r="BH154" s="554"/>
      <c r="BI154" s="554"/>
      <c r="BJ154" s="554"/>
      <c r="BK154" s="554"/>
      <c r="BL154" s="554"/>
      <c r="BM154" s="554"/>
      <c r="BN154" s="554"/>
      <c r="BO154" s="554"/>
      <c r="BP154" s="554"/>
      <c r="BQ154" s="554"/>
      <c r="BR154" s="554"/>
      <c r="BS154" s="554"/>
      <c r="BT154" s="554"/>
      <c r="BU154" s="554"/>
      <c r="BV154" s="554"/>
      <c r="BW154" s="554"/>
      <c r="BX154" s="554"/>
      <c r="BY154" s="554"/>
      <c r="BZ154" s="554"/>
      <c r="CA154" s="554"/>
      <c r="CB154" s="554"/>
      <c r="CC154" s="554"/>
      <c r="CD154" s="554"/>
      <c r="CE154" s="554"/>
      <c r="CF154" s="554"/>
      <c r="CG154" s="554"/>
      <c r="CH154" s="554"/>
      <c r="CI154" s="554"/>
      <c r="CJ154" s="554"/>
      <c r="CK154" s="554"/>
      <c r="CL154" s="554"/>
      <c r="CM154" s="554"/>
      <c r="CN154" s="554"/>
      <c r="CO154" s="554"/>
      <c r="CP154" s="554"/>
      <c r="CQ154" s="554"/>
      <c r="CR154" s="554"/>
      <c r="CS154" s="554"/>
      <c r="CT154" s="554"/>
      <c r="CU154" s="554"/>
      <c r="CV154" s="554"/>
      <c r="CW154" s="554"/>
      <c r="CX154" s="554"/>
      <c r="CY154" s="554"/>
      <c r="CZ154" s="554"/>
      <c r="DA154" s="554"/>
      <c r="DB154" s="554"/>
      <c r="DC154" s="554"/>
      <c r="DD154" s="554"/>
      <c r="DE154" s="554"/>
      <c r="DF154" s="554"/>
      <c r="DG154" s="554"/>
      <c r="DH154" s="554"/>
      <c r="DI154" s="554"/>
      <c r="DJ154" s="554"/>
      <c r="DK154" s="554"/>
      <c r="DL154" s="554"/>
      <c r="DM154" s="554"/>
      <c r="DN154" s="554"/>
      <c r="DO154" s="554"/>
      <c r="DP154" s="554"/>
      <c r="DQ154" s="554"/>
      <c r="DR154" s="554"/>
      <c r="DS154" s="554"/>
      <c r="DT154" s="554"/>
      <c r="DU154" s="554"/>
      <c r="DV154" s="554"/>
      <c r="DW154" s="554"/>
      <c r="DX154" s="554"/>
      <c r="DY154" s="554"/>
      <c r="DZ154" s="554"/>
      <c r="EA154" s="554"/>
      <c r="EB154" s="554"/>
      <c r="EC154" s="554"/>
      <c r="ED154" s="554"/>
      <c r="EE154" s="554"/>
      <c r="EF154" s="554"/>
      <c r="EG154" s="554"/>
      <c r="EH154" s="554"/>
      <c r="EI154" s="554"/>
      <c r="EJ154" s="554"/>
      <c r="EK154" s="554"/>
      <c r="EL154" s="554"/>
      <c r="EM154" s="554"/>
      <c r="EN154" s="554"/>
      <c r="EO154" s="554"/>
      <c r="EP154" s="554"/>
      <c r="EQ154" s="554"/>
      <c r="ER154" s="554"/>
      <c r="ES154" s="554"/>
      <c r="ET154" s="554"/>
      <c r="EU154" s="554"/>
      <c r="EV154" s="554"/>
      <c r="EW154" s="554"/>
      <c r="EX154" s="554"/>
      <c r="EY154" s="554"/>
      <c r="EZ154" s="554"/>
      <c r="FA154" s="554"/>
      <c r="FB154" s="554"/>
      <c r="FC154" s="554"/>
      <c r="FD154" s="554"/>
      <c r="FE154" s="554"/>
      <c r="FF154" s="554"/>
      <c r="FG154" s="554"/>
      <c r="FH154" s="554"/>
      <c r="FI154" s="554"/>
    </row>
    <row r="155" spans="6:165" ht="9">
      <c r="F155" s="554"/>
      <c r="G155" s="554"/>
      <c r="H155" s="554"/>
      <c r="I155" s="554"/>
      <c r="J155" s="554"/>
      <c r="K155" s="554"/>
      <c r="L155" s="554"/>
      <c r="M155" s="554"/>
      <c r="S155" s="554"/>
      <c r="T155" s="554"/>
      <c r="U155" s="554"/>
      <c r="V155" s="554"/>
      <c r="W155" s="554"/>
      <c r="X155" s="554"/>
      <c r="Y155" s="554"/>
      <c r="Z155" s="554"/>
      <c r="AA155" s="554"/>
      <c r="AB155" s="554"/>
      <c r="AC155" s="554"/>
      <c r="AD155" s="554"/>
      <c r="AE155" s="554"/>
      <c r="AF155" s="554"/>
      <c r="AG155" s="554"/>
      <c r="AH155" s="554"/>
      <c r="AI155" s="554"/>
      <c r="AJ155" s="554"/>
      <c r="AK155" s="554"/>
      <c r="AL155" s="554"/>
      <c r="AM155" s="549"/>
      <c r="AN155" s="549"/>
      <c r="AO155" s="554"/>
      <c r="AP155" s="554"/>
      <c r="AQ155" s="554"/>
      <c r="AR155" s="554"/>
      <c r="AS155" s="554"/>
      <c r="AT155" s="554"/>
      <c r="AU155" s="554"/>
      <c r="AV155" s="554"/>
      <c r="AW155" s="554"/>
      <c r="AX155" s="554"/>
      <c r="AY155" s="554"/>
      <c r="AZ155" s="554"/>
      <c r="BA155" s="554"/>
      <c r="BB155" s="554"/>
      <c r="BC155" s="554"/>
      <c r="BD155" s="554"/>
      <c r="BE155" s="554"/>
      <c r="BF155" s="554"/>
      <c r="BG155" s="554"/>
      <c r="BH155" s="554"/>
      <c r="BI155" s="554"/>
      <c r="BJ155" s="554"/>
      <c r="BK155" s="554"/>
      <c r="BL155" s="554"/>
      <c r="BM155" s="554"/>
      <c r="BN155" s="554"/>
      <c r="BO155" s="554"/>
      <c r="BP155" s="554"/>
      <c r="BQ155" s="554"/>
      <c r="BR155" s="554"/>
      <c r="BS155" s="554"/>
      <c r="BT155" s="554"/>
      <c r="BU155" s="554"/>
      <c r="BV155" s="554"/>
      <c r="BW155" s="554"/>
      <c r="BX155" s="554"/>
      <c r="BY155" s="554"/>
      <c r="BZ155" s="554"/>
      <c r="CA155" s="554"/>
      <c r="CB155" s="554"/>
      <c r="CC155" s="554"/>
      <c r="CD155" s="554"/>
      <c r="CE155" s="554"/>
      <c r="CF155" s="554"/>
      <c r="CG155" s="554"/>
      <c r="CH155" s="554"/>
      <c r="CI155" s="554"/>
      <c r="CJ155" s="554"/>
      <c r="CK155" s="554"/>
      <c r="CL155" s="554"/>
      <c r="CM155" s="554"/>
      <c r="CN155" s="554"/>
      <c r="CO155" s="554"/>
      <c r="CP155" s="554"/>
      <c r="CQ155" s="554"/>
      <c r="CR155" s="554"/>
      <c r="CS155" s="554"/>
      <c r="CT155" s="554"/>
      <c r="CU155" s="554"/>
      <c r="CV155" s="554"/>
      <c r="CW155" s="554"/>
      <c r="CX155" s="554"/>
      <c r="CY155" s="554"/>
      <c r="CZ155" s="554"/>
      <c r="DA155" s="554"/>
      <c r="DB155" s="554"/>
      <c r="DC155" s="554"/>
      <c r="DD155" s="554"/>
      <c r="DE155" s="554"/>
      <c r="DF155" s="554"/>
      <c r="DG155" s="554"/>
      <c r="DH155" s="554"/>
      <c r="DI155" s="554"/>
      <c r="DJ155" s="554"/>
      <c r="DK155" s="554"/>
      <c r="DL155" s="554"/>
      <c r="DM155" s="554"/>
      <c r="DN155" s="554"/>
      <c r="DO155" s="554"/>
      <c r="DP155" s="554"/>
      <c r="DQ155" s="554"/>
      <c r="DR155" s="554"/>
      <c r="DS155" s="554"/>
      <c r="DT155" s="554"/>
      <c r="DU155" s="554"/>
      <c r="DV155" s="554"/>
      <c r="DW155" s="554"/>
      <c r="DX155" s="554"/>
      <c r="DY155" s="554"/>
      <c r="DZ155" s="554"/>
      <c r="EA155" s="554"/>
      <c r="EB155" s="554"/>
      <c r="EC155" s="554"/>
      <c r="ED155" s="554"/>
      <c r="EE155" s="554"/>
      <c r="EF155" s="554"/>
      <c r="EG155" s="554"/>
      <c r="EH155" s="554"/>
      <c r="EI155" s="554"/>
      <c r="EJ155" s="554"/>
      <c r="EK155" s="554"/>
      <c r="EL155" s="554"/>
      <c r="EM155" s="554"/>
      <c r="EN155" s="554"/>
      <c r="EO155" s="554"/>
      <c r="EP155" s="554"/>
      <c r="EQ155" s="554"/>
      <c r="ER155" s="554"/>
      <c r="ES155" s="554"/>
      <c r="ET155" s="554"/>
      <c r="EU155" s="554"/>
      <c r="EV155" s="554"/>
      <c r="EW155" s="554"/>
      <c r="EX155" s="554"/>
      <c r="EY155" s="554"/>
      <c r="EZ155" s="554"/>
      <c r="FA155" s="554"/>
      <c r="FB155" s="554"/>
      <c r="FC155" s="554"/>
      <c r="FD155" s="554"/>
      <c r="FE155" s="554"/>
      <c r="FF155" s="554"/>
      <c r="FG155" s="554"/>
      <c r="FH155" s="554"/>
      <c r="FI155" s="554"/>
    </row>
    <row r="156" spans="6:165" ht="9">
      <c r="F156" s="554"/>
      <c r="G156" s="554"/>
      <c r="H156" s="554"/>
      <c r="I156" s="554"/>
      <c r="J156" s="554"/>
      <c r="K156" s="554"/>
      <c r="L156" s="554"/>
      <c r="M156" s="554"/>
      <c r="S156" s="554"/>
      <c r="T156" s="554"/>
      <c r="U156" s="554"/>
      <c r="V156" s="554"/>
      <c r="W156" s="554"/>
      <c r="X156" s="554"/>
      <c r="Y156" s="554"/>
      <c r="Z156" s="554"/>
      <c r="AA156" s="554"/>
      <c r="AB156" s="554"/>
      <c r="AC156" s="554"/>
      <c r="AD156" s="554"/>
      <c r="AE156" s="554"/>
      <c r="AF156" s="554"/>
      <c r="AG156" s="554"/>
      <c r="AH156" s="554"/>
      <c r="AI156" s="554"/>
      <c r="AJ156" s="554"/>
      <c r="AK156" s="554"/>
      <c r="AL156" s="554"/>
      <c r="AM156" s="549"/>
      <c r="AN156" s="549"/>
      <c r="AO156" s="554"/>
      <c r="AP156" s="554"/>
      <c r="AQ156" s="554"/>
      <c r="AR156" s="554"/>
      <c r="AS156" s="554"/>
      <c r="AT156" s="554"/>
      <c r="AU156" s="554"/>
      <c r="AV156" s="554"/>
      <c r="AW156" s="554"/>
      <c r="AX156" s="554"/>
      <c r="AY156" s="554"/>
      <c r="AZ156" s="554"/>
      <c r="BA156" s="554"/>
      <c r="BB156" s="554"/>
      <c r="BC156" s="554"/>
      <c r="BD156" s="554"/>
      <c r="BE156" s="554"/>
      <c r="BF156" s="554"/>
      <c r="BG156" s="554"/>
      <c r="BH156" s="554"/>
      <c r="BI156" s="554"/>
      <c r="BJ156" s="554"/>
      <c r="BK156" s="554"/>
      <c r="BL156" s="554"/>
      <c r="BM156" s="554"/>
      <c r="BN156" s="554"/>
      <c r="BO156" s="554"/>
      <c r="BP156" s="554"/>
      <c r="BQ156" s="554"/>
      <c r="BR156" s="554"/>
      <c r="BS156" s="554"/>
      <c r="BT156" s="554"/>
      <c r="BU156" s="554"/>
      <c r="BV156" s="554"/>
      <c r="BW156" s="554"/>
      <c r="BX156" s="554"/>
      <c r="BY156" s="554"/>
      <c r="BZ156" s="554"/>
      <c r="CA156" s="554"/>
      <c r="CB156" s="554"/>
      <c r="CC156" s="554"/>
      <c r="CD156" s="554"/>
      <c r="CE156" s="554"/>
      <c r="CF156" s="554"/>
      <c r="CG156" s="554"/>
      <c r="CH156" s="554"/>
      <c r="CI156" s="554"/>
      <c r="CJ156" s="554"/>
      <c r="CK156" s="554"/>
      <c r="CL156" s="554"/>
      <c r="CM156" s="554"/>
      <c r="CN156" s="554"/>
      <c r="CO156" s="554"/>
      <c r="CP156" s="554"/>
      <c r="CQ156" s="554"/>
      <c r="CR156" s="554"/>
      <c r="CS156" s="554"/>
      <c r="CT156" s="554"/>
      <c r="CU156" s="554"/>
      <c r="CV156" s="554"/>
      <c r="CW156" s="554"/>
      <c r="CX156" s="554"/>
      <c r="CY156" s="554"/>
      <c r="CZ156" s="554"/>
      <c r="DA156" s="554"/>
      <c r="DB156" s="554"/>
      <c r="DC156" s="554"/>
      <c r="DD156" s="554"/>
      <c r="DE156" s="554"/>
      <c r="DF156" s="554"/>
      <c r="DG156" s="554"/>
      <c r="DH156" s="554"/>
      <c r="DI156" s="554"/>
      <c r="DJ156" s="554"/>
      <c r="DK156" s="554"/>
      <c r="DL156" s="554"/>
      <c r="DM156" s="554"/>
      <c r="DN156" s="554"/>
      <c r="DO156" s="554"/>
      <c r="DP156" s="554"/>
      <c r="DQ156" s="554"/>
      <c r="DR156" s="554"/>
      <c r="DS156" s="554"/>
      <c r="DT156" s="554"/>
      <c r="DU156" s="554"/>
      <c r="DV156" s="554"/>
      <c r="DW156" s="554"/>
      <c r="DX156" s="554"/>
      <c r="DY156" s="554"/>
      <c r="DZ156" s="554"/>
      <c r="EA156" s="554"/>
      <c r="EB156" s="554"/>
      <c r="EC156" s="554"/>
      <c r="ED156" s="554"/>
      <c r="EE156" s="554"/>
      <c r="EF156" s="554"/>
      <c r="EG156" s="554"/>
      <c r="EH156" s="554"/>
      <c r="EI156" s="554"/>
      <c r="EJ156" s="554"/>
      <c r="EK156" s="554"/>
      <c r="EL156" s="554"/>
      <c r="EM156" s="554"/>
      <c r="EN156" s="554"/>
      <c r="EO156" s="554"/>
      <c r="EP156" s="554"/>
      <c r="EQ156" s="554"/>
      <c r="ER156" s="554"/>
      <c r="ES156" s="554"/>
      <c r="ET156" s="554"/>
      <c r="EU156" s="554"/>
      <c r="EV156" s="554"/>
      <c r="EW156" s="554"/>
      <c r="EX156" s="554"/>
      <c r="EY156" s="554"/>
      <c r="EZ156" s="554"/>
      <c r="FA156" s="554"/>
      <c r="FB156" s="554"/>
      <c r="FC156" s="554"/>
      <c r="FD156" s="554"/>
      <c r="FE156" s="554"/>
      <c r="FF156" s="554"/>
      <c r="FG156" s="554"/>
      <c r="FH156" s="554"/>
      <c r="FI156" s="554"/>
    </row>
    <row r="157" spans="6:165" ht="9">
      <c r="F157" s="554"/>
      <c r="G157" s="554"/>
      <c r="H157" s="554"/>
      <c r="I157" s="554"/>
      <c r="J157" s="554"/>
      <c r="K157" s="554"/>
      <c r="L157" s="554"/>
      <c r="M157" s="554"/>
      <c r="S157" s="554"/>
      <c r="T157" s="554"/>
      <c r="U157" s="554"/>
      <c r="V157" s="554"/>
      <c r="W157" s="554"/>
      <c r="X157" s="554"/>
      <c r="Y157" s="554"/>
      <c r="Z157" s="554"/>
      <c r="AA157" s="554"/>
      <c r="AB157" s="554"/>
      <c r="AC157" s="554"/>
      <c r="AD157" s="554"/>
      <c r="AE157" s="554"/>
      <c r="AF157" s="554"/>
      <c r="AG157" s="554"/>
      <c r="AH157" s="554"/>
      <c r="AI157" s="554"/>
      <c r="AJ157" s="554"/>
      <c r="AK157" s="554"/>
      <c r="AL157" s="554"/>
      <c r="AM157" s="549"/>
      <c r="AN157" s="549"/>
      <c r="AO157" s="554"/>
      <c r="AP157" s="554"/>
      <c r="AQ157" s="554"/>
      <c r="AR157" s="554"/>
      <c r="AS157" s="554"/>
      <c r="AT157" s="554"/>
      <c r="AU157" s="554"/>
      <c r="AV157" s="554"/>
      <c r="AW157" s="554"/>
      <c r="AX157" s="554"/>
      <c r="AY157" s="554"/>
      <c r="AZ157" s="554"/>
      <c r="BA157" s="554"/>
      <c r="BB157" s="554"/>
      <c r="BC157" s="554"/>
      <c r="BD157" s="554"/>
      <c r="BE157" s="554"/>
      <c r="BF157" s="554"/>
      <c r="BG157" s="554"/>
      <c r="BH157" s="554"/>
      <c r="BI157" s="554"/>
      <c r="BJ157" s="554"/>
      <c r="BK157" s="554"/>
      <c r="BL157" s="554"/>
      <c r="BM157" s="554"/>
      <c r="BN157" s="554"/>
      <c r="BO157" s="554"/>
      <c r="BP157" s="554"/>
      <c r="BQ157" s="554"/>
      <c r="BR157" s="554"/>
      <c r="BS157" s="554"/>
      <c r="BT157" s="554"/>
      <c r="BU157" s="554"/>
      <c r="BV157" s="554"/>
      <c r="BW157" s="554"/>
      <c r="BX157" s="554"/>
      <c r="BY157" s="554"/>
      <c r="BZ157" s="554"/>
      <c r="CA157" s="554"/>
      <c r="CB157" s="554"/>
      <c r="CC157" s="554"/>
      <c r="CD157" s="554"/>
      <c r="CE157" s="554"/>
      <c r="CF157" s="554"/>
      <c r="CG157" s="554"/>
      <c r="CH157" s="554"/>
      <c r="CI157" s="554"/>
      <c r="CJ157" s="554"/>
      <c r="CK157" s="554"/>
      <c r="CL157" s="554"/>
      <c r="CM157" s="554"/>
      <c r="CN157" s="554"/>
      <c r="CO157" s="554"/>
      <c r="CP157" s="554"/>
      <c r="CQ157" s="554"/>
      <c r="CR157" s="554"/>
      <c r="CS157" s="554"/>
      <c r="CT157" s="554"/>
      <c r="CU157" s="554"/>
      <c r="CV157" s="554"/>
      <c r="CW157" s="554"/>
      <c r="CX157" s="554"/>
      <c r="CY157" s="554"/>
      <c r="CZ157" s="554"/>
      <c r="DA157" s="554"/>
      <c r="DB157" s="554"/>
      <c r="DC157" s="554"/>
      <c r="DD157" s="554"/>
      <c r="DE157" s="554"/>
      <c r="DF157" s="554"/>
      <c r="DG157" s="554"/>
      <c r="DH157" s="554"/>
      <c r="DI157" s="554"/>
      <c r="DJ157" s="554"/>
      <c r="DK157" s="554"/>
      <c r="DL157" s="554"/>
      <c r="DM157" s="554"/>
      <c r="DN157" s="554"/>
      <c r="DO157" s="554"/>
      <c r="DP157" s="554"/>
      <c r="DQ157" s="554"/>
      <c r="DR157" s="554"/>
      <c r="DS157" s="554"/>
      <c r="DT157" s="554"/>
      <c r="DU157" s="554"/>
      <c r="DV157" s="554"/>
      <c r="DW157" s="554"/>
      <c r="DX157" s="554"/>
      <c r="DY157" s="554"/>
      <c r="DZ157" s="554"/>
      <c r="EA157" s="554"/>
      <c r="EB157" s="554"/>
      <c r="EC157" s="554"/>
      <c r="ED157" s="554"/>
      <c r="EE157" s="554"/>
      <c r="EF157" s="554"/>
      <c r="EG157" s="554"/>
      <c r="EH157" s="554"/>
      <c r="EI157" s="554"/>
      <c r="EJ157" s="554"/>
      <c r="EK157" s="554"/>
      <c r="EL157" s="554"/>
      <c r="EM157" s="554"/>
      <c r="EN157" s="554"/>
      <c r="EO157" s="554"/>
      <c r="EP157" s="554"/>
      <c r="EQ157" s="554"/>
      <c r="ER157" s="554"/>
      <c r="ES157" s="554"/>
      <c r="ET157" s="554"/>
      <c r="EU157" s="554"/>
      <c r="EV157" s="554"/>
      <c r="EW157" s="554"/>
      <c r="EX157" s="554"/>
      <c r="EY157" s="554"/>
      <c r="EZ157" s="554"/>
      <c r="FA157" s="554"/>
      <c r="FB157" s="554"/>
      <c r="FC157" s="554"/>
      <c r="FD157" s="554"/>
      <c r="FE157" s="554"/>
      <c r="FF157" s="554"/>
      <c r="FG157" s="554"/>
      <c r="FH157" s="554"/>
      <c r="FI157" s="554"/>
    </row>
    <row r="158" spans="6:165" ht="9">
      <c r="F158" s="554"/>
      <c r="G158" s="554"/>
      <c r="H158" s="554"/>
      <c r="I158" s="554"/>
      <c r="J158" s="554"/>
      <c r="K158" s="554"/>
      <c r="L158" s="554"/>
      <c r="M158" s="554"/>
      <c r="S158" s="554"/>
      <c r="T158" s="554"/>
      <c r="U158" s="554"/>
      <c r="V158" s="554"/>
      <c r="W158" s="554"/>
      <c r="X158" s="554"/>
      <c r="Y158" s="554"/>
      <c r="Z158" s="554"/>
      <c r="AA158" s="554"/>
      <c r="AB158" s="554"/>
      <c r="AC158" s="554"/>
      <c r="AD158" s="554"/>
      <c r="AE158" s="554"/>
      <c r="AF158" s="554"/>
      <c r="AG158" s="554"/>
      <c r="AH158" s="554"/>
      <c r="AI158" s="554"/>
      <c r="AJ158" s="554"/>
      <c r="AK158" s="554"/>
      <c r="AL158" s="554"/>
      <c r="AM158" s="549"/>
      <c r="AN158" s="549"/>
      <c r="AO158" s="554"/>
      <c r="AP158" s="554"/>
      <c r="AQ158" s="554"/>
      <c r="AR158" s="554"/>
      <c r="AS158" s="554"/>
      <c r="AT158" s="554"/>
      <c r="AU158" s="554"/>
      <c r="AV158" s="554"/>
      <c r="AW158" s="554"/>
      <c r="AX158" s="554"/>
      <c r="AY158" s="554"/>
      <c r="AZ158" s="554"/>
      <c r="BA158" s="554"/>
      <c r="BB158" s="554"/>
      <c r="BC158" s="554"/>
      <c r="BD158" s="554"/>
      <c r="BE158" s="554"/>
      <c r="BF158" s="554"/>
      <c r="BG158" s="554"/>
      <c r="BH158" s="554"/>
      <c r="BI158" s="554"/>
      <c r="BJ158" s="554"/>
      <c r="BK158" s="554"/>
      <c r="BL158" s="554"/>
      <c r="BM158" s="554"/>
      <c r="BN158" s="554"/>
      <c r="BO158" s="554"/>
      <c r="BP158" s="554"/>
      <c r="BQ158" s="554"/>
      <c r="BR158" s="554"/>
      <c r="BS158" s="554"/>
      <c r="BT158" s="554"/>
      <c r="BU158" s="554"/>
      <c r="BV158" s="554"/>
      <c r="BW158" s="554"/>
      <c r="BX158" s="554"/>
      <c r="BY158" s="554"/>
      <c r="BZ158" s="554"/>
      <c r="CA158" s="554"/>
      <c r="CB158" s="554"/>
      <c r="CC158" s="554"/>
      <c r="CD158" s="554"/>
      <c r="CE158" s="554"/>
      <c r="CF158" s="554"/>
      <c r="CG158" s="554"/>
      <c r="CH158" s="554"/>
      <c r="CI158" s="554"/>
      <c r="CJ158" s="554"/>
      <c r="CK158" s="554"/>
      <c r="CL158" s="554"/>
      <c r="CM158" s="554"/>
      <c r="CN158" s="554"/>
      <c r="CO158" s="554"/>
      <c r="CP158" s="554"/>
      <c r="CQ158" s="554"/>
      <c r="CR158" s="554"/>
      <c r="CS158" s="554"/>
      <c r="CT158" s="554"/>
      <c r="CU158" s="554"/>
      <c r="CV158" s="554"/>
      <c r="CW158" s="554"/>
      <c r="CX158" s="554"/>
      <c r="CY158" s="554"/>
      <c r="CZ158" s="554"/>
      <c r="DA158" s="554"/>
      <c r="DB158" s="554"/>
      <c r="DC158" s="554"/>
      <c r="DD158" s="554"/>
      <c r="DE158" s="554"/>
      <c r="DF158" s="554"/>
      <c r="DG158" s="554"/>
      <c r="DH158" s="554"/>
      <c r="DI158" s="554"/>
      <c r="DJ158" s="554"/>
      <c r="DK158" s="554"/>
      <c r="DL158" s="554"/>
      <c r="DM158" s="554"/>
      <c r="DN158" s="554"/>
      <c r="DO158" s="554"/>
      <c r="DP158" s="554"/>
      <c r="DQ158" s="554"/>
      <c r="DR158" s="554"/>
      <c r="DS158" s="554"/>
      <c r="DT158" s="554"/>
      <c r="DU158" s="554"/>
      <c r="DV158" s="554"/>
      <c r="DW158" s="554"/>
      <c r="DX158" s="554"/>
      <c r="DY158" s="554"/>
      <c r="DZ158" s="554"/>
      <c r="EA158" s="554"/>
      <c r="EB158" s="554"/>
      <c r="EC158" s="554"/>
      <c r="ED158" s="554"/>
      <c r="EE158" s="554"/>
      <c r="EF158" s="554"/>
      <c r="EG158" s="554"/>
      <c r="EH158" s="554"/>
      <c r="EI158" s="554"/>
      <c r="EJ158" s="554"/>
      <c r="EK158" s="554"/>
      <c r="EL158" s="554"/>
      <c r="EM158" s="554"/>
      <c r="EN158" s="554"/>
      <c r="EO158" s="554"/>
      <c r="EP158" s="554"/>
      <c r="EQ158" s="554"/>
      <c r="ER158" s="554"/>
      <c r="ES158" s="554"/>
      <c r="ET158" s="554"/>
      <c r="EU158" s="554"/>
      <c r="EV158" s="554"/>
      <c r="EW158" s="554"/>
      <c r="EX158" s="554"/>
      <c r="EY158" s="554"/>
      <c r="EZ158" s="554"/>
      <c r="FA158" s="554"/>
      <c r="FB158" s="554"/>
      <c r="FC158" s="554"/>
      <c r="FD158" s="554"/>
      <c r="FE158" s="554"/>
      <c r="FF158" s="554"/>
      <c r="FG158" s="554"/>
      <c r="FH158" s="554"/>
      <c r="FI158" s="554"/>
    </row>
    <row r="159" spans="6:165" ht="9">
      <c r="F159" s="554"/>
      <c r="G159" s="554"/>
      <c r="H159" s="554"/>
      <c r="I159" s="554"/>
      <c r="J159" s="554"/>
      <c r="K159" s="554"/>
      <c r="L159" s="554"/>
      <c r="M159" s="554"/>
      <c r="S159" s="554"/>
      <c r="T159" s="554"/>
      <c r="U159" s="554"/>
      <c r="V159" s="554"/>
      <c r="W159" s="554"/>
      <c r="X159" s="554"/>
      <c r="Y159" s="554"/>
      <c r="Z159" s="554"/>
      <c r="AA159" s="554"/>
      <c r="AB159" s="554"/>
      <c r="AC159" s="554"/>
      <c r="AD159" s="554"/>
      <c r="AE159" s="554"/>
      <c r="AF159" s="554"/>
      <c r="AG159" s="554"/>
      <c r="AH159" s="554"/>
      <c r="AI159" s="554"/>
      <c r="AJ159" s="554"/>
      <c r="AK159" s="554"/>
      <c r="AL159" s="554"/>
      <c r="AM159" s="549"/>
      <c r="AN159" s="549"/>
      <c r="AO159" s="554"/>
      <c r="AP159" s="554"/>
      <c r="AQ159" s="554"/>
      <c r="AR159" s="554"/>
      <c r="AS159" s="554"/>
      <c r="AT159" s="554"/>
      <c r="AU159" s="554"/>
      <c r="AV159" s="554"/>
      <c r="AW159" s="554"/>
      <c r="AX159" s="554"/>
      <c r="AY159" s="554"/>
      <c r="AZ159" s="554"/>
      <c r="BA159" s="554"/>
      <c r="BB159" s="554"/>
      <c r="BC159" s="554"/>
      <c r="BD159" s="554"/>
      <c r="BE159" s="554"/>
      <c r="BF159" s="554"/>
      <c r="BG159" s="554"/>
      <c r="BH159" s="554"/>
      <c r="BI159" s="554"/>
      <c r="BJ159" s="554"/>
      <c r="BK159" s="554"/>
      <c r="BL159" s="554"/>
      <c r="BM159" s="554"/>
      <c r="BN159" s="554"/>
      <c r="BO159" s="554"/>
      <c r="BP159" s="554"/>
      <c r="BQ159" s="554"/>
      <c r="BR159" s="554"/>
      <c r="BS159" s="554"/>
      <c r="BT159" s="554"/>
      <c r="BU159" s="554"/>
      <c r="BV159" s="554"/>
      <c r="BW159" s="554"/>
      <c r="BX159" s="554"/>
      <c r="BY159" s="554"/>
      <c r="BZ159" s="554"/>
      <c r="CA159" s="554"/>
      <c r="CB159" s="554"/>
      <c r="CC159" s="554"/>
      <c r="CD159" s="554"/>
      <c r="CE159" s="554"/>
      <c r="CF159" s="554"/>
      <c r="CG159" s="554"/>
      <c r="CH159" s="554"/>
      <c r="CI159" s="554"/>
      <c r="CJ159" s="554"/>
      <c r="CK159" s="554"/>
      <c r="CL159" s="554"/>
      <c r="CM159" s="554"/>
      <c r="CN159" s="554"/>
      <c r="CO159" s="554"/>
      <c r="CP159" s="554"/>
      <c r="CQ159" s="554"/>
      <c r="CR159" s="554"/>
      <c r="CS159" s="554"/>
      <c r="CT159" s="554"/>
      <c r="CU159" s="554"/>
      <c r="CV159" s="554"/>
      <c r="CW159" s="554"/>
      <c r="CX159" s="554"/>
      <c r="CY159" s="554"/>
      <c r="CZ159" s="554"/>
      <c r="DA159" s="554"/>
      <c r="DB159" s="554"/>
      <c r="DC159" s="554"/>
      <c r="DD159" s="554"/>
      <c r="DE159" s="554"/>
      <c r="DF159" s="554"/>
      <c r="DG159" s="554"/>
      <c r="DH159" s="554"/>
      <c r="DI159" s="554"/>
      <c r="DJ159" s="554"/>
      <c r="DK159" s="554"/>
      <c r="DL159" s="554"/>
      <c r="DM159" s="554"/>
      <c r="DN159" s="554"/>
      <c r="DO159" s="554"/>
      <c r="DP159" s="554"/>
      <c r="DQ159" s="554"/>
      <c r="DR159" s="554"/>
      <c r="DS159" s="554"/>
      <c r="DT159" s="554"/>
      <c r="DU159" s="554"/>
      <c r="DV159" s="554"/>
      <c r="DW159" s="554"/>
      <c r="DX159" s="554"/>
      <c r="DY159" s="554"/>
      <c r="DZ159" s="554"/>
      <c r="EA159" s="554"/>
      <c r="EB159" s="554"/>
      <c r="EC159" s="554"/>
      <c r="ED159" s="554"/>
      <c r="EE159" s="554"/>
      <c r="EF159" s="554"/>
      <c r="EG159" s="554"/>
      <c r="EH159" s="554"/>
      <c r="EI159" s="554"/>
      <c r="EJ159" s="554"/>
      <c r="EK159" s="554"/>
      <c r="EL159" s="554"/>
      <c r="EM159" s="554"/>
      <c r="EN159" s="554"/>
      <c r="EO159" s="554"/>
      <c r="EP159" s="554"/>
      <c r="EQ159" s="554"/>
      <c r="ER159" s="554"/>
      <c r="ES159" s="554"/>
      <c r="ET159" s="554"/>
      <c r="EU159" s="554"/>
      <c r="EV159" s="554"/>
      <c r="EW159" s="554"/>
      <c r="EX159" s="554"/>
      <c r="EY159" s="554"/>
      <c r="EZ159" s="554"/>
      <c r="FA159" s="554"/>
      <c r="FB159" s="554"/>
      <c r="FC159" s="554"/>
      <c r="FD159" s="554"/>
      <c r="FE159" s="554"/>
      <c r="FF159" s="554"/>
      <c r="FG159" s="554"/>
      <c r="FH159" s="554"/>
      <c r="FI159" s="554"/>
    </row>
    <row r="160" spans="6:165" ht="9">
      <c r="F160" s="554"/>
      <c r="G160" s="554"/>
      <c r="H160" s="554"/>
      <c r="I160" s="554"/>
      <c r="J160" s="554"/>
      <c r="K160" s="554"/>
      <c r="L160" s="554"/>
      <c r="M160" s="554"/>
      <c r="S160" s="554"/>
      <c r="T160" s="554"/>
      <c r="U160" s="554"/>
      <c r="V160" s="554"/>
      <c r="W160" s="554"/>
      <c r="X160" s="554"/>
      <c r="Y160" s="554"/>
      <c r="Z160" s="554"/>
      <c r="AA160" s="554"/>
      <c r="AB160" s="554"/>
      <c r="AC160" s="554"/>
      <c r="AD160" s="554"/>
      <c r="AE160" s="554"/>
      <c r="AF160" s="554"/>
      <c r="AG160" s="554"/>
      <c r="AH160" s="554"/>
      <c r="AI160" s="554"/>
      <c r="AJ160" s="554"/>
      <c r="AK160" s="554"/>
      <c r="AL160" s="554"/>
      <c r="AM160" s="549"/>
      <c r="AN160" s="549"/>
      <c r="AO160" s="554"/>
      <c r="AP160" s="554"/>
      <c r="AQ160" s="554"/>
      <c r="AR160" s="554"/>
      <c r="AS160" s="554"/>
      <c r="AT160" s="554"/>
      <c r="AU160" s="554"/>
      <c r="AV160" s="554"/>
      <c r="AW160" s="554"/>
      <c r="AX160" s="554"/>
      <c r="AY160" s="554"/>
      <c r="AZ160" s="554"/>
      <c r="BA160" s="554"/>
      <c r="BB160" s="554"/>
      <c r="BC160" s="554"/>
      <c r="BD160" s="554"/>
      <c r="BE160" s="554"/>
      <c r="BF160" s="554"/>
      <c r="BG160" s="554"/>
      <c r="BH160" s="554"/>
      <c r="BI160" s="554"/>
      <c r="BJ160" s="554"/>
      <c r="BK160" s="554"/>
      <c r="BL160" s="554"/>
      <c r="BM160" s="554"/>
      <c r="BN160" s="554"/>
      <c r="BO160" s="554"/>
      <c r="BP160" s="554"/>
      <c r="BQ160" s="554"/>
      <c r="BR160" s="554"/>
      <c r="BS160" s="554"/>
      <c r="BT160" s="554"/>
      <c r="BU160" s="554"/>
      <c r="BV160" s="554"/>
      <c r="BW160" s="554"/>
      <c r="BX160" s="554"/>
      <c r="BY160" s="554"/>
      <c r="BZ160" s="554"/>
      <c r="CA160" s="554"/>
      <c r="CB160" s="554"/>
      <c r="CC160" s="554"/>
      <c r="CD160" s="554"/>
      <c r="CE160" s="554"/>
      <c r="CF160" s="554"/>
      <c r="CG160" s="554"/>
      <c r="CH160" s="554"/>
      <c r="CI160" s="554"/>
      <c r="CJ160" s="554"/>
      <c r="CK160" s="554"/>
      <c r="CL160" s="554"/>
      <c r="CM160" s="554"/>
      <c r="CN160" s="554"/>
      <c r="CO160" s="554"/>
      <c r="CP160" s="554"/>
      <c r="CQ160" s="554"/>
      <c r="CR160" s="554"/>
      <c r="CS160" s="554"/>
      <c r="CT160" s="554"/>
      <c r="CU160" s="554"/>
      <c r="CV160" s="554"/>
      <c r="CW160" s="554"/>
      <c r="CX160" s="554"/>
      <c r="CY160" s="554"/>
      <c r="CZ160" s="554"/>
      <c r="DA160" s="554"/>
      <c r="DB160" s="554"/>
      <c r="DC160" s="554"/>
      <c r="DD160" s="554"/>
      <c r="DE160" s="554"/>
      <c r="DF160" s="554"/>
      <c r="DG160" s="554"/>
      <c r="DH160" s="554"/>
      <c r="DI160" s="554"/>
      <c r="DJ160" s="554"/>
      <c r="DK160" s="554"/>
      <c r="DL160" s="554"/>
      <c r="DM160" s="554"/>
      <c r="DN160" s="554"/>
      <c r="DO160" s="554"/>
      <c r="DP160" s="554"/>
      <c r="DQ160" s="554"/>
      <c r="DR160" s="554"/>
      <c r="DS160" s="554"/>
      <c r="DT160" s="554"/>
      <c r="DU160" s="554"/>
      <c r="DV160" s="554"/>
      <c r="DW160" s="554"/>
      <c r="DX160" s="554"/>
      <c r="DY160" s="554"/>
      <c r="DZ160" s="554"/>
      <c r="EA160" s="554"/>
      <c r="EB160" s="554"/>
      <c r="EC160" s="554"/>
      <c r="ED160" s="554"/>
      <c r="EE160" s="554"/>
      <c r="EF160" s="554"/>
      <c r="EG160" s="554"/>
      <c r="EH160" s="554"/>
      <c r="EI160" s="554"/>
      <c r="EJ160" s="554"/>
      <c r="EK160" s="554"/>
      <c r="EL160" s="554"/>
      <c r="EM160" s="554"/>
      <c r="EN160" s="554"/>
      <c r="EO160" s="554"/>
      <c r="EP160" s="554"/>
      <c r="EQ160" s="554"/>
      <c r="ER160" s="554"/>
      <c r="ES160" s="554"/>
      <c r="ET160" s="554"/>
      <c r="EU160" s="554"/>
      <c r="EV160" s="554"/>
      <c r="EW160" s="554"/>
      <c r="EX160" s="554"/>
      <c r="EY160" s="554"/>
      <c r="EZ160" s="554"/>
      <c r="FA160" s="554"/>
      <c r="FB160" s="554"/>
      <c r="FC160" s="554"/>
      <c r="FD160" s="554"/>
      <c r="FE160" s="554"/>
      <c r="FF160" s="554"/>
      <c r="FG160" s="554"/>
      <c r="FH160" s="554"/>
      <c r="FI160" s="554"/>
    </row>
    <row r="161" spans="6:165" ht="9">
      <c r="F161" s="554"/>
      <c r="G161" s="554"/>
      <c r="H161" s="554"/>
      <c r="I161" s="554"/>
      <c r="J161" s="554"/>
      <c r="K161" s="554"/>
      <c r="L161" s="554"/>
      <c r="M161" s="554"/>
      <c r="S161" s="554"/>
      <c r="T161" s="554"/>
      <c r="U161" s="554"/>
      <c r="V161" s="554"/>
      <c r="W161" s="554"/>
      <c r="X161" s="554"/>
      <c r="Y161" s="554"/>
      <c r="Z161" s="554"/>
      <c r="AA161" s="554"/>
      <c r="AB161" s="554"/>
      <c r="AC161" s="554"/>
      <c r="AD161" s="554"/>
      <c r="AE161" s="554"/>
      <c r="AF161" s="554"/>
      <c r="AG161" s="554"/>
      <c r="AH161" s="554"/>
      <c r="AI161" s="554"/>
      <c r="AJ161" s="554"/>
      <c r="AK161" s="554"/>
      <c r="AL161" s="554"/>
      <c r="AM161" s="549"/>
      <c r="AN161" s="549"/>
      <c r="AO161" s="554"/>
      <c r="AP161" s="554"/>
      <c r="AQ161" s="554"/>
      <c r="AR161" s="554"/>
      <c r="AS161" s="554"/>
      <c r="AT161" s="554"/>
      <c r="AU161" s="554"/>
      <c r="AV161" s="554"/>
      <c r="AW161" s="554"/>
      <c r="AX161" s="554"/>
      <c r="AY161" s="554"/>
      <c r="AZ161" s="554"/>
      <c r="BA161" s="554"/>
      <c r="BB161" s="554"/>
      <c r="BC161" s="554"/>
      <c r="BD161" s="554"/>
      <c r="BE161" s="554"/>
      <c r="BF161" s="554"/>
      <c r="BG161" s="554"/>
      <c r="BH161" s="554"/>
      <c r="BI161" s="554"/>
      <c r="BJ161" s="554"/>
      <c r="BK161" s="554"/>
      <c r="BL161" s="554"/>
      <c r="BM161" s="554"/>
      <c r="BN161" s="554"/>
      <c r="BO161" s="554"/>
      <c r="BP161" s="554"/>
      <c r="BQ161" s="554"/>
      <c r="BR161" s="554"/>
      <c r="BS161" s="554"/>
      <c r="BT161" s="554"/>
      <c r="BU161" s="554"/>
      <c r="BV161" s="554"/>
      <c r="BW161" s="554"/>
      <c r="BX161" s="554"/>
      <c r="BY161" s="554"/>
      <c r="BZ161" s="554"/>
      <c r="CA161" s="554"/>
      <c r="CB161" s="554"/>
      <c r="CC161" s="554"/>
      <c r="CD161" s="554"/>
      <c r="CE161" s="554"/>
      <c r="CF161" s="554"/>
      <c r="CG161" s="554"/>
      <c r="CH161" s="554"/>
      <c r="CI161" s="554"/>
      <c r="CJ161" s="554"/>
      <c r="CK161" s="554"/>
      <c r="CL161" s="554"/>
      <c r="CM161" s="554"/>
      <c r="CN161" s="554"/>
      <c r="CO161" s="554"/>
      <c r="CP161" s="554"/>
      <c r="CQ161" s="554"/>
      <c r="CR161" s="554"/>
      <c r="CS161" s="554"/>
      <c r="CT161" s="554"/>
      <c r="CU161" s="554"/>
      <c r="CV161" s="554"/>
      <c r="CW161" s="554"/>
      <c r="CX161" s="554"/>
      <c r="CY161" s="554"/>
      <c r="CZ161" s="554"/>
      <c r="DA161" s="554"/>
      <c r="DB161" s="554"/>
      <c r="DC161" s="554"/>
      <c r="DD161" s="554"/>
      <c r="DE161" s="554"/>
      <c r="DF161" s="554"/>
      <c r="DG161" s="554"/>
      <c r="DH161" s="554"/>
      <c r="DI161" s="554"/>
      <c r="DJ161" s="554"/>
      <c r="DK161" s="554"/>
      <c r="DL161" s="554"/>
      <c r="DM161" s="554"/>
      <c r="DN161" s="554"/>
      <c r="DO161" s="554"/>
      <c r="DP161" s="554"/>
      <c r="DQ161" s="554"/>
      <c r="DR161" s="554"/>
      <c r="DS161" s="554"/>
      <c r="DT161" s="554"/>
      <c r="DU161" s="554"/>
      <c r="DV161" s="554"/>
      <c r="DW161" s="554"/>
      <c r="DX161" s="554"/>
      <c r="DY161" s="554"/>
      <c r="DZ161" s="554"/>
      <c r="EA161" s="554"/>
      <c r="EB161" s="554"/>
      <c r="EC161" s="554"/>
      <c r="ED161" s="554"/>
      <c r="EE161" s="554"/>
      <c r="EF161" s="554"/>
      <c r="EG161" s="554"/>
      <c r="EH161" s="554"/>
      <c r="EI161" s="554"/>
      <c r="EJ161" s="554"/>
      <c r="EK161" s="554"/>
      <c r="EL161" s="554"/>
      <c r="EM161" s="554"/>
      <c r="EN161" s="554"/>
      <c r="EO161" s="554"/>
      <c r="EP161" s="554"/>
      <c r="EQ161" s="554"/>
      <c r="ER161" s="554"/>
      <c r="ES161" s="554"/>
      <c r="ET161" s="554"/>
      <c r="EU161" s="554"/>
      <c r="EV161" s="554"/>
      <c r="EW161" s="554"/>
      <c r="EX161" s="554"/>
      <c r="EY161" s="554"/>
      <c r="EZ161" s="554"/>
      <c r="FA161" s="554"/>
      <c r="FB161" s="554"/>
      <c r="FC161" s="554"/>
      <c r="FD161" s="554"/>
      <c r="FE161" s="554"/>
      <c r="FF161" s="554"/>
      <c r="FG161" s="554"/>
      <c r="FH161" s="554"/>
      <c r="FI161" s="554"/>
    </row>
    <row r="162" spans="6:165" ht="9">
      <c r="F162" s="554"/>
      <c r="G162" s="554"/>
      <c r="H162" s="554"/>
      <c r="I162" s="554"/>
      <c r="J162" s="554"/>
      <c r="K162" s="554"/>
      <c r="L162" s="554"/>
      <c r="M162" s="554"/>
      <c r="S162" s="554"/>
      <c r="T162" s="554"/>
      <c r="U162" s="554"/>
      <c r="V162" s="554"/>
      <c r="W162" s="554"/>
      <c r="X162" s="554"/>
      <c r="Y162" s="554"/>
      <c r="Z162" s="554"/>
      <c r="AA162" s="554"/>
      <c r="AB162" s="554"/>
      <c r="AC162" s="554"/>
      <c r="AD162" s="554"/>
      <c r="AE162" s="554"/>
      <c r="AF162" s="554"/>
      <c r="AG162" s="554"/>
      <c r="AH162" s="554"/>
      <c r="AI162" s="554"/>
      <c r="AJ162" s="554"/>
      <c r="AK162" s="554"/>
      <c r="AL162" s="554"/>
      <c r="AM162" s="549"/>
      <c r="AN162" s="549"/>
      <c r="AO162" s="554"/>
      <c r="AP162" s="554"/>
      <c r="AQ162" s="554"/>
      <c r="AR162" s="554"/>
      <c r="AS162" s="554"/>
      <c r="AT162" s="554"/>
      <c r="AU162" s="554"/>
      <c r="AV162" s="554"/>
      <c r="AW162" s="554"/>
      <c r="AX162" s="554"/>
      <c r="AY162" s="554"/>
      <c r="AZ162" s="554"/>
      <c r="BA162" s="554"/>
      <c r="BB162" s="554"/>
      <c r="BC162" s="554"/>
      <c r="BD162" s="554"/>
      <c r="BE162" s="554"/>
      <c r="BF162" s="554"/>
      <c r="BG162" s="554"/>
      <c r="BH162" s="554"/>
      <c r="BI162" s="554"/>
      <c r="BJ162" s="554"/>
      <c r="BK162" s="554"/>
      <c r="BL162" s="554"/>
      <c r="BM162" s="554"/>
      <c r="BN162" s="554"/>
      <c r="BO162" s="554"/>
      <c r="BP162" s="554"/>
      <c r="BQ162" s="554"/>
      <c r="BR162" s="554"/>
      <c r="BS162" s="554"/>
      <c r="BT162" s="554"/>
      <c r="BU162" s="554"/>
      <c r="BV162" s="554"/>
      <c r="BW162" s="554"/>
      <c r="BX162" s="554"/>
      <c r="BY162" s="554"/>
      <c r="BZ162" s="554"/>
      <c r="CA162" s="554"/>
      <c r="CB162" s="554"/>
      <c r="CC162" s="554"/>
      <c r="CD162" s="554"/>
      <c r="CE162" s="554"/>
      <c r="CF162" s="554"/>
      <c r="CG162" s="554"/>
      <c r="CH162" s="554"/>
      <c r="CI162" s="554"/>
      <c r="CJ162" s="554"/>
      <c r="CK162" s="554"/>
      <c r="CL162" s="554"/>
      <c r="CM162" s="554"/>
      <c r="CN162" s="554"/>
      <c r="CO162" s="554"/>
      <c r="CP162" s="554"/>
      <c r="CQ162" s="554"/>
      <c r="CR162" s="554"/>
      <c r="CS162" s="554"/>
      <c r="CT162" s="554"/>
      <c r="CU162" s="554"/>
      <c r="CV162" s="554"/>
      <c r="CW162" s="554"/>
      <c r="CX162" s="554"/>
      <c r="CY162" s="554"/>
      <c r="CZ162" s="554"/>
      <c r="DA162" s="554"/>
      <c r="DB162" s="554"/>
      <c r="DC162" s="554"/>
      <c r="DD162" s="554"/>
      <c r="DE162" s="554"/>
      <c r="DF162" s="554"/>
      <c r="DG162" s="554"/>
      <c r="DH162" s="554"/>
      <c r="DI162" s="554"/>
      <c r="DJ162" s="554"/>
      <c r="DK162" s="554"/>
      <c r="DL162" s="554"/>
      <c r="DM162" s="554"/>
      <c r="DN162" s="554"/>
      <c r="DO162" s="554"/>
      <c r="DP162" s="554"/>
      <c r="DQ162" s="554"/>
      <c r="DR162" s="554"/>
      <c r="DS162" s="554"/>
      <c r="DT162" s="554"/>
      <c r="DU162" s="554"/>
      <c r="DV162" s="554"/>
      <c r="DW162" s="554"/>
      <c r="DX162" s="554"/>
      <c r="DY162" s="554"/>
      <c r="DZ162" s="554"/>
      <c r="EA162" s="554"/>
      <c r="EB162" s="554"/>
      <c r="EC162" s="554"/>
      <c r="ED162" s="554"/>
      <c r="EE162" s="554"/>
      <c r="EF162" s="554"/>
      <c r="EG162" s="554"/>
      <c r="EH162" s="554"/>
      <c r="EI162" s="554"/>
      <c r="EJ162" s="554"/>
      <c r="EK162" s="554"/>
      <c r="EL162" s="554"/>
      <c r="EM162" s="554"/>
      <c r="EN162" s="554"/>
      <c r="EO162" s="554"/>
      <c r="EP162" s="554"/>
      <c r="EQ162" s="554"/>
      <c r="ER162" s="554"/>
      <c r="ES162" s="554"/>
      <c r="ET162" s="554"/>
      <c r="EU162" s="554"/>
      <c r="EV162" s="554"/>
      <c r="EW162" s="554"/>
      <c r="EX162" s="554"/>
      <c r="EY162" s="554"/>
      <c r="EZ162" s="554"/>
      <c r="FA162" s="554"/>
      <c r="FB162" s="554"/>
      <c r="FC162" s="554"/>
      <c r="FD162" s="554"/>
      <c r="FE162" s="554"/>
      <c r="FF162" s="554"/>
      <c r="FG162" s="554"/>
      <c r="FH162" s="554"/>
      <c r="FI162" s="554"/>
    </row>
    <row r="163" spans="6:165" ht="9">
      <c r="F163" s="554"/>
      <c r="G163" s="554"/>
      <c r="H163" s="554"/>
      <c r="I163" s="554"/>
      <c r="J163" s="554"/>
      <c r="K163" s="554"/>
      <c r="L163" s="554"/>
      <c r="M163" s="554"/>
      <c r="S163" s="554"/>
      <c r="T163" s="554"/>
      <c r="U163" s="554"/>
      <c r="V163" s="554"/>
      <c r="W163" s="554"/>
      <c r="X163" s="554"/>
      <c r="Y163" s="554"/>
      <c r="Z163" s="554"/>
      <c r="AA163" s="554"/>
      <c r="AB163" s="554"/>
      <c r="AC163" s="554"/>
      <c r="AD163" s="554"/>
      <c r="AE163" s="554"/>
      <c r="AF163" s="554"/>
      <c r="AG163" s="554"/>
      <c r="AH163" s="554"/>
      <c r="AI163" s="554"/>
      <c r="AJ163" s="554"/>
      <c r="AK163" s="554"/>
      <c r="AL163" s="554"/>
      <c r="AM163" s="549"/>
      <c r="AN163" s="549"/>
      <c r="AO163" s="554"/>
      <c r="AP163" s="554"/>
      <c r="AQ163" s="554"/>
      <c r="AR163" s="554"/>
      <c r="AS163" s="554"/>
      <c r="AT163" s="554"/>
      <c r="AU163" s="554"/>
      <c r="AV163" s="554"/>
      <c r="AW163" s="554"/>
      <c r="AX163" s="554"/>
      <c r="AY163" s="554"/>
      <c r="AZ163" s="554"/>
      <c r="BA163" s="554"/>
      <c r="BB163" s="554"/>
      <c r="BC163" s="554"/>
      <c r="BD163" s="554"/>
      <c r="BE163" s="554"/>
      <c r="BF163" s="554"/>
      <c r="BG163" s="554"/>
      <c r="BH163" s="554"/>
      <c r="BI163" s="554"/>
      <c r="BJ163" s="554"/>
      <c r="BK163" s="554"/>
      <c r="BL163" s="554"/>
      <c r="BM163" s="554"/>
      <c r="BN163" s="554"/>
      <c r="BO163" s="554"/>
      <c r="BP163" s="554"/>
      <c r="BQ163" s="554"/>
      <c r="BR163" s="554"/>
      <c r="BS163" s="554"/>
      <c r="BT163" s="554"/>
      <c r="BU163" s="554"/>
      <c r="BV163" s="554"/>
      <c r="BW163" s="554"/>
      <c r="BX163" s="554"/>
      <c r="BY163" s="554"/>
      <c r="BZ163" s="554"/>
      <c r="CA163" s="554"/>
      <c r="CB163" s="554"/>
      <c r="CC163" s="554"/>
      <c r="CD163" s="554"/>
      <c r="CE163" s="554"/>
      <c r="CF163" s="554"/>
      <c r="CG163" s="554"/>
      <c r="CH163" s="554"/>
      <c r="CI163" s="554"/>
      <c r="CJ163" s="554"/>
      <c r="CK163" s="554"/>
      <c r="CL163" s="554"/>
      <c r="CM163" s="554"/>
      <c r="CN163" s="554"/>
      <c r="CO163" s="554"/>
      <c r="CP163" s="554"/>
      <c r="CQ163" s="554"/>
      <c r="CR163" s="554"/>
      <c r="CS163" s="554"/>
      <c r="CT163" s="554"/>
      <c r="CU163" s="554"/>
      <c r="CV163" s="554"/>
      <c r="CW163" s="554"/>
      <c r="CX163" s="554"/>
      <c r="CY163" s="554"/>
      <c r="CZ163" s="554"/>
      <c r="DA163" s="554"/>
      <c r="DB163" s="554"/>
      <c r="DC163" s="554"/>
      <c r="DD163" s="554"/>
      <c r="DE163" s="554"/>
      <c r="DF163" s="554"/>
      <c r="DG163" s="554"/>
      <c r="DH163" s="554"/>
      <c r="DI163" s="554"/>
      <c r="DJ163" s="554"/>
      <c r="DK163" s="554"/>
      <c r="DL163" s="554"/>
      <c r="DM163" s="554"/>
      <c r="DN163" s="554"/>
      <c r="DO163" s="554"/>
      <c r="DP163" s="554"/>
      <c r="DQ163" s="554"/>
      <c r="DR163" s="554"/>
      <c r="DS163" s="554"/>
      <c r="DT163" s="554"/>
      <c r="DU163" s="554"/>
      <c r="DV163" s="554"/>
      <c r="DW163" s="554"/>
      <c r="DX163" s="554"/>
      <c r="DY163" s="554"/>
      <c r="DZ163" s="554"/>
      <c r="EA163" s="554"/>
      <c r="EB163" s="554"/>
      <c r="EC163" s="554"/>
      <c r="ED163" s="554"/>
      <c r="EE163" s="554"/>
      <c r="EF163" s="554"/>
      <c r="EG163" s="554"/>
      <c r="EH163" s="554"/>
      <c r="EI163" s="554"/>
      <c r="EJ163" s="554"/>
      <c r="EK163" s="554"/>
      <c r="EL163" s="554"/>
      <c r="EM163" s="554"/>
      <c r="EN163" s="554"/>
      <c r="EO163" s="554"/>
      <c r="EP163" s="554"/>
      <c r="EQ163" s="554"/>
      <c r="ER163" s="554"/>
      <c r="ES163" s="554"/>
      <c r="ET163" s="554"/>
      <c r="EU163" s="554"/>
      <c r="EV163" s="554"/>
      <c r="EW163" s="554"/>
      <c r="EX163" s="554"/>
      <c r="EY163" s="554"/>
      <c r="EZ163" s="554"/>
      <c r="FA163" s="554"/>
      <c r="FB163" s="554"/>
      <c r="FC163" s="554"/>
      <c r="FD163" s="554"/>
      <c r="FE163" s="554"/>
      <c r="FF163" s="554"/>
      <c r="FG163" s="554"/>
      <c r="FH163" s="554"/>
      <c r="FI163" s="554"/>
    </row>
    <row r="164" spans="6:165" ht="9">
      <c r="F164" s="554"/>
      <c r="G164" s="554"/>
      <c r="H164" s="554"/>
      <c r="I164" s="554"/>
      <c r="J164" s="554"/>
      <c r="K164" s="554"/>
      <c r="L164" s="554"/>
      <c r="M164" s="554"/>
      <c r="S164" s="554"/>
      <c r="T164" s="554"/>
      <c r="U164" s="554"/>
      <c r="V164" s="554"/>
      <c r="W164" s="554"/>
      <c r="X164" s="554"/>
      <c r="Y164" s="554"/>
      <c r="Z164" s="554"/>
      <c r="AA164" s="554"/>
      <c r="AB164" s="554"/>
      <c r="AC164" s="554"/>
      <c r="AD164" s="554"/>
      <c r="AE164" s="554"/>
      <c r="AF164" s="554"/>
      <c r="AG164" s="554"/>
      <c r="AH164" s="554"/>
      <c r="AI164" s="554"/>
      <c r="AJ164" s="554"/>
      <c r="AK164" s="554"/>
      <c r="AL164" s="554"/>
      <c r="AM164" s="549"/>
      <c r="AN164" s="549"/>
      <c r="AO164" s="554"/>
      <c r="AP164" s="554"/>
      <c r="AQ164" s="554"/>
      <c r="AR164" s="554"/>
      <c r="AS164" s="554"/>
      <c r="AT164" s="554"/>
      <c r="AU164" s="554"/>
      <c r="AV164" s="554"/>
      <c r="AW164" s="554"/>
      <c r="AX164" s="554"/>
      <c r="AY164" s="554"/>
      <c r="AZ164" s="554"/>
      <c r="BA164" s="554"/>
      <c r="BB164" s="554"/>
      <c r="BC164" s="554"/>
      <c r="BD164" s="554"/>
      <c r="BE164" s="554"/>
      <c r="BF164" s="554"/>
      <c r="BG164" s="554"/>
      <c r="BH164" s="554"/>
      <c r="BI164" s="554"/>
      <c r="BJ164" s="554"/>
      <c r="BK164" s="554"/>
      <c r="BL164" s="554"/>
      <c r="BM164" s="554"/>
      <c r="BN164" s="554"/>
      <c r="BO164" s="554"/>
      <c r="BP164" s="554"/>
      <c r="BQ164" s="554"/>
      <c r="BR164" s="554"/>
      <c r="BS164" s="554"/>
      <c r="BT164" s="554"/>
      <c r="BU164" s="554"/>
      <c r="BV164" s="554"/>
      <c r="BW164" s="554"/>
      <c r="BX164" s="554"/>
      <c r="BY164" s="554"/>
      <c r="BZ164" s="554"/>
      <c r="CA164" s="554"/>
      <c r="CB164" s="554"/>
      <c r="CC164" s="554"/>
      <c r="CD164" s="554"/>
      <c r="CE164" s="554"/>
      <c r="CF164" s="554"/>
      <c r="CG164" s="554"/>
      <c r="CH164" s="554"/>
      <c r="CI164" s="554"/>
      <c r="CJ164" s="554"/>
      <c r="CK164" s="554"/>
      <c r="CL164" s="554"/>
      <c r="CM164" s="554"/>
      <c r="CN164" s="554"/>
      <c r="CO164" s="554"/>
      <c r="CP164" s="554"/>
      <c r="CQ164" s="554"/>
      <c r="CR164" s="554"/>
      <c r="CS164" s="554"/>
      <c r="CT164" s="554"/>
      <c r="CU164" s="554"/>
      <c r="CV164" s="554"/>
      <c r="CW164" s="554"/>
      <c r="CX164" s="554"/>
      <c r="CY164" s="554"/>
      <c r="CZ164" s="554"/>
      <c r="DA164" s="554"/>
      <c r="DB164" s="554"/>
      <c r="DC164" s="554"/>
      <c r="DD164" s="554"/>
      <c r="DE164" s="554"/>
      <c r="DF164" s="554"/>
      <c r="DG164" s="554"/>
      <c r="DH164" s="554"/>
      <c r="DI164" s="554"/>
      <c r="DJ164" s="554"/>
      <c r="DK164" s="554"/>
      <c r="DL164" s="554"/>
      <c r="DM164" s="554"/>
      <c r="DN164" s="554"/>
      <c r="DO164" s="554"/>
      <c r="DP164" s="554"/>
      <c r="DQ164" s="554"/>
      <c r="DR164" s="554"/>
      <c r="DS164" s="554"/>
      <c r="DT164" s="554"/>
      <c r="DU164" s="554"/>
      <c r="DV164" s="554"/>
      <c r="DW164" s="554"/>
      <c r="DX164" s="554"/>
      <c r="DY164" s="554"/>
      <c r="DZ164" s="554"/>
      <c r="EA164" s="554"/>
      <c r="EB164" s="554"/>
      <c r="EC164" s="554"/>
      <c r="ED164" s="554"/>
      <c r="EE164" s="554"/>
      <c r="EF164" s="554"/>
      <c r="EG164" s="554"/>
      <c r="EH164" s="554"/>
      <c r="EI164" s="554"/>
      <c r="EJ164" s="554"/>
      <c r="EK164" s="554"/>
      <c r="EL164" s="554"/>
      <c r="EM164" s="554"/>
      <c r="EN164" s="554"/>
      <c r="EO164" s="554"/>
      <c r="EP164" s="554"/>
      <c r="EQ164" s="554"/>
      <c r="ER164" s="554"/>
      <c r="ES164" s="554"/>
      <c r="ET164" s="554"/>
      <c r="EU164" s="554"/>
      <c r="EV164" s="554"/>
      <c r="EW164" s="554"/>
      <c r="EX164" s="554"/>
      <c r="EY164" s="554"/>
      <c r="EZ164" s="554"/>
      <c r="FA164" s="554"/>
      <c r="FB164" s="554"/>
      <c r="FC164" s="554"/>
      <c r="FD164" s="554"/>
      <c r="FE164" s="554"/>
      <c r="FF164" s="554"/>
      <c r="FG164" s="554"/>
      <c r="FH164" s="554"/>
      <c r="FI164" s="554"/>
    </row>
    <row r="165" spans="6:165" ht="9">
      <c r="F165" s="554"/>
      <c r="G165" s="554"/>
      <c r="H165" s="554"/>
      <c r="I165" s="554"/>
      <c r="J165" s="554"/>
      <c r="K165" s="554"/>
      <c r="L165" s="554"/>
      <c r="M165" s="554"/>
      <c r="S165" s="554"/>
      <c r="T165" s="554"/>
      <c r="U165" s="554"/>
      <c r="V165" s="554"/>
      <c r="W165" s="554"/>
      <c r="X165" s="554"/>
      <c r="Y165" s="554"/>
      <c r="Z165" s="554"/>
      <c r="AA165" s="554"/>
      <c r="AB165" s="554"/>
      <c r="AC165" s="554"/>
      <c r="AD165" s="554"/>
      <c r="AE165" s="554"/>
      <c r="AF165" s="554"/>
      <c r="AG165" s="554"/>
      <c r="AH165" s="554"/>
      <c r="AI165" s="554"/>
      <c r="AJ165" s="554"/>
      <c r="AK165" s="554"/>
      <c r="AL165" s="554"/>
      <c r="AM165" s="549"/>
      <c r="AN165" s="549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4"/>
      <c r="BM165" s="554"/>
      <c r="BN165" s="554"/>
      <c r="BO165" s="554"/>
      <c r="BP165" s="554"/>
      <c r="BQ165" s="554"/>
      <c r="BR165" s="554"/>
      <c r="BS165" s="554"/>
      <c r="BT165" s="554"/>
      <c r="BU165" s="554"/>
      <c r="BV165" s="554"/>
      <c r="BW165" s="554"/>
      <c r="BX165" s="554"/>
      <c r="BY165" s="554"/>
      <c r="BZ165" s="554"/>
      <c r="CA165" s="554"/>
      <c r="CB165" s="554"/>
      <c r="CC165" s="554"/>
      <c r="CD165" s="554"/>
      <c r="CE165" s="554"/>
      <c r="CF165" s="554"/>
      <c r="CG165" s="554"/>
      <c r="CH165" s="554"/>
      <c r="CI165" s="554"/>
      <c r="CJ165" s="554"/>
      <c r="CK165" s="554"/>
      <c r="CL165" s="554"/>
      <c r="CM165" s="554"/>
      <c r="CN165" s="554"/>
      <c r="CO165" s="554"/>
      <c r="CP165" s="554"/>
      <c r="CQ165" s="554"/>
      <c r="CR165" s="554"/>
      <c r="CS165" s="554"/>
      <c r="CT165" s="554"/>
      <c r="CU165" s="554"/>
      <c r="CV165" s="554"/>
      <c r="CW165" s="554"/>
      <c r="CX165" s="554"/>
      <c r="CY165" s="554"/>
      <c r="CZ165" s="554"/>
      <c r="DA165" s="554"/>
      <c r="DB165" s="554"/>
      <c r="DC165" s="554"/>
      <c r="DD165" s="554"/>
      <c r="DE165" s="554"/>
      <c r="DF165" s="554"/>
      <c r="DG165" s="554"/>
      <c r="DH165" s="554"/>
      <c r="DI165" s="554"/>
      <c r="DJ165" s="554"/>
      <c r="DK165" s="554"/>
      <c r="DL165" s="554"/>
      <c r="DM165" s="554"/>
      <c r="DN165" s="554"/>
      <c r="DO165" s="554"/>
      <c r="DP165" s="554"/>
      <c r="DQ165" s="554"/>
      <c r="DR165" s="554"/>
      <c r="DS165" s="554"/>
      <c r="DT165" s="554"/>
      <c r="DU165" s="554"/>
      <c r="DV165" s="554"/>
      <c r="DW165" s="554"/>
      <c r="DX165" s="554"/>
      <c r="DY165" s="554"/>
      <c r="DZ165" s="554"/>
      <c r="EA165" s="554"/>
      <c r="EB165" s="554"/>
      <c r="EC165" s="554"/>
      <c r="ED165" s="554"/>
      <c r="EE165" s="554"/>
      <c r="EF165" s="554"/>
      <c r="EG165" s="554"/>
      <c r="EH165" s="554"/>
      <c r="EI165" s="554"/>
      <c r="EJ165" s="554"/>
      <c r="EK165" s="554"/>
      <c r="EL165" s="554"/>
      <c r="EM165" s="554"/>
      <c r="EN165" s="554"/>
      <c r="EO165" s="554"/>
      <c r="EP165" s="554"/>
      <c r="EQ165" s="554"/>
      <c r="ER165" s="554"/>
      <c r="ES165" s="554"/>
      <c r="ET165" s="554"/>
      <c r="EU165" s="554"/>
      <c r="EV165" s="554"/>
      <c r="EW165" s="554"/>
      <c r="EX165" s="554"/>
      <c r="EY165" s="554"/>
      <c r="EZ165" s="554"/>
      <c r="FA165" s="554"/>
      <c r="FB165" s="554"/>
      <c r="FC165" s="554"/>
      <c r="FD165" s="554"/>
      <c r="FE165" s="554"/>
      <c r="FF165" s="554"/>
      <c r="FG165" s="554"/>
      <c r="FH165" s="554"/>
      <c r="FI165" s="554"/>
    </row>
    <row r="166" spans="6:165" ht="9">
      <c r="F166" s="554"/>
      <c r="G166" s="554"/>
      <c r="H166" s="554"/>
      <c r="I166" s="554"/>
      <c r="J166" s="554"/>
      <c r="K166" s="554"/>
      <c r="L166" s="554"/>
      <c r="M166" s="554"/>
      <c r="S166" s="554"/>
      <c r="T166" s="554"/>
      <c r="U166" s="554"/>
      <c r="V166" s="554"/>
      <c r="W166" s="554"/>
      <c r="X166" s="554"/>
      <c r="Y166" s="554"/>
      <c r="Z166" s="554"/>
      <c r="AA166" s="554"/>
      <c r="AB166" s="554"/>
      <c r="AC166" s="554"/>
      <c r="AD166" s="554"/>
      <c r="AE166" s="554"/>
      <c r="AF166" s="554"/>
      <c r="AG166" s="554"/>
      <c r="AH166" s="554"/>
      <c r="AI166" s="554"/>
      <c r="AJ166" s="554"/>
      <c r="AK166" s="554"/>
      <c r="AL166" s="554"/>
      <c r="AM166" s="549"/>
      <c r="AN166" s="549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4"/>
      <c r="BM166" s="554"/>
      <c r="BN166" s="554"/>
      <c r="BO166" s="554"/>
      <c r="BP166" s="554"/>
      <c r="BQ166" s="554"/>
      <c r="BR166" s="554"/>
      <c r="BS166" s="554"/>
      <c r="BT166" s="554"/>
      <c r="BU166" s="554"/>
      <c r="BV166" s="554"/>
      <c r="BW166" s="554"/>
      <c r="BX166" s="554"/>
      <c r="BY166" s="554"/>
      <c r="BZ166" s="554"/>
      <c r="CA166" s="554"/>
      <c r="CB166" s="554"/>
      <c r="CC166" s="554"/>
      <c r="CD166" s="554"/>
      <c r="CE166" s="554"/>
      <c r="CF166" s="554"/>
      <c r="CG166" s="554"/>
      <c r="CH166" s="554"/>
      <c r="CI166" s="554"/>
      <c r="CJ166" s="554"/>
      <c r="CK166" s="554"/>
      <c r="CL166" s="554"/>
      <c r="CM166" s="554"/>
      <c r="CN166" s="554"/>
      <c r="CO166" s="554"/>
      <c r="CP166" s="554"/>
      <c r="CQ166" s="554"/>
      <c r="CR166" s="554"/>
      <c r="CS166" s="554"/>
      <c r="CT166" s="554"/>
      <c r="CU166" s="554"/>
      <c r="CV166" s="554"/>
      <c r="CW166" s="554"/>
      <c r="CX166" s="554"/>
      <c r="CY166" s="554"/>
      <c r="CZ166" s="554"/>
      <c r="DA166" s="554"/>
      <c r="DB166" s="554"/>
      <c r="DC166" s="554"/>
      <c r="DD166" s="554"/>
      <c r="DE166" s="554"/>
      <c r="DF166" s="554"/>
      <c r="DG166" s="554"/>
      <c r="DH166" s="554"/>
      <c r="DI166" s="554"/>
      <c r="DJ166" s="554"/>
      <c r="DK166" s="554"/>
      <c r="DL166" s="554"/>
      <c r="DM166" s="554"/>
      <c r="DN166" s="554"/>
      <c r="DO166" s="554"/>
      <c r="DP166" s="554"/>
      <c r="DQ166" s="554"/>
      <c r="DR166" s="554"/>
      <c r="DS166" s="554"/>
      <c r="DT166" s="554"/>
      <c r="DU166" s="554"/>
      <c r="DV166" s="554"/>
      <c r="DW166" s="554"/>
      <c r="DX166" s="554"/>
      <c r="DY166" s="554"/>
      <c r="DZ166" s="554"/>
      <c r="EA166" s="554"/>
      <c r="EB166" s="554"/>
      <c r="EC166" s="554"/>
      <c r="ED166" s="554"/>
      <c r="EE166" s="554"/>
      <c r="EF166" s="554"/>
      <c r="EG166" s="554"/>
      <c r="EH166" s="554"/>
      <c r="EI166" s="554"/>
      <c r="EJ166" s="554"/>
      <c r="EK166" s="554"/>
      <c r="EL166" s="554"/>
      <c r="EM166" s="554"/>
      <c r="EN166" s="554"/>
      <c r="EO166" s="554"/>
      <c r="EP166" s="554"/>
      <c r="EQ166" s="554"/>
      <c r="ER166" s="554"/>
      <c r="ES166" s="554"/>
      <c r="ET166" s="554"/>
      <c r="EU166" s="554"/>
      <c r="EV166" s="554"/>
      <c r="EW166" s="554"/>
      <c r="EX166" s="554"/>
      <c r="EY166" s="554"/>
      <c r="EZ166" s="554"/>
      <c r="FA166" s="554"/>
      <c r="FB166" s="554"/>
      <c r="FC166" s="554"/>
      <c r="FD166" s="554"/>
      <c r="FE166" s="554"/>
      <c r="FF166" s="554"/>
      <c r="FG166" s="554"/>
      <c r="FH166" s="554"/>
      <c r="FI166" s="554"/>
    </row>
    <row r="167" spans="6:165" ht="9">
      <c r="F167" s="554"/>
      <c r="G167" s="554"/>
      <c r="H167" s="554"/>
      <c r="I167" s="554"/>
      <c r="J167" s="554"/>
      <c r="K167" s="554"/>
      <c r="L167" s="554"/>
      <c r="M167" s="554"/>
      <c r="S167" s="554"/>
      <c r="T167" s="554"/>
      <c r="U167" s="554"/>
      <c r="V167" s="554"/>
      <c r="W167" s="554"/>
      <c r="X167" s="554"/>
      <c r="Y167" s="554"/>
      <c r="Z167" s="554"/>
      <c r="AA167" s="554"/>
      <c r="AB167" s="554"/>
      <c r="AC167" s="554"/>
      <c r="AD167" s="554"/>
      <c r="AE167" s="554"/>
      <c r="AF167" s="554"/>
      <c r="AG167" s="554"/>
      <c r="AH167" s="554"/>
      <c r="AI167" s="554"/>
      <c r="AJ167" s="554"/>
      <c r="AK167" s="554"/>
      <c r="AL167" s="554"/>
      <c r="AM167" s="549"/>
      <c r="AN167" s="549"/>
      <c r="AO167" s="554"/>
      <c r="AP167" s="554"/>
      <c r="AQ167" s="554"/>
      <c r="AR167" s="554"/>
      <c r="AS167" s="554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4"/>
      <c r="BM167" s="554"/>
      <c r="BN167" s="554"/>
      <c r="BO167" s="554"/>
      <c r="BP167" s="554"/>
      <c r="BQ167" s="554"/>
      <c r="BR167" s="554"/>
      <c r="BS167" s="554"/>
      <c r="BT167" s="554"/>
      <c r="BU167" s="554"/>
      <c r="BV167" s="554"/>
      <c r="BW167" s="554"/>
      <c r="BX167" s="554"/>
      <c r="BY167" s="554"/>
      <c r="BZ167" s="554"/>
      <c r="CA167" s="554"/>
      <c r="CB167" s="554"/>
      <c r="CC167" s="554"/>
      <c r="CD167" s="554"/>
      <c r="CE167" s="554"/>
      <c r="CF167" s="554"/>
      <c r="CG167" s="554"/>
      <c r="CH167" s="554"/>
      <c r="CI167" s="554"/>
      <c r="CJ167" s="554"/>
      <c r="CK167" s="554"/>
      <c r="CL167" s="554"/>
      <c r="CM167" s="554"/>
      <c r="CN167" s="554"/>
      <c r="CO167" s="554"/>
      <c r="CP167" s="554"/>
      <c r="CQ167" s="554"/>
      <c r="CR167" s="554"/>
      <c r="CS167" s="554"/>
      <c r="CT167" s="554"/>
      <c r="CU167" s="554"/>
      <c r="CV167" s="554"/>
      <c r="CW167" s="554"/>
      <c r="CX167" s="554"/>
      <c r="CY167" s="554"/>
      <c r="CZ167" s="554"/>
      <c r="DA167" s="554"/>
      <c r="DB167" s="554"/>
      <c r="DC167" s="554"/>
      <c r="DD167" s="554"/>
      <c r="DE167" s="554"/>
      <c r="DF167" s="554"/>
      <c r="DG167" s="554"/>
      <c r="DH167" s="554"/>
      <c r="DI167" s="554"/>
      <c r="DJ167" s="554"/>
      <c r="DK167" s="554"/>
      <c r="DL167" s="554"/>
      <c r="DM167" s="554"/>
      <c r="DN167" s="554"/>
      <c r="DO167" s="554"/>
      <c r="DP167" s="554"/>
      <c r="DQ167" s="554"/>
      <c r="DR167" s="554"/>
      <c r="DS167" s="554"/>
      <c r="DT167" s="554"/>
      <c r="DU167" s="554"/>
      <c r="DV167" s="554"/>
      <c r="DW167" s="554"/>
      <c r="DX167" s="554"/>
      <c r="DY167" s="554"/>
      <c r="DZ167" s="554"/>
      <c r="EA167" s="554"/>
      <c r="EB167" s="554"/>
      <c r="EC167" s="554"/>
      <c r="ED167" s="554"/>
      <c r="EE167" s="554"/>
      <c r="EF167" s="554"/>
      <c r="EG167" s="554"/>
      <c r="EH167" s="554"/>
      <c r="EI167" s="554"/>
      <c r="EJ167" s="554"/>
      <c r="EK167" s="554"/>
      <c r="EL167" s="554"/>
      <c r="EM167" s="554"/>
      <c r="EN167" s="554"/>
      <c r="EO167" s="554"/>
      <c r="EP167" s="554"/>
      <c r="EQ167" s="554"/>
      <c r="ER167" s="554"/>
      <c r="ES167" s="554"/>
      <c r="ET167" s="554"/>
      <c r="EU167" s="554"/>
      <c r="EV167" s="554"/>
      <c r="EW167" s="554"/>
      <c r="EX167" s="554"/>
      <c r="EY167" s="554"/>
      <c r="EZ167" s="554"/>
      <c r="FA167" s="554"/>
      <c r="FB167" s="554"/>
      <c r="FC167" s="554"/>
      <c r="FD167" s="554"/>
      <c r="FE167" s="554"/>
      <c r="FF167" s="554"/>
      <c r="FG167" s="554"/>
      <c r="FH167" s="554"/>
      <c r="FI167" s="554"/>
    </row>
    <row r="168" spans="6:165" ht="9">
      <c r="F168" s="554"/>
      <c r="G168" s="554"/>
      <c r="H168" s="554"/>
      <c r="I168" s="554"/>
      <c r="J168" s="554"/>
      <c r="K168" s="554"/>
      <c r="L168" s="554"/>
      <c r="M168" s="554"/>
      <c r="S168" s="554"/>
      <c r="T168" s="554"/>
      <c r="U168" s="554"/>
      <c r="V168" s="554"/>
      <c r="W168" s="554"/>
      <c r="X168" s="554"/>
      <c r="Y168" s="554"/>
      <c r="Z168" s="554"/>
      <c r="AA168" s="554"/>
      <c r="AB168" s="554"/>
      <c r="AC168" s="554"/>
      <c r="AD168" s="554"/>
      <c r="AE168" s="554"/>
      <c r="AF168" s="554"/>
      <c r="AG168" s="554"/>
      <c r="AH168" s="554"/>
      <c r="AI168" s="554"/>
      <c r="AJ168" s="554"/>
      <c r="AK168" s="554"/>
      <c r="AL168" s="554"/>
      <c r="AM168" s="549"/>
      <c r="AN168" s="549"/>
      <c r="AO168" s="554"/>
      <c r="AP168" s="554"/>
      <c r="AQ168" s="554"/>
      <c r="AR168" s="554"/>
      <c r="AS168" s="554"/>
      <c r="AT168" s="554"/>
      <c r="AU168" s="554"/>
      <c r="AV168" s="554"/>
      <c r="AW168" s="554"/>
      <c r="AX168" s="554"/>
      <c r="AY168" s="554"/>
      <c r="AZ168" s="554"/>
      <c r="BA168" s="554"/>
      <c r="BB168" s="554"/>
      <c r="BC168" s="554"/>
      <c r="BD168" s="554"/>
      <c r="BE168" s="554"/>
      <c r="BF168" s="554"/>
      <c r="BG168" s="554"/>
      <c r="BH168" s="554"/>
      <c r="BI168" s="554"/>
      <c r="BJ168" s="554"/>
      <c r="BK168" s="554"/>
      <c r="BL168" s="554"/>
      <c r="BM168" s="554"/>
      <c r="BN168" s="554"/>
      <c r="BO168" s="554"/>
      <c r="BP168" s="554"/>
      <c r="BQ168" s="554"/>
      <c r="BR168" s="554"/>
      <c r="BS168" s="554"/>
      <c r="BT168" s="554"/>
      <c r="BU168" s="554"/>
      <c r="BV168" s="554"/>
      <c r="BW168" s="554"/>
      <c r="BX168" s="554"/>
      <c r="BY168" s="554"/>
      <c r="BZ168" s="554"/>
      <c r="CA168" s="554"/>
      <c r="CB168" s="554"/>
      <c r="CC168" s="554"/>
      <c r="CD168" s="554"/>
      <c r="CE168" s="554"/>
      <c r="CF168" s="554"/>
      <c r="CG168" s="554"/>
      <c r="CH168" s="554"/>
      <c r="CI168" s="554"/>
      <c r="CJ168" s="554"/>
      <c r="CK168" s="554"/>
      <c r="CL168" s="554"/>
      <c r="CM168" s="554"/>
      <c r="CN168" s="554"/>
      <c r="CO168" s="554"/>
      <c r="CP168" s="554"/>
      <c r="CQ168" s="554"/>
      <c r="CR168" s="554"/>
      <c r="CS168" s="554"/>
      <c r="CT168" s="554"/>
      <c r="CU168" s="554"/>
      <c r="CV168" s="554"/>
      <c r="CW168" s="554"/>
      <c r="CX168" s="554"/>
      <c r="CY168" s="554"/>
      <c r="CZ168" s="554"/>
      <c r="DA168" s="554"/>
      <c r="DB168" s="554"/>
      <c r="DC168" s="554"/>
      <c r="DD168" s="554"/>
      <c r="DE168" s="554"/>
      <c r="DF168" s="554"/>
      <c r="DG168" s="554"/>
      <c r="DH168" s="554"/>
      <c r="DI168" s="554"/>
      <c r="DJ168" s="554"/>
      <c r="DK168" s="554"/>
      <c r="DL168" s="554"/>
      <c r="DM168" s="554"/>
      <c r="DN168" s="554"/>
      <c r="DO168" s="554"/>
      <c r="DP168" s="554"/>
      <c r="DQ168" s="554"/>
      <c r="DR168" s="554"/>
      <c r="DS168" s="554"/>
      <c r="DT168" s="554"/>
      <c r="DU168" s="554"/>
      <c r="DV168" s="554"/>
      <c r="DW168" s="554"/>
      <c r="DX168" s="554"/>
      <c r="DY168" s="554"/>
      <c r="DZ168" s="554"/>
      <c r="EA168" s="554"/>
      <c r="EB168" s="554"/>
      <c r="EC168" s="554"/>
      <c r="ED168" s="554"/>
      <c r="EE168" s="554"/>
      <c r="EF168" s="554"/>
      <c r="EG168" s="554"/>
      <c r="EH168" s="554"/>
      <c r="EI168" s="554"/>
      <c r="EJ168" s="554"/>
      <c r="EK168" s="554"/>
      <c r="EL168" s="554"/>
      <c r="EM168" s="554"/>
      <c r="EN168" s="554"/>
      <c r="EO168" s="554"/>
      <c r="EP168" s="554"/>
      <c r="EQ168" s="554"/>
      <c r="ER168" s="554"/>
      <c r="ES168" s="554"/>
      <c r="ET168" s="554"/>
      <c r="EU168" s="554"/>
      <c r="EV168" s="554"/>
      <c r="EW168" s="554"/>
      <c r="EX168" s="554"/>
      <c r="EY168" s="554"/>
      <c r="EZ168" s="554"/>
      <c r="FA168" s="554"/>
      <c r="FB168" s="554"/>
      <c r="FC168" s="554"/>
      <c r="FD168" s="554"/>
      <c r="FE168" s="554"/>
      <c r="FF168" s="554"/>
      <c r="FG168" s="554"/>
      <c r="FH168" s="554"/>
      <c r="FI168" s="554"/>
    </row>
    <row r="169" spans="6:165" ht="9">
      <c r="F169" s="554"/>
      <c r="G169" s="554"/>
      <c r="H169" s="554"/>
      <c r="I169" s="554"/>
      <c r="J169" s="554"/>
      <c r="K169" s="554"/>
      <c r="L169" s="554"/>
      <c r="M169" s="554"/>
      <c r="S169" s="554"/>
      <c r="T169" s="554"/>
      <c r="U169" s="554"/>
      <c r="V169" s="554"/>
      <c r="W169" s="554"/>
      <c r="X169" s="554"/>
      <c r="Y169" s="554"/>
      <c r="Z169" s="554"/>
      <c r="AA169" s="554"/>
      <c r="AB169" s="554"/>
      <c r="AC169" s="554"/>
      <c r="AD169" s="554"/>
      <c r="AE169" s="554"/>
      <c r="AF169" s="554"/>
      <c r="AG169" s="554"/>
      <c r="AH169" s="554"/>
      <c r="AI169" s="554"/>
      <c r="AJ169" s="554"/>
      <c r="AK169" s="554"/>
      <c r="AL169" s="554"/>
      <c r="AM169" s="549"/>
      <c r="AN169" s="549"/>
      <c r="AO169" s="554"/>
      <c r="AP169" s="554"/>
      <c r="AQ169" s="554"/>
      <c r="AR169" s="554"/>
      <c r="AS169" s="554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  <c r="BE169" s="554"/>
      <c r="BF169" s="554"/>
      <c r="BG169" s="554"/>
      <c r="BH169" s="554"/>
      <c r="BI169" s="554"/>
      <c r="BJ169" s="554"/>
      <c r="BK169" s="554"/>
      <c r="BL169" s="554"/>
      <c r="BM169" s="554"/>
      <c r="BN169" s="554"/>
      <c r="BO169" s="554"/>
      <c r="BP169" s="554"/>
      <c r="BQ169" s="554"/>
      <c r="BR169" s="554"/>
      <c r="BS169" s="554"/>
      <c r="BT169" s="554"/>
      <c r="BU169" s="554"/>
      <c r="BV169" s="554"/>
      <c r="BW169" s="554"/>
      <c r="BX169" s="554"/>
      <c r="BY169" s="554"/>
      <c r="BZ169" s="554"/>
      <c r="CA169" s="554"/>
      <c r="CB169" s="554"/>
      <c r="CC169" s="554"/>
      <c r="CD169" s="554"/>
      <c r="CE169" s="554"/>
      <c r="CF169" s="554"/>
      <c r="CG169" s="554"/>
      <c r="CH169" s="554"/>
      <c r="CI169" s="554"/>
      <c r="CJ169" s="554"/>
      <c r="CK169" s="554"/>
      <c r="CL169" s="554"/>
      <c r="CM169" s="554"/>
      <c r="CN169" s="554"/>
      <c r="CO169" s="554"/>
      <c r="CP169" s="554"/>
      <c r="CQ169" s="554"/>
      <c r="CR169" s="554"/>
      <c r="CS169" s="554"/>
      <c r="CT169" s="554"/>
      <c r="CU169" s="554"/>
      <c r="CV169" s="554"/>
      <c r="CW169" s="554"/>
      <c r="CX169" s="554"/>
      <c r="CY169" s="554"/>
      <c r="CZ169" s="554"/>
      <c r="DA169" s="554"/>
      <c r="DB169" s="554"/>
      <c r="DC169" s="554"/>
      <c r="DD169" s="554"/>
      <c r="DE169" s="554"/>
      <c r="DF169" s="554"/>
      <c r="DG169" s="554"/>
      <c r="DH169" s="554"/>
      <c r="DI169" s="554"/>
      <c r="DJ169" s="554"/>
      <c r="DK169" s="554"/>
      <c r="DL169" s="554"/>
      <c r="DM169" s="554"/>
      <c r="DN169" s="554"/>
      <c r="DO169" s="554"/>
      <c r="DP169" s="554"/>
      <c r="DQ169" s="554"/>
      <c r="DR169" s="554"/>
      <c r="DS169" s="554"/>
      <c r="DT169" s="554"/>
      <c r="DU169" s="554"/>
      <c r="DV169" s="554"/>
      <c r="DW169" s="554"/>
      <c r="DX169" s="554"/>
      <c r="DY169" s="554"/>
      <c r="DZ169" s="554"/>
      <c r="EA169" s="554"/>
      <c r="EB169" s="554"/>
      <c r="EC169" s="554"/>
      <c r="ED169" s="554"/>
      <c r="EE169" s="554"/>
      <c r="EF169" s="554"/>
      <c r="EG169" s="554"/>
      <c r="EH169" s="554"/>
      <c r="EI169" s="554"/>
      <c r="EJ169" s="554"/>
      <c r="EK169" s="554"/>
      <c r="EL169" s="554"/>
      <c r="EM169" s="554"/>
      <c r="EN169" s="554"/>
      <c r="EO169" s="554"/>
      <c r="EP169" s="554"/>
      <c r="EQ169" s="554"/>
      <c r="ER169" s="554"/>
      <c r="ES169" s="554"/>
      <c r="ET169" s="554"/>
      <c r="EU169" s="554"/>
      <c r="EV169" s="554"/>
      <c r="EW169" s="554"/>
      <c r="EX169" s="554"/>
      <c r="EY169" s="554"/>
      <c r="EZ169" s="554"/>
      <c r="FA169" s="554"/>
      <c r="FB169" s="554"/>
      <c r="FC169" s="554"/>
      <c r="FD169" s="554"/>
      <c r="FE169" s="554"/>
      <c r="FF169" s="554"/>
      <c r="FG169" s="554"/>
      <c r="FH169" s="554"/>
      <c r="FI169" s="554"/>
    </row>
    <row r="170" spans="6:165" ht="9">
      <c r="F170" s="554"/>
      <c r="G170" s="554"/>
      <c r="H170" s="554"/>
      <c r="I170" s="554"/>
      <c r="J170" s="554"/>
      <c r="K170" s="554"/>
      <c r="L170" s="554"/>
      <c r="M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54"/>
      <c r="AH170" s="554"/>
      <c r="AI170" s="554"/>
      <c r="AJ170" s="554"/>
      <c r="AK170" s="554"/>
      <c r="AL170" s="554"/>
      <c r="AM170" s="549"/>
      <c r="AN170" s="549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54"/>
      <c r="BQ170" s="554"/>
      <c r="BR170" s="554"/>
      <c r="BS170" s="554"/>
      <c r="BT170" s="554"/>
      <c r="BU170" s="554"/>
      <c r="BV170" s="554"/>
      <c r="BW170" s="554"/>
      <c r="BX170" s="554"/>
      <c r="BY170" s="554"/>
      <c r="BZ170" s="554"/>
      <c r="CA170" s="554"/>
      <c r="CB170" s="554"/>
      <c r="CC170" s="554"/>
      <c r="CD170" s="554"/>
      <c r="CE170" s="554"/>
      <c r="CF170" s="554"/>
      <c r="CG170" s="554"/>
      <c r="CH170" s="554"/>
      <c r="CI170" s="554"/>
      <c r="CJ170" s="554"/>
      <c r="CK170" s="554"/>
      <c r="CL170" s="554"/>
      <c r="CM170" s="554"/>
      <c r="CN170" s="554"/>
      <c r="CO170" s="554"/>
      <c r="CP170" s="554"/>
      <c r="CQ170" s="554"/>
      <c r="CR170" s="554"/>
      <c r="CS170" s="554"/>
      <c r="CT170" s="554"/>
      <c r="CU170" s="554"/>
      <c r="CV170" s="554"/>
      <c r="CW170" s="554"/>
      <c r="CX170" s="554"/>
      <c r="CY170" s="554"/>
      <c r="CZ170" s="554"/>
      <c r="DA170" s="554"/>
      <c r="DB170" s="554"/>
      <c r="DC170" s="554"/>
      <c r="DD170" s="554"/>
      <c r="DE170" s="554"/>
      <c r="DF170" s="554"/>
      <c r="DG170" s="554"/>
      <c r="DH170" s="554"/>
      <c r="DI170" s="554"/>
      <c r="DJ170" s="554"/>
      <c r="DK170" s="554"/>
      <c r="DL170" s="554"/>
      <c r="DM170" s="554"/>
      <c r="DN170" s="554"/>
      <c r="DO170" s="554"/>
      <c r="DP170" s="554"/>
      <c r="DQ170" s="554"/>
      <c r="DR170" s="554"/>
      <c r="DS170" s="554"/>
      <c r="DT170" s="554"/>
      <c r="DU170" s="554"/>
      <c r="DV170" s="554"/>
      <c r="DW170" s="554"/>
      <c r="DX170" s="554"/>
      <c r="DY170" s="554"/>
      <c r="DZ170" s="554"/>
      <c r="EA170" s="554"/>
      <c r="EB170" s="554"/>
      <c r="EC170" s="554"/>
      <c r="ED170" s="554"/>
      <c r="EE170" s="554"/>
      <c r="EF170" s="554"/>
      <c r="EG170" s="554"/>
      <c r="EH170" s="554"/>
      <c r="EI170" s="554"/>
      <c r="EJ170" s="554"/>
      <c r="EK170" s="554"/>
      <c r="EL170" s="554"/>
      <c r="EM170" s="554"/>
      <c r="EN170" s="554"/>
      <c r="EO170" s="554"/>
      <c r="EP170" s="554"/>
      <c r="EQ170" s="554"/>
      <c r="ER170" s="554"/>
      <c r="ES170" s="554"/>
      <c r="ET170" s="554"/>
      <c r="EU170" s="554"/>
      <c r="EV170" s="554"/>
      <c r="EW170" s="554"/>
      <c r="EX170" s="554"/>
      <c r="EY170" s="554"/>
      <c r="EZ170" s="554"/>
      <c r="FA170" s="554"/>
      <c r="FB170" s="554"/>
      <c r="FC170" s="554"/>
      <c r="FD170" s="554"/>
      <c r="FE170" s="554"/>
      <c r="FF170" s="554"/>
      <c r="FG170" s="554"/>
      <c r="FH170" s="554"/>
      <c r="FI170" s="554"/>
    </row>
    <row r="171" spans="6:165" ht="9">
      <c r="F171" s="554"/>
      <c r="G171" s="554"/>
      <c r="H171" s="554"/>
      <c r="I171" s="554"/>
      <c r="J171" s="554"/>
      <c r="K171" s="554"/>
      <c r="L171" s="554"/>
      <c r="M171" s="554"/>
      <c r="S171" s="554"/>
      <c r="T171" s="554"/>
      <c r="U171" s="554"/>
      <c r="V171" s="554"/>
      <c r="W171" s="554"/>
      <c r="X171" s="554"/>
      <c r="Y171" s="554"/>
      <c r="Z171" s="554"/>
      <c r="AA171" s="554"/>
      <c r="AB171" s="554"/>
      <c r="AC171" s="554"/>
      <c r="AD171" s="554"/>
      <c r="AE171" s="554"/>
      <c r="AF171" s="554"/>
      <c r="AG171" s="554"/>
      <c r="AH171" s="554"/>
      <c r="AI171" s="554"/>
      <c r="AJ171" s="554"/>
      <c r="AK171" s="554"/>
      <c r="AL171" s="554"/>
      <c r="AM171" s="549"/>
      <c r="AN171" s="549"/>
      <c r="AO171" s="554"/>
      <c r="AP171" s="554"/>
      <c r="AQ171" s="554"/>
      <c r="AR171" s="554"/>
      <c r="AS171" s="554"/>
      <c r="AT171" s="554"/>
      <c r="AU171" s="554"/>
      <c r="AV171" s="554"/>
      <c r="AW171" s="554"/>
      <c r="AX171" s="554"/>
      <c r="AY171" s="554"/>
      <c r="AZ171" s="554"/>
      <c r="BA171" s="554"/>
      <c r="BB171" s="554"/>
      <c r="BC171" s="554"/>
      <c r="BD171" s="554"/>
      <c r="BE171" s="554"/>
      <c r="BF171" s="554"/>
      <c r="BG171" s="554"/>
      <c r="BH171" s="554"/>
      <c r="BI171" s="554"/>
      <c r="BJ171" s="554"/>
      <c r="BK171" s="554"/>
      <c r="BL171" s="554"/>
      <c r="BM171" s="554"/>
      <c r="BN171" s="554"/>
      <c r="BO171" s="554"/>
      <c r="BP171" s="554"/>
      <c r="BQ171" s="554"/>
      <c r="BR171" s="554"/>
      <c r="BS171" s="554"/>
      <c r="BT171" s="554"/>
      <c r="BU171" s="554"/>
      <c r="BV171" s="554"/>
      <c r="BW171" s="554"/>
      <c r="BX171" s="554"/>
      <c r="BY171" s="554"/>
      <c r="BZ171" s="554"/>
      <c r="CA171" s="554"/>
      <c r="CB171" s="554"/>
      <c r="CC171" s="554"/>
      <c r="CD171" s="554"/>
      <c r="CE171" s="554"/>
      <c r="CF171" s="554"/>
      <c r="CG171" s="554"/>
      <c r="CH171" s="554"/>
      <c r="CI171" s="554"/>
      <c r="CJ171" s="554"/>
      <c r="CK171" s="554"/>
      <c r="CL171" s="554"/>
      <c r="CM171" s="554"/>
      <c r="CN171" s="554"/>
      <c r="CO171" s="554"/>
      <c r="CP171" s="554"/>
      <c r="CQ171" s="554"/>
      <c r="CR171" s="554"/>
      <c r="CS171" s="554"/>
      <c r="CT171" s="554"/>
      <c r="CU171" s="554"/>
      <c r="CV171" s="554"/>
      <c r="CW171" s="554"/>
      <c r="CX171" s="554"/>
      <c r="CY171" s="554"/>
      <c r="CZ171" s="554"/>
      <c r="DA171" s="554"/>
      <c r="DB171" s="554"/>
      <c r="DC171" s="554"/>
      <c r="DD171" s="554"/>
      <c r="DE171" s="554"/>
      <c r="DF171" s="554"/>
      <c r="DG171" s="554"/>
      <c r="DH171" s="554"/>
      <c r="DI171" s="554"/>
      <c r="DJ171" s="554"/>
      <c r="DK171" s="554"/>
      <c r="DL171" s="554"/>
      <c r="DM171" s="554"/>
      <c r="DN171" s="554"/>
      <c r="DO171" s="554"/>
      <c r="DP171" s="554"/>
      <c r="DQ171" s="554"/>
      <c r="DR171" s="554"/>
      <c r="DS171" s="554"/>
      <c r="DT171" s="554"/>
      <c r="DU171" s="554"/>
      <c r="DV171" s="554"/>
      <c r="DW171" s="554"/>
      <c r="DX171" s="554"/>
      <c r="DY171" s="554"/>
      <c r="DZ171" s="554"/>
      <c r="EA171" s="554"/>
      <c r="EB171" s="554"/>
      <c r="EC171" s="554"/>
      <c r="ED171" s="554"/>
      <c r="EE171" s="554"/>
      <c r="EF171" s="554"/>
      <c r="EG171" s="554"/>
      <c r="EH171" s="554"/>
      <c r="EI171" s="554"/>
      <c r="EJ171" s="554"/>
      <c r="EK171" s="554"/>
      <c r="EL171" s="554"/>
      <c r="EM171" s="554"/>
      <c r="EN171" s="554"/>
      <c r="EO171" s="554"/>
      <c r="EP171" s="554"/>
      <c r="EQ171" s="554"/>
      <c r="ER171" s="554"/>
      <c r="ES171" s="554"/>
      <c r="ET171" s="554"/>
      <c r="EU171" s="554"/>
      <c r="EV171" s="554"/>
      <c r="EW171" s="554"/>
      <c r="EX171" s="554"/>
      <c r="EY171" s="554"/>
      <c r="EZ171" s="554"/>
      <c r="FA171" s="554"/>
      <c r="FB171" s="554"/>
      <c r="FC171" s="554"/>
      <c r="FD171" s="554"/>
      <c r="FE171" s="554"/>
      <c r="FF171" s="554"/>
      <c r="FG171" s="554"/>
      <c r="FH171" s="554"/>
      <c r="FI171" s="554"/>
    </row>
    <row r="172" spans="6:165" ht="9">
      <c r="F172" s="554"/>
      <c r="G172" s="554"/>
      <c r="H172" s="554"/>
      <c r="I172" s="554"/>
      <c r="J172" s="554"/>
      <c r="K172" s="554"/>
      <c r="L172" s="554"/>
      <c r="M172" s="554"/>
      <c r="S172" s="554"/>
      <c r="T172" s="554"/>
      <c r="U172" s="554"/>
      <c r="V172" s="554"/>
      <c r="W172" s="554"/>
      <c r="X172" s="554"/>
      <c r="Y172" s="554"/>
      <c r="Z172" s="554"/>
      <c r="AA172" s="554"/>
      <c r="AB172" s="554"/>
      <c r="AC172" s="554"/>
      <c r="AD172" s="554"/>
      <c r="AE172" s="554"/>
      <c r="AF172" s="554"/>
      <c r="AG172" s="554"/>
      <c r="AH172" s="554"/>
      <c r="AI172" s="554"/>
      <c r="AJ172" s="554"/>
      <c r="AK172" s="554"/>
      <c r="AL172" s="554"/>
      <c r="AM172" s="549"/>
      <c r="AN172" s="549"/>
      <c r="AO172" s="554"/>
      <c r="AP172" s="554"/>
      <c r="AQ172" s="554"/>
      <c r="AR172" s="554"/>
      <c r="AS172" s="554"/>
      <c r="AT172" s="554"/>
      <c r="AU172" s="554"/>
      <c r="AV172" s="554"/>
      <c r="AW172" s="554"/>
      <c r="AX172" s="554"/>
      <c r="AY172" s="554"/>
      <c r="AZ172" s="554"/>
      <c r="BA172" s="554"/>
      <c r="BB172" s="554"/>
      <c r="BC172" s="554"/>
      <c r="BD172" s="554"/>
      <c r="BE172" s="554"/>
      <c r="BF172" s="554"/>
      <c r="BG172" s="554"/>
      <c r="BH172" s="554"/>
      <c r="BI172" s="554"/>
      <c r="BJ172" s="554"/>
      <c r="BK172" s="554"/>
      <c r="BL172" s="554"/>
      <c r="BM172" s="554"/>
      <c r="BN172" s="554"/>
      <c r="BO172" s="554"/>
      <c r="BP172" s="554"/>
      <c r="BQ172" s="554"/>
      <c r="BR172" s="554"/>
      <c r="BS172" s="554"/>
      <c r="BT172" s="554"/>
      <c r="BU172" s="554"/>
      <c r="BV172" s="554"/>
      <c r="BW172" s="554"/>
      <c r="BX172" s="554"/>
      <c r="BY172" s="554"/>
      <c r="BZ172" s="554"/>
      <c r="CA172" s="554"/>
      <c r="CB172" s="554"/>
      <c r="CC172" s="554"/>
      <c r="CD172" s="554"/>
      <c r="CE172" s="554"/>
      <c r="CF172" s="554"/>
      <c r="CG172" s="554"/>
      <c r="CH172" s="554"/>
      <c r="CI172" s="554"/>
      <c r="CJ172" s="554"/>
      <c r="CK172" s="554"/>
      <c r="CL172" s="554"/>
      <c r="CM172" s="554"/>
      <c r="CN172" s="554"/>
      <c r="CO172" s="554"/>
      <c r="CP172" s="554"/>
      <c r="CQ172" s="554"/>
      <c r="CR172" s="554"/>
      <c r="CS172" s="554"/>
      <c r="CT172" s="554"/>
      <c r="CU172" s="554"/>
      <c r="CV172" s="554"/>
      <c r="CW172" s="554"/>
      <c r="CX172" s="554"/>
      <c r="CY172" s="554"/>
      <c r="CZ172" s="554"/>
      <c r="DA172" s="554"/>
      <c r="DB172" s="554"/>
      <c r="DC172" s="554"/>
      <c r="DD172" s="554"/>
      <c r="DE172" s="554"/>
      <c r="DF172" s="554"/>
      <c r="DG172" s="554"/>
      <c r="DH172" s="554"/>
      <c r="DI172" s="554"/>
      <c r="DJ172" s="554"/>
      <c r="DK172" s="554"/>
      <c r="DL172" s="554"/>
      <c r="DM172" s="554"/>
      <c r="DN172" s="554"/>
      <c r="DO172" s="554"/>
      <c r="DP172" s="554"/>
      <c r="DQ172" s="554"/>
      <c r="DR172" s="554"/>
      <c r="DS172" s="554"/>
      <c r="DT172" s="554"/>
      <c r="DU172" s="554"/>
      <c r="DV172" s="554"/>
      <c r="DW172" s="554"/>
      <c r="DX172" s="554"/>
      <c r="DY172" s="554"/>
      <c r="DZ172" s="554"/>
      <c r="EA172" s="554"/>
      <c r="EB172" s="554"/>
      <c r="EC172" s="554"/>
      <c r="ED172" s="554"/>
      <c r="EE172" s="554"/>
      <c r="EF172" s="554"/>
      <c r="EG172" s="554"/>
      <c r="EH172" s="554"/>
      <c r="EI172" s="554"/>
      <c r="EJ172" s="554"/>
      <c r="EK172" s="554"/>
      <c r="EL172" s="554"/>
      <c r="EM172" s="554"/>
      <c r="EN172" s="554"/>
      <c r="EO172" s="554"/>
      <c r="EP172" s="554"/>
      <c r="EQ172" s="554"/>
      <c r="ER172" s="554"/>
      <c r="ES172" s="554"/>
      <c r="ET172" s="554"/>
      <c r="EU172" s="554"/>
      <c r="EV172" s="554"/>
      <c r="EW172" s="554"/>
      <c r="EX172" s="554"/>
      <c r="EY172" s="554"/>
      <c r="EZ172" s="554"/>
      <c r="FA172" s="554"/>
      <c r="FB172" s="554"/>
      <c r="FC172" s="554"/>
      <c r="FD172" s="554"/>
      <c r="FE172" s="554"/>
      <c r="FF172" s="554"/>
      <c r="FG172" s="554"/>
      <c r="FH172" s="554"/>
      <c r="FI172" s="554"/>
    </row>
    <row r="173" spans="6:165" ht="9">
      <c r="F173" s="554"/>
      <c r="G173" s="554"/>
      <c r="H173" s="554"/>
      <c r="I173" s="554"/>
      <c r="J173" s="554"/>
      <c r="K173" s="554"/>
      <c r="L173" s="554"/>
      <c r="M173" s="554"/>
      <c r="S173" s="554"/>
      <c r="T173" s="554"/>
      <c r="U173" s="554"/>
      <c r="V173" s="554"/>
      <c r="W173" s="554"/>
      <c r="X173" s="554"/>
      <c r="Y173" s="554"/>
      <c r="Z173" s="554"/>
      <c r="AA173" s="554"/>
      <c r="AB173" s="554"/>
      <c r="AC173" s="554"/>
      <c r="AD173" s="554"/>
      <c r="AE173" s="554"/>
      <c r="AF173" s="554"/>
      <c r="AG173" s="554"/>
      <c r="AH173" s="554"/>
      <c r="AI173" s="554"/>
      <c r="AJ173" s="554"/>
      <c r="AK173" s="554"/>
      <c r="AL173" s="554"/>
      <c r="AM173" s="549"/>
      <c r="AN173" s="549"/>
      <c r="AO173" s="554"/>
      <c r="AP173" s="554"/>
      <c r="AQ173" s="554"/>
      <c r="AR173" s="554"/>
      <c r="AS173" s="554"/>
      <c r="AT173" s="554"/>
      <c r="AU173" s="554"/>
      <c r="AV173" s="554"/>
      <c r="AW173" s="554"/>
      <c r="AX173" s="554"/>
      <c r="AY173" s="554"/>
      <c r="AZ173" s="554"/>
      <c r="BA173" s="554"/>
      <c r="BB173" s="554"/>
      <c r="BC173" s="554"/>
      <c r="BD173" s="554"/>
      <c r="BE173" s="554"/>
      <c r="BF173" s="554"/>
      <c r="BG173" s="554"/>
      <c r="BH173" s="554"/>
      <c r="BI173" s="554"/>
      <c r="BJ173" s="554"/>
      <c r="BK173" s="554"/>
      <c r="BL173" s="554"/>
      <c r="BM173" s="554"/>
      <c r="BN173" s="554"/>
      <c r="BO173" s="554"/>
      <c r="BP173" s="554"/>
      <c r="BQ173" s="554"/>
      <c r="BR173" s="554"/>
      <c r="BS173" s="554"/>
      <c r="BT173" s="554"/>
      <c r="BU173" s="554"/>
      <c r="BV173" s="554"/>
      <c r="BW173" s="554"/>
      <c r="BX173" s="554"/>
      <c r="BY173" s="554"/>
      <c r="BZ173" s="554"/>
      <c r="CA173" s="554"/>
      <c r="CB173" s="554"/>
      <c r="CC173" s="554"/>
      <c r="CD173" s="554"/>
      <c r="CE173" s="554"/>
      <c r="CF173" s="554"/>
      <c r="CG173" s="554"/>
      <c r="CH173" s="554"/>
      <c r="CI173" s="554"/>
      <c r="CJ173" s="554"/>
      <c r="CK173" s="554"/>
      <c r="CL173" s="554"/>
      <c r="CM173" s="554"/>
      <c r="CN173" s="554"/>
      <c r="CO173" s="554"/>
      <c r="CP173" s="554"/>
      <c r="CQ173" s="554"/>
      <c r="CR173" s="554"/>
      <c r="CS173" s="554"/>
      <c r="CT173" s="554"/>
      <c r="CU173" s="554"/>
      <c r="CV173" s="554"/>
      <c r="CW173" s="554"/>
      <c r="CX173" s="554"/>
      <c r="CY173" s="554"/>
      <c r="CZ173" s="554"/>
      <c r="DA173" s="554"/>
      <c r="DB173" s="554"/>
      <c r="DC173" s="554"/>
      <c r="DD173" s="554"/>
      <c r="DE173" s="554"/>
      <c r="DF173" s="554"/>
      <c r="DG173" s="554"/>
      <c r="DH173" s="554"/>
      <c r="DI173" s="554"/>
      <c r="DJ173" s="554"/>
      <c r="DK173" s="554"/>
      <c r="DL173" s="554"/>
      <c r="DM173" s="554"/>
      <c r="DN173" s="554"/>
      <c r="DO173" s="554"/>
      <c r="DP173" s="554"/>
      <c r="DQ173" s="554"/>
      <c r="DR173" s="554"/>
      <c r="DS173" s="554"/>
      <c r="DT173" s="554"/>
      <c r="DU173" s="554"/>
      <c r="DV173" s="554"/>
      <c r="DW173" s="554"/>
      <c r="DX173" s="554"/>
      <c r="DY173" s="554"/>
      <c r="DZ173" s="554"/>
      <c r="EA173" s="554"/>
      <c r="EB173" s="554"/>
      <c r="EC173" s="554"/>
      <c r="ED173" s="554"/>
      <c r="EE173" s="554"/>
      <c r="EF173" s="554"/>
      <c r="EG173" s="554"/>
      <c r="EH173" s="554"/>
      <c r="EI173" s="554"/>
      <c r="EJ173" s="554"/>
      <c r="EK173" s="554"/>
      <c r="EL173" s="554"/>
      <c r="EM173" s="554"/>
      <c r="EN173" s="554"/>
      <c r="EO173" s="554"/>
      <c r="EP173" s="554"/>
      <c r="EQ173" s="554"/>
      <c r="ER173" s="554"/>
      <c r="ES173" s="554"/>
      <c r="ET173" s="554"/>
      <c r="EU173" s="554"/>
      <c r="EV173" s="554"/>
      <c r="EW173" s="554"/>
      <c r="EX173" s="554"/>
      <c r="EY173" s="554"/>
      <c r="EZ173" s="554"/>
      <c r="FA173" s="554"/>
      <c r="FB173" s="554"/>
      <c r="FC173" s="554"/>
      <c r="FD173" s="554"/>
      <c r="FE173" s="554"/>
      <c r="FF173" s="554"/>
      <c r="FG173" s="554"/>
      <c r="FH173" s="554"/>
      <c r="FI173" s="554"/>
    </row>
    <row r="174" spans="6:165" ht="9">
      <c r="F174" s="554"/>
      <c r="G174" s="554"/>
      <c r="H174" s="554"/>
      <c r="I174" s="554"/>
      <c r="J174" s="554"/>
      <c r="K174" s="554"/>
      <c r="L174" s="554"/>
      <c r="M174" s="554"/>
      <c r="S174" s="554"/>
      <c r="T174" s="554"/>
      <c r="U174" s="554"/>
      <c r="V174" s="554"/>
      <c r="W174" s="554"/>
      <c r="X174" s="554"/>
      <c r="Y174" s="554"/>
      <c r="Z174" s="554"/>
      <c r="AA174" s="554"/>
      <c r="AB174" s="554"/>
      <c r="AC174" s="554"/>
      <c r="AD174" s="554"/>
      <c r="AE174" s="554"/>
      <c r="AF174" s="554"/>
      <c r="AG174" s="554"/>
      <c r="AH174" s="554"/>
      <c r="AI174" s="554"/>
      <c r="AJ174" s="554"/>
      <c r="AK174" s="554"/>
      <c r="AL174" s="554"/>
      <c r="AM174" s="549"/>
      <c r="AN174" s="549"/>
      <c r="AO174" s="554"/>
      <c r="AP174" s="554"/>
      <c r="AQ174" s="554"/>
      <c r="AR174" s="554"/>
      <c r="AS174" s="554"/>
      <c r="AT174" s="554"/>
      <c r="AU174" s="554"/>
      <c r="AV174" s="554"/>
      <c r="AW174" s="554"/>
      <c r="AX174" s="554"/>
      <c r="AY174" s="554"/>
      <c r="AZ174" s="554"/>
      <c r="BA174" s="554"/>
      <c r="BB174" s="554"/>
      <c r="BC174" s="554"/>
      <c r="BD174" s="554"/>
      <c r="BE174" s="554"/>
      <c r="BF174" s="554"/>
      <c r="BG174" s="554"/>
      <c r="BH174" s="554"/>
      <c r="BI174" s="554"/>
      <c r="BJ174" s="554"/>
      <c r="BK174" s="554"/>
      <c r="BL174" s="554"/>
      <c r="BM174" s="554"/>
      <c r="BN174" s="554"/>
      <c r="BO174" s="554"/>
      <c r="BP174" s="554"/>
      <c r="BQ174" s="554"/>
      <c r="BR174" s="554"/>
      <c r="BS174" s="554"/>
      <c r="BT174" s="554"/>
      <c r="BU174" s="554"/>
      <c r="BV174" s="554"/>
      <c r="BW174" s="554"/>
      <c r="BX174" s="554"/>
      <c r="BY174" s="554"/>
      <c r="BZ174" s="554"/>
      <c r="CA174" s="554"/>
      <c r="CB174" s="554"/>
      <c r="CC174" s="554"/>
      <c r="CD174" s="554"/>
      <c r="CE174" s="554"/>
      <c r="CF174" s="554"/>
      <c r="CG174" s="554"/>
      <c r="CH174" s="554"/>
      <c r="CI174" s="554"/>
      <c r="CJ174" s="554"/>
      <c r="CK174" s="554"/>
      <c r="CL174" s="554"/>
      <c r="CM174" s="554"/>
      <c r="CN174" s="554"/>
      <c r="CO174" s="554"/>
      <c r="CP174" s="554"/>
      <c r="CQ174" s="554"/>
      <c r="CR174" s="554"/>
      <c r="CS174" s="554"/>
      <c r="CT174" s="554"/>
      <c r="CU174" s="554"/>
      <c r="CV174" s="554"/>
      <c r="CW174" s="554"/>
      <c r="CX174" s="554"/>
      <c r="CY174" s="554"/>
      <c r="CZ174" s="554"/>
      <c r="DA174" s="554"/>
      <c r="DB174" s="554"/>
      <c r="DC174" s="554"/>
      <c r="DD174" s="554"/>
      <c r="DE174" s="554"/>
      <c r="DF174" s="554"/>
      <c r="DG174" s="554"/>
      <c r="DH174" s="554"/>
      <c r="DI174" s="554"/>
      <c r="DJ174" s="554"/>
      <c r="DK174" s="554"/>
      <c r="DL174" s="554"/>
      <c r="DM174" s="554"/>
      <c r="DN174" s="554"/>
      <c r="DO174" s="554"/>
      <c r="DP174" s="554"/>
      <c r="DQ174" s="554"/>
      <c r="DR174" s="554"/>
      <c r="DS174" s="554"/>
      <c r="DT174" s="554"/>
      <c r="DU174" s="554"/>
      <c r="DV174" s="554"/>
      <c r="DW174" s="554"/>
      <c r="DX174" s="554"/>
      <c r="DY174" s="554"/>
      <c r="DZ174" s="554"/>
      <c r="EA174" s="554"/>
      <c r="EB174" s="554"/>
      <c r="EC174" s="554"/>
      <c r="ED174" s="554"/>
      <c r="EE174" s="554"/>
      <c r="EF174" s="554"/>
      <c r="EG174" s="554"/>
      <c r="EH174" s="554"/>
      <c r="EI174" s="554"/>
      <c r="EJ174" s="554"/>
      <c r="EK174" s="554"/>
      <c r="EL174" s="554"/>
      <c r="EM174" s="554"/>
      <c r="EN174" s="554"/>
      <c r="EO174" s="554"/>
      <c r="EP174" s="554"/>
      <c r="EQ174" s="554"/>
      <c r="ER174" s="554"/>
      <c r="ES174" s="554"/>
      <c r="ET174" s="554"/>
      <c r="EU174" s="554"/>
      <c r="EV174" s="554"/>
      <c r="EW174" s="554"/>
      <c r="EX174" s="554"/>
      <c r="EY174" s="554"/>
      <c r="EZ174" s="554"/>
      <c r="FA174" s="554"/>
      <c r="FB174" s="554"/>
      <c r="FC174" s="554"/>
      <c r="FD174" s="554"/>
      <c r="FE174" s="554"/>
      <c r="FF174" s="554"/>
      <c r="FG174" s="554"/>
      <c r="FH174" s="554"/>
      <c r="FI174" s="554"/>
    </row>
    <row r="175" spans="6:165" ht="9">
      <c r="F175" s="554"/>
      <c r="G175" s="554"/>
      <c r="H175" s="554"/>
      <c r="I175" s="554"/>
      <c r="J175" s="554"/>
      <c r="K175" s="554"/>
      <c r="L175" s="554"/>
      <c r="M175" s="554"/>
      <c r="S175" s="554"/>
      <c r="T175" s="554"/>
      <c r="U175" s="554"/>
      <c r="V175" s="554"/>
      <c r="W175" s="554"/>
      <c r="X175" s="554"/>
      <c r="Y175" s="554"/>
      <c r="Z175" s="554"/>
      <c r="AA175" s="554"/>
      <c r="AB175" s="554"/>
      <c r="AC175" s="554"/>
      <c r="AD175" s="554"/>
      <c r="AE175" s="554"/>
      <c r="AF175" s="554"/>
      <c r="AG175" s="554"/>
      <c r="AH175" s="554"/>
      <c r="AI175" s="554"/>
      <c r="AJ175" s="554"/>
      <c r="AK175" s="554"/>
      <c r="AL175" s="554"/>
      <c r="AM175" s="549"/>
      <c r="AN175" s="549"/>
      <c r="AO175" s="554"/>
      <c r="AP175" s="554"/>
      <c r="AQ175" s="554"/>
      <c r="AR175" s="554"/>
      <c r="AS175" s="554"/>
      <c r="AT175" s="554"/>
      <c r="AU175" s="554"/>
      <c r="AV175" s="554"/>
      <c r="AW175" s="554"/>
      <c r="AX175" s="554"/>
      <c r="AY175" s="554"/>
      <c r="AZ175" s="554"/>
      <c r="BA175" s="554"/>
      <c r="BB175" s="554"/>
      <c r="BC175" s="554"/>
      <c r="BD175" s="554"/>
      <c r="BE175" s="554"/>
      <c r="BF175" s="554"/>
      <c r="BG175" s="554"/>
      <c r="BH175" s="554"/>
      <c r="BI175" s="554"/>
      <c r="BJ175" s="554"/>
      <c r="BK175" s="554"/>
      <c r="BL175" s="554"/>
      <c r="BM175" s="554"/>
      <c r="BN175" s="554"/>
      <c r="BO175" s="554"/>
      <c r="BP175" s="554"/>
      <c r="BQ175" s="554"/>
      <c r="BR175" s="554"/>
      <c r="BS175" s="554"/>
      <c r="BT175" s="554"/>
      <c r="BU175" s="554"/>
      <c r="BV175" s="554"/>
      <c r="BW175" s="554"/>
      <c r="BX175" s="554"/>
      <c r="BY175" s="554"/>
      <c r="BZ175" s="554"/>
      <c r="CA175" s="554"/>
      <c r="CB175" s="554"/>
      <c r="CC175" s="554"/>
      <c r="CD175" s="554"/>
      <c r="CE175" s="554"/>
      <c r="CF175" s="554"/>
      <c r="CG175" s="554"/>
      <c r="CH175" s="554"/>
      <c r="CI175" s="554"/>
      <c r="CJ175" s="554"/>
      <c r="CK175" s="554"/>
      <c r="CL175" s="554"/>
      <c r="CM175" s="554"/>
      <c r="CN175" s="554"/>
      <c r="CO175" s="554"/>
      <c r="CP175" s="554"/>
      <c r="CQ175" s="554"/>
      <c r="CR175" s="554"/>
      <c r="CS175" s="554"/>
      <c r="CT175" s="554"/>
      <c r="CU175" s="554"/>
      <c r="CV175" s="554"/>
      <c r="CW175" s="554"/>
      <c r="CX175" s="554"/>
      <c r="CY175" s="554"/>
      <c r="CZ175" s="554"/>
      <c r="DA175" s="554"/>
      <c r="DB175" s="554"/>
      <c r="DC175" s="554"/>
      <c r="DD175" s="554"/>
      <c r="DE175" s="554"/>
      <c r="DF175" s="554"/>
      <c r="DG175" s="554"/>
      <c r="DH175" s="554"/>
      <c r="DI175" s="554"/>
      <c r="DJ175" s="554"/>
      <c r="DK175" s="554"/>
      <c r="DL175" s="554"/>
      <c r="DM175" s="554"/>
      <c r="DN175" s="554"/>
      <c r="DO175" s="554"/>
      <c r="DP175" s="554"/>
      <c r="DQ175" s="554"/>
      <c r="DR175" s="554"/>
      <c r="DS175" s="554"/>
      <c r="DT175" s="554"/>
      <c r="DU175" s="554"/>
      <c r="DV175" s="554"/>
      <c r="DW175" s="554"/>
      <c r="DX175" s="554"/>
      <c r="DY175" s="554"/>
      <c r="DZ175" s="554"/>
      <c r="EA175" s="554"/>
      <c r="EB175" s="554"/>
      <c r="EC175" s="554"/>
      <c r="ED175" s="554"/>
      <c r="EE175" s="554"/>
      <c r="EF175" s="554"/>
      <c r="EG175" s="554"/>
      <c r="EH175" s="554"/>
      <c r="EI175" s="554"/>
      <c r="EJ175" s="554"/>
      <c r="EK175" s="554"/>
      <c r="EL175" s="554"/>
      <c r="EM175" s="554"/>
      <c r="EN175" s="554"/>
      <c r="EO175" s="554"/>
      <c r="EP175" s="554"/>
      <c r="EQ175" s="554"/>
      <c r="ER175" s="554"/>
      <c r="ES175" s="554"/>
      <c r="ET175" s="554"/>
      <c r="EU175" s="554"/>
      <c r="EV175" s="554"/>
      <c r="EW175" s="554"/>
      <c r="EX175" s="554"/>
      <c r="EY175" s="554"/>
      <c r="EZ175" s="554"/>
      <c r="FA175" s="554"/>
      <c r="FB175" s="554"/>
      <c r="FC175" s="554"/>
      <c r="FD175" s="554"/>
      <c r="FE175" s="554"/>
      <c r="FF175" s="554"/>
      <c r="FG175" s="554"/>
      <c r="FH175" s="554"/>
      <c r="FI175" s="554"/>
    </row>
    <row r="176" spans="6:165" ht="9">
      <c r="F176" s="554"/>
      <c r="G176" s="554"/>
      <c r="H176" s="554"/>
      <c r="I176" s="554"/>
      <c r="J176" s="554"/>
      <c r="K176" s="554"/>
      <c r="L176" s="554"/>
      <c r="M176" s="554"/>
      <c r="S176" s="554"/>
      <c r="T176" s="554"/>
      <c r="U176" s="554"/>
      <c r="V176" s="554"/>
      <c r="W176" s="554"/>
      <c r="X176" s="554"/>
      <c r="Y176" s="554"/>
      <c r="Z176" s="554"/>
      <c r="AA176" s="554"/>
      <c r="AB176" s="554"/>
      <c r="AC176" s="554"/>
      <c r="AD176" s="554"/>
      <c r="AE176" s="554"/>
      <c r="AF176" s="554"/>
      <c r="AG176" s="554"/>
      <c r="AH176" s="554"/>
      <c r="AI176" s="554"/>
      <c r="AJ176" s="554"/>
      <c r="AK176" s="554"/>
      <c r="AL176" s="554"/>
      <c r="AM176" s="549"/>
      <c r="AN176" s="549"/>
      <c r="AO176" s="554"/>
      <c r="AP176" s="554"/>
      <c r="AQ176" s="554"/>
      <c r="AR176" s="554"/>
      <c r="AS176" s="554"/>
      <c r="AT176" s="554"/>
      <c r="AU176" s="554"/>
      <c r="AV176" s="554"/>
      <c r="AW176" s="554"/>
      <c r="AX176" s="554"/>
      <c r="AY176" s="554"/>
      <c r="AZ176" s="554"/>
      <c r="BA176" s="554"/>
      <c r="BB176" s="554"/>
      <c r="BC176" s="554"/>
      <c r="BD176" s="554"/>
      <c r="BE176" s="554"/>
      <c r="BF176" s="554"/>
      <c r="BG176" s="554"/>
      <c r="BH176" s="554"/>
      <c r="BI176" s="554"/>
      <c r="BJ176" s="554"/>
      <c r="BK176" s="554"/>
      <c r="BL176" s="554"/>
      <c r="BM176" s="554"/>
      <c r="BN176" s="554"/>
      <c r="BO176" s="554"/>
      <c r="BP176" s="554"/>
      <c r="BQ176" s="554"/>
      <c r="BR176" s="554"/>
      <c r="BS176" s="554"/>
      <c r="BT176" s="554"/>
      <c r="BU176" s="554"/>
      <c r="BV176" s="554"/>
      <c r="BW176" s="554"/>
      <c r="BX176" s="554"/>
      <c r="BY176" s="554"/>
      <c r="BZ176" s="554"/>
      <c r="CA176" s="554"/>
      <c r="CB176" s="554"/>
      <c r="CC176" s="554"/>
      <c r="CD176" s="554"/>
      <c r="CE176" s="554"/>
      <c r="CF176" s="554"/>
      <c r="CG176" s="554"/>
      <c r="CH176" s="554"/>
      <c r="CI176" s="554"/>
      <c r="CJ176" s="554"/>
      <c r="CK176" s="554"/>
      <c r="CL176" s="554"/>
      <c r="CM176" s="554"/>
      <c r="CN176" s="554"/>
      <c r="CO176" s="554"/>
      <c r="CP176" s="554"/>
      <c r="CQ176" s="554"/>
      <c r="CR176" s="554"/>
      <c r="CS176" s="554"/>
      <c r="CT176" s="554"/>
      <c r="CU176" s="554"/>
      <c r="CV176" s="554"/>
      <c r="CW176" s="554"/>
      <c r="CX176" s="554"/>
      <c r="CY176" s="554"/>
      <c r="CZ176" s="554"/>
      <c r="DA176" s="554"/>
      <c r="DB176" s="554"/>
      <c r="DC176" s="554"/>
      <c r="DD176" s="554"/>
      <c r="DE176" s="554"/>
      <c r="DF176" s="554"/>
      <c r="DG176" s="554"/>
      <c r="DH176" s="554"/>
      <c r="DI176" s="554"/>
      <c r="DJ176" s="554"/>
      <c r="DK176" s="554"/>
      <c r="DL176" s="554"/>
      <c r="DM176" s="554"/>
      <c r="DN176" s="554"/>
      <c r="DO176" s="554"/>
      <c r="DP176" s="554"/>
      <c r="DQ176" s="554"/>
      <c r="DR176" s="554"/>
      <c r="DS176" s="554"/>
      <c r="DT176" s="554"/>
      <c r="DU176" s="554"/>
      <c r="DV176" s="554"/>
      <c r="DW176" s="554"/>
      <c r="DX176" s="554"/>
      <c r="DY176" s="554"/>
      <c r="DZ176" s="554"/>
      <c r="EA176" s="554"/>
      <c r="EB176" s="554"/>
      <c r="EC176" s="554"/>
      <c r="ED176" s="554"/>
      <c r="EE176" s="554"/>
      <c r="EF176" s="554"/>
      <c r="EG176" s="554"/>
      <c r="EH176" s="554"/>
      <c r="EI176" s="554"/>
      <c r="EJ176" s="554"/>
      <c r="EK176" s="554"/>
      <c r="EL176" s="554"/>
      <c r="EM176" s="554"/>
      <c r="EN176" s="554"/>
      <c r="EO176" s="554"/>
      <c r="EP176" s="554"/>
      <c r="EQ176" s="554"/>
      <c r="ER176" s="554"/>
      <c r="ES176" s="554"/>
      <c r="ET176" s="554"/>
      <c r="EU176" s="554"/>
      <c r="EV176" s="554"/>
      <c r="EW176" s="554"/>
      <c r="EX176" s="554"/>
      <c r="EY176" s="554"/>
      <c r="EZ176" s="554"/>
      <c r="FA176" s="554"/>
      <c r="FB176" s="554"/>
      <c r="FC176" s="554"/>
      <c r="FD176" s="554"/>
      <c r="FE176" s="554"/>
      <c r="FF176" s="554"/>
      <c r="FG176" s="554"/>
      <c r="FH176" s="554"/>
      <c r="FI176" s="554"/>
    </row>
    <row r="177" spans="6:165" ht="9">
      <c r="F177" s="554"/>
      <c r="G177" s="554"/>
      <c r="H177" s="554"/>
      <c r="I177" s="554"/>
      <c r="J177" s="554"/>
      <c r="K177" s="554"/>
      <c r="L177" s="554"/>
      <c r="M177" s="554"/>
      <c r="S177" s="554"/>
      <c r="T177" s="554"/>
      <c r="U177" s="554"/>
      <c r="V177" s="554"/>
      <c r="W177" s="554"/>
      <c r="X177" s="554"/>
      <c r="Y177" s="554"/>
      <c r="Z177" s="554"/>
      <c r="AA177" s="554"/>
      <c r="AB177" s="554"/>
      <c r="AC177" s="554"/>
      <c r="AD177" s="554"/>
      <c r="AE177" s="554"/>
      <c r="AF177" s="554"/>
      <c r="AG177" s="554"/>
      <c r="AH177" s="554"/>
      <c r="AI177" s="554"/>
      <c r="AJ177" s="554"/>
      <c r="AK177" s="554"/>
      <c r="AL177" s="554"/>
      <c r="AM177" s="549"/>
      <c r="AN177" s="549"/>
      <c r="AO177" s="554"/>
      <c r="AP177" s="554"/>
      <c r="AQ177" s="554"/>
      <c r="AR177" s="554"/>
      <c r="AS177" s="554"/>
      <c r="AT177" s="554"/>
      <c r="AU177" s="554"/>
      <c r="AV177" s="554"/>
      <c r="AW177" s="554"/>
      <c r="AX177" s="554"/>
      <c r="AY177" s="554"/>
      <c r="AZ177" s="554"/>
      <c r="BA177" s="554"/>
      <c r="BB177" s="554"/>
      <c r="BC177" s="554"/>
      <c r="BD177" s="554"/>
      <c r="BE177" s="554"/>
      <c r="BF177" s="554"/>
      <c r="BG177" s="554"/>
      <c r="BH177" s="554"/>
      <c r="BI177" s="554"/>
      <c r="BJ177" s="554"/>
      <c r="BK177" s="554"/>
      <c r="BL177" s="554"/>
      <c r="BM177" s="554"/>
      <c r="BN177" s="554"/>
      <c r="BO177" s="554"/>
      <c r="BP177" s="554"/>
      <c r="BQ177" s="554"/>
      <c r="BR177" s="554"/>
      <c r="BS177" s="554"/>
      <c r="BT177" s="554"/>
      <c r="BU177" s="554"/>
      <c r="BV177" s="554"/>
      <c r="BW177" s="554"/>
      <c r="BX177" s="554"/>
      <c r="BY177" s="554"/>
      <c r="BZ177" s="554"/>
      <c r="CA177" s="554"/>
      <c r="CB177" s="554"/>
      <c r="CC177" s="554"/>
      <c r="CD177" s="554"/>
      <c r="CE177" s="554"/>
      <c r="CF177" s="554"/>
      <c r="CG177" s="554"/>
      <c r="CH177" s="554"/>
      <c r="CI177" s="554"/>
      <c r="CJ177" s="554"/>
      <c r="CK177" s="554"/>
      <c r="CL177" s="554"/>
      <c r="CM177" s="554"/>
      <c r="CN177" s="554"/>
      <c r="CO177" s="554"/>
      <c r="CP177" s="554"/>
      <c r="CQ177" s="554"/>
      <c r="CR177" s="554"/>
      <c r="CS177" s="554"/>
      <c r="CT177" s="554"/>
      <c r="CU177" s="554"/>
      <c r="CV177" s="554"/>
      <c r="CW177" s="554"/>
      <c r="CX177" s="554"/>
      <c r="CY177" s="554"/>
      <c r="CZ177" s="554"/>
      <c r="DA177" s="554"/>
      <c r="DB177" s="554"/>
      <c r="DC177" s="554"/>
      <c r="DD177" s="554"/>
      <c r="DE177" s="554"/>
      <c r="DF177" s="554"/>
      <c r="DG177" s="554"/>
      <c r="DH177" s="554"/>
      <c r="DI177" s="554"/>
      <c r="DJ177" s="554"/>
      <c r="DK177" s="554"/>
      <c r="DL177" s="554"/>
      <c r="DM177" s="554"/>
      <c r="DN177" s="554"/>
      <c r="DO177" s="554"/>
      <c r="DP177" s="554"/>
      <c r="DQ177" s="554"/>
      <c r="DR177" s="554"/>
      <c r="DS177" s="554"/>
      <c r="DT177" s="554"/>
      <c r="DU177" s="554"/>
      <c r="DV177" s="554"/>
      <c r="DW177" s="554"/>
      <c r="DX177" s="554"/>
      <c r="DY177" s="554"/>
      <c r="DZ177" s="554"/>
      <c r="EA177" s="554"/>
      <c r="EB177" s="554"/>
      <c r="EC177" s="554"/>
      <c r="ED177" s="554"/>
      <c r="EE177" s="554"/>
      <c r="EF177" s="554"/>
      <c r="EG177" s="554"/>
      <c r="EH177" s="554"/>
      <c r="EI177" s="554"/>
      <c r="EJ177" s="554"/>
      <c r="EK177" s="554"/>
      <c r="EL177" s="554"/>
      <c r="EM177" s="554"/>
      <c r="EN177" s="554"/>
      <c r="EO177" s="554"/>
      <c r="EP177" s="554"/>
      <c r="EQ177" s="554"/>
      <c r="ER177" s="554"/>
      <c r="ES177" s="554"/>
      <c r="ET177" s="554"/>
      <c r="EU177" s="554"/>
      <c r="EV177" s="554"/>
      <c r="EW177" s="554"/>
      <c r="EX177" s="554"/>
      <c r="EY177" s="554"/>
      <c r="EZ177" s="554"/>
      <c r="FA177" s="554"/>
      <c r="FB177" s="554"/>
      <c r="FC177" s="554"/>
      <c r="FD177" s="554"/>
      <c r="FE177" s="554"/>
      <c r="FF177" s="554"/>
      <c r="FG177" s="554"/>
      <c r="FH177" s="554"/>
      <c r="FI177" s="554"/>
    </row>
    <row r="178" spans="6:165" ht="9">
      <c r="F178" s="554"/>
      <c r="G178" s="554"/>
      <c r="H178" s="554"/>
      <c r="I178" s="554"/>
      <c r="J178" s="554"/>
      <c r="K178" s="554"/>
      <c r="L178" s="554"/>
      <c r="M178" s="554"/>
      <c r="S178" s="554"/>
      <c r="T178" s="554"/>
      <c r="U178" s="554"/>
      <c r="V178" s="554"/>
      <c r="W178" s="554"/>
      <c r="X178" s="554"/>
      <c r="Y178" s="554"/>
      <c r="Z178" s="554"/>
      <c r="AA178" s="554"/>
      <c r="AB178" s="554"/>
      <c r="AC178" s="554"/>
      <c r="AD178" s="554"/>
      <c r="AE178" s="554"/>
      <c r="AF178" s="554"/>
      <c r="AG178" s="554"/>
      <c r="AH178" s="554"/>
      <c r="AI178" s="554"/>
      <c r="AJ178" s="554"/>
      <c r="AK178" s="554"/>
      <c r="AL178" s="554"/>
      <c r="AM178" s="549"/>
      <c r="AN178" s="549"/>
      <c r="AO178" s="554"/>
      <c r="AP178" s="554"/>
      <c r="AQ178" s="554"/>
      <c r="AR178" s="554"/>
      <c r="AS178" s="554"/>
      <c r="AT178" s="554"/>
      <c r="AU178" s="554"/>
      <c r="AV178" s="554"/>
      <c r="AW178" s="554"/>
      <c r="AX178" s="554"/>
      <c r="AY178" s="554"/>
      <c r="AZ178" s="554"/>
      <c r="BA178" s="554"/>
      <c r="BB178" s="554"/>
      <c r="BC178" s="554"/>
      <c r="BD178" s="554"/>
      <c r="BE178" s="554"/>
      <c r="BF178" s="554"/>
      <c r="BG178" s="554"/>
      <c r="BH178" s="554"/>
      <c r="BI178" s="554"/>
      <c r="BJ178" s="554"/>
      <c r="BK178" s="554"/>
      <c r="BL178" s="554"/>
      <c r="BM178" s="554"/>
      <c r="BN178" s="554"/>
      <c r="BO178" s="554"/>
      <c r="BP178" s="554"/>
      <c r="BQ178" s="554"/>
      <c r="BR178" s="554"/>
      <c r="BS178" s="554"/>
      <c r="BT178" s="554"/>
      <c r="BU178" s="554"/>
      <c r="BV178" s="554"/>
      <c r="BW178" s="554"/>
      <c r="BX178" s="554"/>
      <c r="BY178" s="554"/>
      <c r="BZ178" s="554"/>
      <c r="CA178" s="554"/>
      <c r="CB178" s="554"/>
      <c r="CC178" s="554"/>
      <c r="CD178" s="554"/>
      <c r="CE178" s="554"/>
      <c r="CF178" s="554"/>
      <c r="CG178" s="554"/>
      <c r="CH178" s="554"/>
      <c r="CI178" s="554"/>
      <c r="CJ178" s="554"/>
      <c r="CK178" s="554"/>
      <c r="CL178" s="554"/>
      <c r="CM178" s="554"/>
      <c r="CN178" s="554"/>
      <c r="CO178" s="554"/>
      <c r="CP178" s="554"/>
      <c r="CQ178" s="554"/>
      <c r="CR178" s="554"/>
      <c r="CS178" s="554"/>
      <c r="CT178" s="554"/>
      <c r="CU178" s="554"/>
      <c r="CV178" s="554"/>
      <c r="CW178" s="554"/>
      <c r="CX178" s="554"/>
      <c r="CY178" s="554"/>
      <c r="CZ178" s="554"/>
      <c r="DA178" s="554"/>
      <c r="DB178" s="554"/>
      <c r="DC178" s="554"/>
      <c r="DD178" s="554"/>
      <c r="DE178" s="554"/>
      <c r="DF178" s="554"/>
      <c r="DG178" s="554"/>
      <c r="DH178" s="554"/>
      <c r="DI178" s="554"/>
      <c r="DJ178" s="554"/>
      <c r="DK178" s="554"/>
      <c r="DL178" s="554"/>
      <c r="DM178" s="554"/>
      <c r="DN178" s="554"/>
      <c r="DO178" s="554"/>
      <c r="DP178" s="554"/>
      <c r="DQ178" s="554"/>
      <c r="DR178" s="554"/>
      <c r="DS178" s="554"/>
      <c r="DT178" s="554"/>
      <c r="DU178" s="554"/>
      <c r="DV178" s="554"/>
      <c r="DW178" s="554"/>
      <c r="DX178" s="554"/>
      <c r="DY178" s="554"/>
      <c r="DZ178" s="554"/>
      <c r="EA178" s="554"/>
      <c r="EB178" s="554"/>
      <c r="EC178" s="554"/>
      <c r="ED178" s="554"/>
      <c r="EE178" s="554"/>
      <c r="EF178" s="554"/>
      <c r="EG178" s="554"/>
      <c r="EH178" s="554"/>
      <c r="EI178" s="554"/>
      <c r="EJ178" s="554"/>
      <c r="EK178" s="554"/>
      <c r="EL178" s="554"/>
      <c r="EM178" s="554"/>
      <c r="EN178" s="554"/>
      <c r="EO178" s="554"/>
      <c r="EP178" s="554"/>
      <c r="EQ178" s="554"/>
      <c r="ER178" s="554"/>
      <c r="ES178" s="554"/>
      <c r="ET178" s="554"/>
      <c r="EU178" s="554"/>
      <c r="EV178" s="554"/>
      <c r="EW178" s="554"/>
      <c r="EX178" s="554"/>
      <c r="EY178" s="554"/>
      <c r="EZ178" s="554"/>
      <c r="FA178" s="554"/>
      <c r="FB178" s="554"/>
      <c r="FC178" s="554"/>
      <c r="FD178" s="554"/>
      <c r="FE178" s="554"/>
      <c r="FF178" s="554"/>
      <c r="FG178" s="554"/>
      <c r="FH178" s="554"/>
      <c r="FI178" s="554"/>
    </row>
    <row r="179" spans="6:165" ht="9">
      <c r="F179" s="554"/>
      <c r="G179" s="554"/>
      <c r="H179" s="554"/>
      <c r="I179" s="554"/>
      <c r="J179" s="554"/>
      <c r="K179" s="554"/>
      <c r="L179" s="554"/>
      <c r="M179" s="554"/>
      <c r="S179" s="554"/>
      <c r="T179" s="554"/>
      <c r="U179" s="554"/>
      <c r="V179" s="554"/>
      <c r="W179" s="554"/>
      <c r="X179" s="554"/>
      <c r="Y179" s="554"/>
      <c r="Z179" s="554"/>
      <c r="AA179" s="554"/>
      <c r="AB179" s="554"/>
      <c r="AC179" s="554"/>
      <c r="AD179" s="554"/>
      <c r="AE179" s="554"/>
      <c r="AF179" s="554"/>
      <c r="AG179" s="554"/>
      <c r="AH179" s="554"/>
      <c r="AI179" s="554"/>
      <c r="AJ179" s="554"/>
      <c r="AK179" s="554"/>
      <c r="AL179" s="554"/>
      <c r="AM179" s="549"/>
      <c r="AN179" s="549"/>
      <c r="AO179" s="554"/>
      <c r="AP179" s="554"/>
      <c r="AQ179" s="554"/>
      <c r="AR179" s="554"/>
      <c r="AS179" s="554"/>
      <c r="AT179" s="554"/>
      <c r="AU179" s="554"/>
      <c r="AV179" s="554"/>
      <c r="AW179" s="554"/>
      <c r="AX179" s="554"/>
      <c r="AY179" s="554"/>
      <c r="AZ179" s="554"/>
      <c r="BA179" s="554"/>
      <c r="BB179" s="554"/>
      <c r="BC179" s="554"/>
      <c r="BD179" s="554"/>
      <c r="BE179" s="554"/>
      <c r="BF179" s="554"/>
      <c r="BG179" s="554"/>
      <c r="BH179" s="554"/>
      <c r="BI179" s="554"/>
      <c r="BJ179" s="554"/>
      <c r="BK179" s="554"/>
      <c r="BL179" s="554"/>
      <c r="BM179" s="554"/>
      <c r="BN179" s="554"/>
      <c r="BO179" s="554"/>
      <c r="BP179" s="554"/>
      <c r="BQ179" s="554"/>
      <c r="BR179" s="554"/>
      <c r="BS179" s="554"/>
      <c r="BT179" s="554"/>
      <c r="BU179" s="554"/>
      <c r="BV179" s="554"/>
      <c r="BW179" s="554"/>
      <c r="BX179" s="554"/>
      <c r="BY179" s="554"/>
      <c r="BZ179" s="554"/>
      <c r="CA179" s="554"/>
      <c r="CB179" s="554"/>
      <c r="CC179" s="554"/>
      <c r="CD179" s="554"/>
      <c r="CE179" s="554"/>
      <c r="CF179" s="554"/>
      <c r="CG179" s="554"/>
      <c r="CH179" s="554"/>
      <c r="CI179" s="554"/>
      <c r="CJ179" s="554"/>
      <c r="CK179" s="554"/>
      <c r="CL179" s="554"/>
      <c r="CM179" s="554"/>
      <c r="CN179" s="554"/>
      <c r="CO179" s="554"/>
      <c r="CP179" s="554"/>
      <c r="CQ179" s="554"/>
      <c r="CR179" s="554"/>
      <c r="CS179" s="554"/>
      <c r="CT179" s="554"/>
      <c r="CU179" s="554"/>
      <c r="CV179" s="554"/>
      <c r="CW179" s="554"/>
      <c r="CX179" s="554"/>
      <c r="CY179" s="554"/>
      <c r="CZ179" s="554"/>
      <c r="DA179" s="554"/>
      <c r="DB179" s="554"/>
      <c r="DC179" s="554"/>
      <c r="DD179" s="554"/>
      <c r="DE179" s="554"/>
      <c r="DF179" s="554"/>
      <c r="DG179" s="554"/>
      <c r="DH179" s="554"/>
      <c r="DI179" s="554"/>
      <c r="DJ179" s="554"/>
      <c r="DK179" s="554"/>
      <c r="DL179" s="554"/>
      <c r="DM179" s="554"/>
      <c r="DN179" s="554"/>
      <c r="DO179" s="554"/>
      <c r="DP179" s="554"/>
      <c r="DQ179" s="554"/>
      <c r="DR179" s="554"/>
      <c r="DS179" s="554"/>
      <c r="DT179" s="554"/>
      <c r="DU179" s="554"/>
      <c r="DV179" s="554"/>
      <c r="DW179" s="554"/>
      <c r="DX179" s="554"/>
      <c r="DY179" s="554"/>
      <c r="DZ179" s="554"/>
      <c r="EA179" s="554"/>
      <c r="EB179" s="554"/>
      <c r="EC179" s="554"/>
      <c r="ED179" s="554"/>
      <c r="EE179" s="554"/>
      <c r="EF179" s="554"/>
      <c r="EG179" s="554"/>
      <c r="EH179" s="554"/>
      <c r="EI179" s="554"/>
      <c r="EJ179" s="554"/>
      <c r="EK179" s="554"/>
      <c r="EL179" s="554"/>
      <c r="EM179" s="554"/>
      <c r="EN179" s="554"/>
      <c r="EO179" s="554"/>
      <c r="EP179" s="554"/>
      <c r="EQ179" s="554"/>
      <c r="ER179" s="554"/>
      <c r="ES179" s="554"/>
      <c r="ET179" s="554"/>
      <c r="EU179" s="554"/>
      <c r="EV179" s="554"/>
      <c r="EW179" s="554"/>
      <c r="EX179" s="554"/>
      <c r="EY179" s="554"/>
      <c r="EZ179" s="554"/>
      <c r="FA179" s="554"/>
      <c r="FB179" s="554"/>
      <c r="FC179" s="554"/>
      <c r="FD179" s="554"/>
      <c r="FE179" s="554"/>
      <c r="FF179" s="554"/>
      <c r="FG179" s="554"/>
      <c r="FH179" s="554"/>
      <c r="FI179" s="554"/>
    </row>
    <row r="180" spans="6:165" ht="9">
      <c r="F180" s="554"/>
      <c r="G180" s="554"/>
      <c r="H180" s="554"/>
      <c r="I180" s="554"/>
      <c r="J180" s="554"/>
      <c r="K180" s="554"/>
      <c r="L180" s="554"/>
      <c r="M180" s="554"/>
      <c r="S180" s="554"/>
      <c r="T180" s="554"/>
      <c r="U180" s="554"/>
      <c r="V180" s="554"/>
      <c r="W180" s="554"/>
      <c r="X180" s="554"/>
      <c r="Y180" s="554"/>
      <c r="Z180" s="554"/>
      <c r="AA180" s="554"/>
      <c r="AB180" s="554"/>
      <c r="AC180" s="554"/>
      <c r="AD180" s="554"/>
      <c r="AE180" s="554"/>
      <c r="AF180" s="554"/>
      <c r="AG180" s="554"/>
      <c r="AH180" s="554"/>
      <c r="AI180" s="554"/>
      <c r="AJ180" s="554"/>
      <c r="AK180" s="554"/>
      <c r="AL180" s="554"/>
      <c r="AM180" s="549"/>
      <c r="AN180" s="549"/>
      <c r="AO180" s="554"/>
      <c r="AP180" s="554"/>
      <c r="AQ180" s="554"/>
      <c r="AR180" s="554"/>
      <c r="AS180" s="554"/>
      <c r="AT180" s="554"/>
      <c r="AU180" s="554"/>
      <c r="AV180" s="554"/>
      <c r="AW180" s="554"/>
      <c r="AX180" s="554"/>
      <c r="AY180" s="554"/>
      <c r="AZ180" s="554"/>
      <c r="BA180" s="554"/>
      <c r="BB180" s="554"/>
      <c r="BC180" s="554"/>
      <c r="BD180" s="554"/>
      <c r="BE180" s="554"/>
      <c r="BF180" s="554"/>
      <c r="BG180" s="554"/>
      <c r="BH180" s="554"/>
      <c r="BI180" s="554"/>
      <c r="BJ180" s="554"/>
      <c r="BK180" s="554"/>
      <c r="BL180" s="554"/>
      <c r="BM180" s="554"/>
      <c r="BN180" s="554"/>
      <c r="BO180" s="554"/>
      <c r="BP180" s="554"/>
      <c r="BQ180" s="554"/>
      <c r="BR180" s="554"/>
      <c r="BS180" s="554"/>
      <c r="BT180" s="554"/>
      <c r="BU180" s="554"/>
      <c r="BV180" s="554"/>
      <c r="BW180" s="554"/>
      <c r="BX180" s="554"/>
      <c r="BY180" s="554"/>
      <c r="BZ180" s="554"/>
      <c r="CA180" s="554"/>
      <c r="CB180" s="554"/>
      <c r="CC180" s="554"/>
      <c r="CD180" s="554"/>
      <c r="CE180" s="554"/>
      <c r="CF180" s="554"/>
      <c r="CG180" s="554"/>
      <c r="CH180" s="554"/>
      <c r="CI180" s="554"/>
      <c r="CJ180" s="554"/>
      <c r="CK180" s="554"/>
      <c r="CL180" s="554"/>
      <c r="CM180" s="554"/>
      <c r="CN180" s="554"/>
      <c r="CO180" s="554"/>
      <c r="CP180" s="554"/>
      <c r="CQ180" s="554"/>
      <c r="CR180" s="554"/>
      <c r="CS180" s="554"/>
      <c r="CT180" s="554"/>
      <c r="CU180" s="554"/>
      <c r="CV180" s="554"/>
      <c r="CW180" s="554"/>
      <c r="CX180" s="554"/>
      <c r="CY180" s="554"/>
      <c r="CZ180" s="554"/>
      <c r="DA180" s="554"/>
      <c r="DB180" s="554"/>
      <c r="DC180" s="554"/>
      <c r="DD180" s="554"/>
      <c r="DE180" s="554"/>
      <c r="DF180" s="554"/>
      <c r="DG180" s="554"/>
      <c r="DH180" s="554"/>
      <c r="DI180" s="554"/>
      <c r="DJ180" s="554"/>
      <c r="DK180" s="554"/>
      <c r="DL180" s="554"/>
      <c r="DM180" s="554"/>
      <c r="DN180" s="554"/>
      <c r="DO180" s="554"/>
      <c r="DP180" s="554"/>
      <c r="DQ180" s="554"/>
      <c r="DR180" s="554"/>
      <c r="DS180" s="554"/>
      <c r="DT180" s="554"/>
      <c r="DU180" s="554"/>
      <c r="DV180" s="554"/>
      <c r="DW180" s="554"/>
      <c r="DX180" s="554"/>
      <c r="DY180" s="554"/>
      <c r="DZ180" s="554"/>
      <c r="EA180" s="554"/>
      <c r="EB180" s="554"/>
      <c r="EC180" s="554"/>
      <c r="ED180" s="554"/>
      <c r="EE180" s="554"/>
      <c r="EF180" s="554"/>
      <c r="EG180" s="554"/>
      <c r="EH180" s="554"/>
      <c r="EI180" s="554"/>
      <c r="EJ180" s="554"/>
      <c r="EK180" s="554"/>
      <c r="EL180" s="554"/>
      <c r="EM180" s="554"/>
      <c r="EN180" s="554"/>
      <c r="EO180" s="554"/>
      <c r="EP180" s="554"/>
      <c r="EQ180" s="554"/>
      <c r="ER180" s="554"/>
      <c r="ES180" s="554"/>
      <c r="ET180" s="554"/>
      <c r="EU180" s="554"/>
      <c r="EV180" s="554"/>
      <c r="EW180" s="554"/>
      <c r="EX180" s="554"/>
      <c r="EY180" s="554"/>
      <c r="EZ180" s="554"/>
      <c r="FA180" s="554"/>
      <c r="FB180" s="554"/>
      <c r="FC180" s="554"/>
      <c r="FD180" s="554"/>
      <c r="FE180" s="554"/>
      <c r="FF180" s="554"/>
      <c r="FG180" s="554"/>
      <c r="FH180" s="554"/>
      <c r="FI180" s="554"/>
    </row>
    <row r="181" spans="6:165" ht="9">
      <c r="F181" s="554"/>
      <c r="G181" s="554"/>
      <c r="H181" s="554"/>
      <c r="I181" s="554"/>
      <c r="J181" s="554"/>
      <c r="K181" s="554"/>
      <c r="L181" s="554"/>
      <c r="M181" s="554"/>
      <c r="S181" s="554"/>
      <c r="T181" s="554"/>
      <c r="U181" s="554"/>
      <c r="V181" s="554"/>
      <c r="W181" s="554"/>
      <c r="X181" s="554"/>
      <c r="Y181" s="554"/>
      <c r="Z181" s="554"/>
      <c r="AA181" s="554"/>
      <c r="AB181" s="554"/>
      <c r="AC181" s="554"/>
      <c r="AD181" s="554"/>
      <c r="AE181" s="554"/>
      <c r="AF181" s="554"/>
      <c r="AG181" s="554"/>
      <c r="AH181" s="554"/>
      <c r="AI181" s="554"/>
      <c r="AJ181" s="554"/>
      <c r="AK181" s="554"/>
      <c r="AL181" s="554"/>
      <c r="AM181" s="549"/>
      <c r="AN181" s="549"/>
      <c r="AO181" s="554"/>
      <c r="AP181" s="554"/>
      <c r="AQ181" s="554"/>
      <c r="AR181" s="554"/>
      <c r="AS181" s="554"/>
      <c r="AT181" s="554"/>
      <c r="AU181" s="554"/>
      <c r="AV181" s="554"/>
      <c r="AW181" s="554"/>
      <c r="AX181" s="554"/>
      <c r="AY181" s="554"/>
      <c r="AZ181" s="554"/>
      <c r="BA181" s="554"/>
      <c r="BB181" s="554"/>
      <c r="BC181" s="554"/>
      <c r="BD181" s="554"/>
      <c r="BE181" s="554"/>
      <c r="BF181" s="554"/>
      <c r="BG181" s="554"/>
      <c r="BH181" s="554"/>
      <c r="BI181" s="554"/>
      <c r="BJ181" s="554"/>
      <c r="BK181" s="554"/>
      <c r="BL181" s="554"/>
      <c r="BM181" s="554"/>
      <c r="BN181" s="554"/>
      <c r="BO181" s="554"/>
      <c r="BP181" s="554"/>
      <c r="BQ181" s="554"/>
      <c r="BR181" s="554"/>
      <c r="BS181" s="554"/>
      <c r="BT181" s="554"/>
      <c r="BU181" s="554"/>
      <c r="BV181" s="554"/>
      <c r="BW181" s="554"/>
      <c r="BX181" s="554"/>
      <c r="BY181" s="554"/>
      <c r="BZ181" s="554"/>
      <c r="CA181" s="554"/>
      <c r="CB181" s="554"/>
      <c r="CC181" s="554"/>
      <c r="CD181" s="554"/>
      <c r="CE181" s="554"/>
      <c r="CF181" s="554"/>
      <c r="CG181" s="554"/>
      <c r="CH181" s="554"/>
      <c r="CI181" s="554"/>
      <c r="CJ181" s="554"/>
      <c r="CK181" s="554"/>
      <c r="CL181" s="554"/>
      <c r="CM181" s="554"/>
      <c r="CN181" s="554"/>
      <c r="CO181" s="554"/>
      <c r="CP181" s="554"/>
      <c r="CQ181" s="554"/>
      <c r="CR181" s="554"/>
      <c r="CS181" s="554"/>
      <c r="CT181" s="554"/>
      <c r="CU181" s="554"/>
      <c r="CV181" s="554"/>
      <c r="CW181" s="554"/>
      <c r="CX181" s="554"/>
      <c r="CY181" s="554"/>
      <c r="CZ181" s="554"/>
      <c r="DA181" s="554"/>
      <c r="DB181" s="554"/>
      <c r="DC181" s="554"/>
      <c r="DD181" s="554"/>
      <c r="DE181" s="554"/>
      <c r="DF181" s="554"/>
      <c r="DG181" s="554"/>
      <c r="DH181" s="554"/>
      <c r="DI181" s="554"/>
      <c r="DJ181" s="554"/>
      <c r="DK181" s="554"/>
      <c r="DL181" s="554"/>
      <c r="DM181" s="554"/>
      <c r="DN181" s="554"/>
      <c r="DO181" s="554"/>
      <c r="DP181" s="554"/>
      <c r="DQ181" s="554"/>
      <c r="DR181" s="554"/>
      <c r="DS181" s="554"/>
      <c r="DT181" s="554"/>
      <c r="DU181" s="554"/>
      <c r="DV181" s="554"/>
      <c r="DW181" s="554"/>
      <c r="DX181" s="554"/>
      <c r="DY181" s="554"/>
      <c r="DZ181" s="554"/>
      <c r="EA181" s="554"/>
      <c r="EB181" s="554"/>
      <c r="EC181" s="554"/>
      <c r="ED181" s="554"/>
      <c r="EE181" s="554"/>
      <c r="EF181" s="554"/>
      <c r="EG181" s="554"/>
      <c r="EH181" s="554"/>
      <c r="EI181" s="554"/>
      <c r="EJ181" s="554"/>
      <c r="EK181" s="554"/>
      <c r="EL181" s="554"/>
      <c r="EM181" s="554"/>
      <c r="EN181" s="554"/>
      <c r="EO181" s="554"/>
      <c r="EP181" s="554"/>
      <c r="EQ181" s="554"/>
      <c r="ER181" s="554"/>
      <c r="ES181" s="554"/>
      <c r="ET181" s="554"/>
      <c r="EU181" s="554"/>
      <c r="EV181" s="554"/>
      <c r="EW181" s="554"/>
      <c r="EX181" s="554"/>
      <c r="EY181" s="554"/>
      <c r="EZ181" s="554"/>
      <c r="FA181" s="554"/>
      <c r="FB181" s="554"/>
      <c r="FC181" s="554"/>
      <c r="FD181" s="554"/>
      <c r="FE181" s="554"/>
      <c r="FF181" s="554"/>
      <c r="FG181" s="554"/>
      <c r="FH181" s="554"/>
      <c r="FI181" s="554"/>
    </row>
    <row r="182" spans="6:165" ht="9">
      <c r="F182" s="554"/>
      <c r="G182" s="554"/>
      <c r="H182" s="554"/>
      <c r="I182" s="554"/>
      <c r="J182" s="554"/>
      <c r="K182" s="554"/>
      <c r="L182" s="554"/>
      <c r="M182" s="554"/>
      <c r="S182" s="554"/>
      <c r="T182" s="554"/>
      <c r="U182" s="554"/>
      <c r="V182" s="554"/>
      <c r="W182" s="554"/>
      <c r="X182" s="554"/>
      <c r="Y182" s="554"/>
      <c r="Z182" s="554"/>
      <c r="AA182" s="554"/>
      <c r="AB182" s="554"/>
      <c r="AC182" s="554"/>
      <c r="AD182" s="554"/>
      <c r="AE182" s="554"/>
      <c r="AF182" s="554"/>
      <c r="AG182" s="554"/>
      <c r="AH182" s="554"/>
      <c r="AI182" s="554"/>
      <c r="AJ182" s="554"/>
      <c r="AK182" s="554"/>
      <c r="AL182" s="554"/>
      <c r="AM182" s="549"/>
      <c r="AN182" s="549"/>
      <c r="AO182" s="554"/>
      <c r="AP182" s="554"/>
      <c r="AQ182" s="554"/>
      <c r="AR182" s="554"/>
      <c r="AS182" s="554"/>
      <c r="AT182" s="554"/>
      <c r="AU182" s="554"/>
      <c r="AV182" s="554"/>
      <c r="AW182" s="554"/>
      <c r="AX182" s="554"/>
      <c r="AY182" s="554"/>
      <c r="AZ182" s="554"/>
      <c r="BA182" s="554"/>
      <c r="BB182" s="554"/>
      <c r="BC182" s="554"/>
      <c r="BD182" s="554"/>
      <c r="BE182" s="554"/>
      <c r="BF182" s="554"/>
      <c r="BG182" s="554"/>
      <c r="BH182" s="554"/>
      <c r="BI182" s="554"/>
      <c r="BJ182" s="554"/>
      <c r="BK182" s="554"/>
      <c r="BL182" s="554"/>
      <c r="BM182" s="554"/>
      <c r="BN182" s="554"/>
      <c r="BO182" s="554"/>
      <c r="BP182" s="554"/>
      <c r="BQ182" s="554"/>
      <c r="BR182" s="554"/>
      <c r="BS182" s="554"/>
      <c r="BT182" s="554"/>
      <c r="BU182" s="554"/>
      <c r="BV182" s="554"/>
      <c r="BW182" s="554"/>
      <c r="BX182" s="554"/>
      <c r="BY182" s="554"/>
      <c r="BZ182" s="554"/>
      <c r="CA182" s="554"/>
      <c r="CB182" s="554"/>
      <c r="CC182" s="554"/>
      <c r="CD182" s="554"/>
      <c r="CE182" s="554"/>
      <c r="CF182" s="554"/>
      <c r="CG182" s="554"/>
      <c r="CH182" s="554"/>
      <c r="CI182" s="554"/>
      <c r="CJ182" s="554"/>
      <c r="CK182" s="554"/>
      <c r="CL182" s="554"/>
      <c r="CM182" s="554"/>
      <c r="CN182" s="554"/>
      <c r="CO182" s="554"/>
      <c r="CP182" s="554"/>
      <c r="CQ182" s="554"/>
      <c r="CR182" s="554"/>
      <c r="CS182" s="554"/>
      <c r="CT182" s="554"/>
      <c r="CU182" s="554"/>
      <c r="CV182" s="554"/>
      <c r="CW182" s="554"/>
      <c r="CX182" s="554"/>
      <c r="CY182" s="554"/>
      <c r="CZ182" s="554"/>
      <c r="DA182" s="554"/>
      <c r="DB182" s="554"/>
      <c r="DC182" s="554"/>
      <c r="DD182" s="554"/>
      <c r="DE182" s="554"/>
      <c r="DF182" s="554"/>
      <c r="DG182" s="554"/>
      <c r="DH182" s="554"/>
      <c r="DI182" s="554"/>
      <c r="DJ182" s="554"/>
      <c r="DK182" s="554"/>
      <c r="DL182" s="554"/>
      <c r="DM182" s="554"/>
      <c r="DN182" s="554"/>
      <c r="DO182" s="554"/>
      <c r="DP182" s="554"/>
      <c r="DQ182" s="554"/>
      <c r="DR182" s="554"/>
      <c r="DS182" s="554"/>
      <c r="DT182" s="554"/>
      <c r="DU182" s="554"/>
      <c r="DV182" s="554"/>
      <c r="DW182" s="554"/>
      <c r="DX182" s="554"/>
      <c r="DY182" s="554"/>
      <c r="DZ182" s="554"/>
      <c r="EA182" s="554"/>
      <c r="EB182" s="554"/>
      <c r="EC182" s="554"/>
      <c r="ED182" s="554"/>
      <c r="EE182" s="554"/>
      <c r="EF182" s="554"/>
      <c r="EG182" s="554"/>
      <c r="EH182" s="554"/>
      <c r="EI182" s="554"/>
      <c r="EJ182" s="554"/>
      <c r="EK182" s="554"/>
      <c r="EL182" s="554"/>
      <c r="EM182" s="554"/>
      <c r="EN182" s="554"/>
      <c r="EO182" s="554"/>
      <c r="EP182" s="554"/>
      <c r="EQ182" s="554"/>
      <c r="ER182" s="554"/>
      <c r="ES182" s="554"/>
      <c r="ET182" s="554"/>
      <c r="EU182" s="554"/>
      <c r="EV182" s="554"/>
      <c r="EW182" s="554"/>
      <c r="EX182" s="554"/>
      <c r="EY182" s="554"/>
      <c r="EZ182" s="554"/>
      <c r="FA182" s="554"/>
      <c r="FB182" s="554"/>
      <c r="FC182" s="554"/>
      <c r="FD182" s="554"/>
      <c r="FE182" s="554"/>
      <c r="FF182" s="554"/>
      <c r="FG182" s="554"/>
      <c r="FH182" s="554"/>
      <c r="FI182" s="554"/>
    </row>
    <row r="183" spans="6:165" ht="9">
      <c r="F183" s="554"/>
      <c r="G183" s="554"/>
      <c r="H183" s="554"/>
      <c r="I183" s="554"/>
      <c r="J183" s="554"/>
      <c r="K183" s="554"/>
      <c r="L183" s="554"/>
      <c r="M183" s="554"/>
      <c r="S183" s="554"/>
      <c r="T183" s="554"/>
      <c r="U183" s="554"/>
      <c r="V183" s="554"/>
      <c r="W183" s="554"/>
      <c r="X183" s="554"/>
      <c r="Y183" s="554"/>
      <c r="Z183" s="554"/>
      <c r="AA183" s="554"/>
      <c r="AB183" s="554"/>
      <c r="AC183" s="554"/>
      <c r="AD183" s="554"/>
      <c r="AE183" s="554"/>
      <c r="AF183" s="554"/>
      <c r="AG183" s="554"/>
      <c r="AH183" s="554"/>
      <c r="AI183" s="554"/>
      <c r="AJ183" s="554"/>
      <c r="AK183" s="554"/>
      <c r="AL183" s="554"/>
      <c r="AM183" s="549"/>
      <c r="AN183" s="549"/>
      <c r="AO183" s="554"/>
      <c r="AP183" s="554"/>
      <c r="AQ183" s="554"/>
      <c r="AR183" s="554"/>
      <c r="AS183" s="554"/>
      <c r="AT183" s="554"/>
      <c r="AU183" s="554"/>
      <c r="AV183" s="554"/>
      <c r="AW183" s="554"/>
      <c r="AX183" s="554"/>
      <c r="AY183" s="554"/>
      <c r="AZ183" s="554"/>
      <c r="BA183" s="554"/>
      <c r="BB183" s="554"/>
      <c r="BC183" s="554"/>
      <c r="BD183" s="554"/>
      <c r="BE183" s="554"/>
      <c r="BF183" s="554"/>
      <c r="BG183" s="554"/>
      <c r="BH183" s="554"/>
      <c r="BI183" s="554"/>
      <c r="BJ183" s="554"/>
      <c r="BK183" s="554"/>
      <c r="BL183" s="554"/>
      <c r="BM183" s="554"/>
      <c r="BN183" s="554"/>
      <c r="BO183" s="554"/>
      <c r="BP183" s="554"/>
      <c r="BQ183" s="554"/>
      <c r="BR183" s="554"/>
      <c r="BS183" s="554"/>
      <c r="BT183" s="554"/>
      <c r="BU183" s="554"/>
      <c r="BV183" s="554"/>
      <c r="BW183" s="554"/>
      <c r="BX183" s="554"/>
      <c r="BY183" s="554"/>
      <c r="BZ183" s="554"/>
      <c r="CA183" s="554"/>
      <c r="CB183" s="554"/>
      <c r="CC183" s="554"/>
      <c r="CD183" s="554"/>
      <c r="CE183" s="554"/>
      <c r="CF183" s="554"/>
      <c r="CG183" s="554"/>
      <c r="CH183" s="554"/>
      <c r="CI183" s="554"/>
      <c r="CJ183" s="554"/>
      <c r="CK183" s="554"/>
      <c r="CL183" s="554"/>
      <c r="CM183" s="554"/>
      <c r="CN183" s="554"/>
      <c r="CO183" s="554"/>
      <c r="CP183" s="554"/>
      <c r="CQ183" s="554"/>
      <c r="CR183" s="554"/>
      <c r="CS183" s="554"/>
      <c r="CT183" s="554"/>
      <c r="CU183" s="554"/>
      <c r="CV183" s="554"/>
      <c r="CW183" s="554"/>
      <c r="CX183" s="554"/>
      <c r="CY183" s="554"/>
      <c r="CZ183" s="554"/>
      <c r="DA183" s="554"/>
      <c r="DB183" s="554"/>
      <c r="DC183" s="554"/>
      <c r="DD183" s="554"/>
      <c r="DE183" s="554"/>
      <c r="DF183" s="554"/>
      <c r="DG183" s="554"/>
      <c r="DH183" s="554"/>
      <c r="DI183" s="554"/>
      <c r="DJ183" s="554"/>
      <c r="DK183" s="554"/>
      <c r="DL183" s="554"/>
      <c r="DM183" s="554"/>
      <c r="DN183" s="554"/>
      <c r="DO183" s="554"/>
      <c r="DP183" s="554"/>
      <c r="DQ183" s="554"/>
      <c r="DR183" s="554"/>
      <c r="DS183" s="554"/>
      <c r="DT183" s="554"/>
      <c r="DU183" s="554"/>
      <c r="DV183" s="554"/>
      <c r="DW183" s="554"/>
      <c r="DX183" s="554"/>
      <c r="DY183" s="554"/>
      <c r="DZ183" s="554"/>
      <c r="EA183" s="554"/>
      <c r="EB183" s="554"/>
      <c r="EC183" s="554"/>
      <c r="ED183" s="554"/>
      <c r="EE183" s="554"/>
      <c r="EF183" s="554"/>
      <c r="EG183" s="554"/>
      <c r="EH183" s="554"/>
      <c r="EI183" s="554"/>
      <c r="EJ183" s="554"/>
      <c r="EK183" s="554"/>
      <c r="EL183" s="554"/>
      <c r="EM183" s="554"/>
      <c r="EN183" s="554"/>
      <c r="EO183" s="554"/>
      <c r="EP183" s="554"/>
      <c r="EQ183" s="554"/>
      <c r="ER183" s="554"/>
      <c r="ES183" s="554"/>
      <c r="ET183" s="554"/>
      <c r="EU183" s="554"/>
      <c r="EV183" s="554"/>
      <c r="EW183" s="554"/>
      <c r="EX183" s="554"/>
      <c r="EY183" s="554"/>
      <c r="EZ183" s="554"/>
      <c r="FA183" s="554"/>
      <c r="FB183" s="554"/>
      <c r="FC183" s="554"/>
      <c r="FD183" s="554"/>
      <c r="FE183" s="554"/>
      <c r="FF183" s="554"/>
      <c r="FG183" s="554"/>
      <c r="FH183" s="554"/>
      <c r="FI183" s="554"/>
    </row>
    <row r="184" spans="6:165" ht="9">
      <c r="F184" s="554"/>
      <c r="G184" s="554"/>
      <c r="H184" s="554"/>
      <c r="I184" s="554"/>
      <c r="J184" s="554"/>
      <c r="K184" s="554"/>
      <c r="L184" s="554"/>
      <c r="M184" s="554"/>
      <c r="S184" s="554"/>
      <c r="T184" s="554"/>
      <c r="U184" s="554"/>
      <c r="V184" s="554"/>
      <c r="W184" s="554"/>
      <c r="X184" s="554"/>
      <c r="Y184" s="554"/>
      <c r="Z184" s="554"/>
      <c r="AA184" s="554"/>
      <c r="AB184" s="554"/>
      <c r="AC184" s="554"/>
      <c r="AD184" s="554"/>
      <c r="AE184" s="554"/>
      <c r="AF184" s="554"/>
      <c r="AG184" s="554"/>
      <c r="AH184" s="554"/>
      <c r="AI184" s="554"/>
      <c r="AJ184" s="554"/>
      <c r="AK184" s="554"/>
      <c r="AL184" s="554"/>
      <c r="AM184" s="549"/>
      <c r="AN184" s="549"/>
      <c r="AO184" s="554"/>
      <c r="AP184" s="554"/>
      <c r="AQ184" s="554"/>
      <c r="AR184" s="554"/>
      <c r="AS184" s="554"/>
      <c r="AT184" s="554"/>
      <c r="AU184" s="554"/>
      <c r="AV184" s="554"/>
      <c r="AW184" s="554"/>
      <c r="AX184" s="554"/>
      <c r="AY184" s="554"/>
      <c r="AZ184" s="554"/>
      <c r="BA184" s="554"/>
      <c r="BB184" s="554"/>
      <c r="BC184" s="554"/>
      <c r="BD184" s="554"/>
      <c r="BE184" s="554"/>
      <c r="BF184" s="554"/>
      <c r="BG184" s="554"/>
      <c r="BH184" s="554"/>
      <c r="BI184" s="554"/>
      <c r="BJ184" s="554"/>
      <c r="BK184" s="554"/>
      <c r="BL184" s="554"/>
      <c r="BM184" s="554"/>
      <c r="BN184" s="554"/>
      <c r="BO184" s="554"/>
      <c r="BP184" s="554"/>
      <c r="BQ184" s="554"/>
      <c r="BR184" s="554"/>
      <c r="BS184" s="554"/>
      <c r="BT184" s="554"/>
      <c r="BU184" s="554"/>
      <c r="BV184" s="554"/>
      <c r="BW184" s="554"/>
      <c r="BX184" s="554"/>
      <c r="BY184" s="554"/>
      <c r="BZ184" s="554"/>
      <c r="CA184" s="554"/>
      <c r="CB184" s="554"/>
      <c r="CC184" s="554"/>
      <c r="CD184" s="554"/>
      <c r="CE184" s="554"/>
      <c r="CF184" s="554"/>
      <c r="CG184" s="554"/>
      <c r="CH184" s="554"/>
      <c r="CI184" s="554"/>
      <c r="CJ184" s="554"/>
      <c r="CK184" s="554"/>
      <c r="CL184" s="554"/>
      <c r="CM184" s="554"/>
      <c r="CN184" s="554"/>
      <c r="CO184" s="554"/>
      <c r="CP184" s="554"/>
      <c r="CQ184" s="554"/>
      <c r="CR184" s="554"/>
      <c r="CS184" s="554"/>
      <c r="CT184" s="554"/>
      <c r="CU184" s="554"/>
      <c r="CV184" s="554"/>
      <c r="CW184" s="554"/>
      <c r="CX184" s="554"/>
      <c r="CY184" s="554"/>
      <c r="CZ184" s="554"/>
      <c r="DA184" s="554"/>
      <c r="DB184" s="554"/>
      <c r="DC184" s="554"/>
      <c r="DD184" s="554"/>
      <c r="DE184" s="554"/>
      <c r="DF184" s="554"/>
      <c r="DG184" s="554"/>
      <c r="DH184" s="554"/>
      <c r="DI184" s="554"/>
      <c r="DJ184" s="554"/>
      <c r="DK184" s="554"/>
      <c r="DL184" s="554"/>
      <c r="DM184" s="554"/>
      <c r="DN184" s="554"/>
      <c r="DO184" s="554"/>
      <c r="DP184" s="554"/>
      <c r="DQ184" s="554"/>
      <c r="DR184" s="554"/>
      <c r="DS184" s="554"/>
      <c r="DT184" s="554"/>
      <c r="DU184" s="554"/>
      <c r="DV184" s="554"/>
      <c r="DW184" s="554"/>
      <c r="DX184" s="554"/>
      <c r="DY184" s="554"/>
      <c r="DZ184" s="554"/>
      <c r="EA184" s="554"/>
      <c r="EB184" s="554"/>
      <c r="EC184" s="554"/>
      <c r="ED184" s="554"/>
      <c r="EE184" s="554"/>
      <c r="EF184" s="554"/>
      <c r="EG184" s="554"/>
      <c r="EH184" s="554"/>
      <c r="EI184" s="554"/>
      <c r="EJ184" s="554"/>
      <c r="EK184" s="554"/>
      <c r="EL184" s="554"/>
      <c r="EM184" s="554"/>
      <c r="EN184" s="554"/>
      <c r="EO184" s="554"/>
      <c r="EP184" s="554"/>
      <c r="EQ184" s="554"/>
      <c r="ER184" s="554"/>
      <c r="ES184" s="554"/>
      <c r="ET184" s="554"/>
      <c r="EU184" s="554"/>
      <c r="EV184" s="554"/>
      <c r="EW184" s="554"/>
      <c r="EX184" s="554"/>
      <c r="EY184" s="554"/>
      <c r="EZ184" s="554"/>
      <c r="FA184" s="554"/>
      <c r="FB184" s="554"/>
      <c r="FC184" s="554"/>
      <c r="FD184" s="554"/>
      <c r="FE184" s="554"/>
      <c r="FF184" s="554"/>
      <c r="FG184" s="554"/>
      <c r="FH184" s="554"/>
      <c r="FI184" s="554"/>
    </row>
    <row r="185" spans="6:165" ht="9">
      <c r="F185" s="554"/>
      <c r="G185" s="554"/>
      <c r="H185" s="554"/>
      <c r="I185" s="554"/>
      <c r="J185" s="554"/>
      <c r="K185" s="554"/>
      <c r="L185" s="554"/>
      <c r="M185" s="554"/>
      <c r="S185" s="554"/>
      <c r="T185" s="554"/>
      <c r="U185" s="554"/>
      <c r="V185" s="554"/>
      <c r="W185" s="554"/>
      <c r="X185" s="554"/>
      <c r="Y185" s="554"/>
      <c r="Z185" s="554"/>
      <c r="AA185" s="554"/>
      <c r="AB185" s="554"/>
      <c r="AC185" s="554"/>
      <c r="AD185" s="554"/>
      <c r="AE185" s="554"/>
      <c r="AF185" s="554"/>
      <c r="AG185" s="554"/>
      <c r="AH185" s="554"/>
      <c r="AI185" s="554"/>
      <c r="AJ185" s="554"/>
      <c r="AK185" s="554"/>
      <c r="AL185" s="554"/>
      <c r="AM185" s="549"/>
      <c r="AN185" s="549"/>
      <c r="AO185" s="554"/>
      <c r="AP185" s="554"/>
      <c r="AQ185" s="554"/>
      <c r="AR185" s="554"/>
      <c r="AS185" s="554"/>
      <c r="AT185" s="554"/>
      <c r="AU185" s="554"/>
      <c r="AV185" s="554"/>
      <c r="AW185" s="554"/>
      <c r="AX185" s="554"/>
      <c r="AY185" s="554"/>
      <c r="AZ185" s="554"/>
      <c r="BA185" s="554"/>
      <c r="BB185" s="554"/>
      <c r="BC185" s="554"/>
      <c r="BD185" s="554"/>
      <c r="BE185" s="554"/>
      <c r="BF185" s="554"/>
      <c r="BG185" s="554"/>
      <c r="BH185" s="554"/>
      <c r="BI185" s="554"/>
      <c r="BJ185" s="554"/>
      <c r="BK185" s="554"/>
      <c r="BL185" s="554"/>
      <c r="BM185" s="554"/>
      <c r="BN185" s="554"/>
      <c r="BO185" s="554"/>
      <c r="BP185" s="554"/>
      <c r="BQ185" s="554"/>
      <c r="BR185" s="554"/>
      <c r="BS185" s="554"/>
      <c r="BT185" s="554"/>
      <c r="BU185" s="554"/>
      <c r="BV185" s="554"/>
      <c r="BW185" s="554"/>
      <c r="BX185" s="554"/>
      <c r="BY185" s="554"/>
      <c r="BZ185" s="554"/>
      <c r="CA185" s="554"/>
      <c r="CB185" s="554"/>
      <c r="CC185" s="554"/>
      <c r="CD185" s="554"/>
      <c r="CE185" s="554"/>
      <c r="CF185" s="554"/>
      <c r="CG185" s="554"/>
      <c r="CH185" s="554"/>
      <c r="CI185" s="554"/>
      <c r="CJ185" s="554"/>
      <c r="CK185" s="554"/>
      <c r="CL185" s="554"/>
      <c r="CM185" s="554"/>
      <c r="CN185" s="554"/>
      <c r="CO185" s="554"/>
      <c r="CP185" s="554"/>
      <c r="CQ185" s="554"/>
      <c r="CR185" s="554"/>
      <c r="CS185" s="554"/>
      <c r="CT185" s="554"/>
      <c r="CU185" s="554"/>
      <c r="CV185" s="554"/>
      <c r="CW185" s="554"/>
      <c r="CX185" s="554"/>
      <c r="CY185" s="554"/>
      <c r="CZ185" s="554"/>
      <c r="DA185" s="554"/>
      <c r="DB185" s="554"/>
      <c r="DC185" s="554"/>
      <c r="DD185" s="554"/>
      <c r="DE185" s="554"/>
      <c r="DF185" s="554"/>
      <c r="DG185" s="554"/>
      <c r="DH185" s="554"/>
      <c r="DI185" s="554"/>
      <c r="DJ185" s="554"/>
      <c r="DK185" s="554"/>
      <c r="DL185" s="554"/>
      <c r="DM185" s="554"/>
      <c r="DN185" s="554"/>
      <c r="DO185" s="554"/>
      <c r="DP185" s="554"/>
      <c r="DQ185" s="554"/>
      <c r="DR185" s="554"/>
      <c r="DS185" s="554"/>
      <c r="DT185" s="554"/>
      <c r="DU185" s="554"/>
      <c r="DV185" s="554"/>
      <c r="DW185" s="554"/>
      <c r="DX185" s="554"/>
      <c r="DY185" s="554"/>
      <c r="DZ185" s="554"/>
      <c r="EA185" s="554"/>
      <c r="EB185" s="554"/>
      <c r="EC185" s="554"/>
      <c r="ED185" s="554"/>
      <c r="EE185" s="554"/>
      <c r="EF185" s="554"/>
      <c r="EG185" s="554"/>
      <c r="EH185" s="554"/>
      <c r="EI185" s="554"/>
      <c r="EJ185" s="554"/>
      <c r="EK185" s="554"/>
      <c r="EL185" s="554"/>
      <c r="EM185" s="554"/>
      <c r="EN185" s="554"/>
      <c r="EO185" s="554"/>
      <c r="EP185" s="554"/>
      <c r="EQ185" s="554"/>
      <c r="ER185" s="554"/>
      <c r="ES185" s="554"/>
      <c r="ET185" s="554"/>
      <c r="EU185" s="554"/>
      <c r="EV185" s="554"/>
      <c r="EW185" s="554"/>
      <c r="EX185" s="554"/>
      <c r="EY185" s="554"/>
      <c r="EZ185" s="554"/>
      <c r="FA185" s="554"/>
      <c r="FB185" s="554"/>
      <c r="FC185" s="554"/>
      <c r="FD185" s="554"/>
      <c r="FE185" s="554"/>
      <c r="FF185" s="554"/>
      <c r="FG185" s="554"/>
      <c r="FH185" s="554"/>
      <c r="FI185" s="554"/>
    </row>
    <row r="186" spans="6:165" ht="9">
      <c r="F186" s="554"/>
      <c r="G186" s="554"/>
      <c r="H186" s="554"/>
      <c r="I186" s="554"/>
      <c r="J186" s="554"/>
      <c r="K186" s="554"/>
      <c r="L186" s="554"/>
      <c r="M186" s="554"/>
      <c r="S186" s="554"/>
      <c r="T186" s="554"/>
      <c r="U186" s="554"/>
      <c r="V186" s="554"/>
      <c r="W186" s="554"/>
      <c r="X186" s="554"/>
      <c r="Y186" s="554"/>
      <c r="Z186" s="554"/>
      <c r="AA186" s="554"/>
      <c r="AB186" s="554"/>
      <c r="AC186" s="554"/>
      <c r="AD186" s="554"/>
      <c r="AE186" s="554"/>
      <c r="AF186" s="554"/>
      <c r="AG186" s="554"/>
      <c r="AH186" s="554"/>
      <c r="AI186" s="554"/>
      <c r="AJ186" s="554"/>
      <c r="AK186" s="554"/>
      <c r="AL186" s="554"/>
      <c r="AM186" s="549"/>
      <c r="AN186" s="549"/>
      <c r="AO186" s="554"/>
      <c r="AP186" s="554"/>
      <c r="AQ186" s="554"/>
      <c r="AR186" s="554"/>
      <c r="AS186" s="554"/>
      <c r="AT186" s="554"/>
      <c r="AU186" s="554"/>
      <c r="AV186" s="554"/>
      <c r="AW186" s="554"/>
      <c r="AX186" s="554"/>
      <c r="AY186" s="554"/>
      <c r="AZ186" s="554"/>
      <c r="BA186" s="554"/>
      <c r="BB186" s="554"/>
      <c r="BC186" s="554"/>
      <c r="BD186" s="554"/>
      <c r="BE186" s="554"/>
      <c r="BF186" s="554"/>
      <c r="BG186" s="554"/>
      <c r="BH186" s="554"/>
      <c r="BI186" s="554"/>
      <c r="BJ186" s="554"/>
      <c r="BK186" s="554"/>
      <c r="BL186" s="554"/>
      <c r="BM186" s="554"/>
      <c r="BN186" s="554"/>
      <c r="BO186" s="554"/>
      <c r="BP186" s="554"/>
      <c r="BQ186" s="554"/>
      <c r="BR186" s="554"/>
      <c r="BS186" s="554"/>
      <c r="BT186" s="554"/>
      <c r="BU186" s="554"/>
      <c r="BV186" s="554"/>
      <c r="BW186" s="554"/>
      <c r="BX186" s="554"/>
      <c r="BY186" s="554"/>
      <c r="BZ186" s="554"/>
      <c r="CA186" s="554"/>
      <c r="CB186" s="554"/>
      <c r="CC186" s="554"/>
      <c r="CD186" s="554"/>
      <c r="CE186" s="554"/>
      <c r="CF186" s="554"/>
      <c r="CG186" s="554"/>
      <c r="CH186" s="554"/>
      <c r="CI186" s="554"/>
      <c r="CJ186" s="554"/>
      <c r="CK186" s="554"/>
      <c r="CL186" s="554"/>
      <c r="CM186" s="554"/>
      <c r="CN186" s="554"/>
      <c r="CO186" s="554"/>
      <c r="CP186" s="554"/>
      <c r="CQ186" s="554"/>
      <c r="CR186" s="554"/>
      <c r="CS186" s="554"/>
      <c r="CT186" s="554"/>
      <c r="CU186" s="554"/>
      <c r="CV186" s="554"/>
      <c r="CW186" s="554"/>
      <c r="CX186" s="554"/>
      <c r="CY186" s="554"/>
      <c r="CZ186" s="554"/>
      <c r="DA186" s="554"/>
      <c r="DB186" s="554"/>
      <c r="DC186" s="554"/>
      <c r="DD186" s="554"/>
      <c r="DE186" s="554"/>
      <c r="DF186" s="554"/>
      <c r="DG186" s="554"/>
      <c r="DH186" s="554"/>
      <c r="DI186" s="554"/>
      <c r="DJ186" s="554"/>
      <c r="DK186" s="554"/>
      <c r="DL186" s="554"/>
      <c r="DM186" s="554"/>
      <c r="DN186" s="554"/>
      <c r="DO186" s="554"/>
      <c r="DP186" s="554"/>
      <c r="DQ186" s="554"/>
      <c r="DR186" s="554"/>
      <c r="DS186" s="554"/>
      <c r="DT186" s="554"/>
      <c r="DU186" s="554"/>
      <c r="DV186" s="554"/>
      <c r="DW186" s="554"/>
      <c r="DX186" s="554"/>
      <c r="DY186" s="554"/>
      <c r="DZ186" s="554"/>
      <c r="EA186" s="554"/>
      <c r="EB186" s="554"/>
      <c r="EC186" s="554"/>
      <c r="ED186" s="554"/>
      <c r="EE186" s="554"/>
      <c r="EF186" s="554"/>
      <c r="EG186" s="554"/>
      <c r="EH186" s="554"/>
      <c r="EI186" s="554"/>
      <c r="EJ186" s="554"/>
      <c r="EK186" s="554"/>
      <c r="EL186" s="554"/>
      <c r="EM186" s="554"/>
      <c r="EN186" s="554"/>
      <c r="EO186" s="554"/>
      <c r="EP186" s="554"/>
      <c r="EQ186" s="554"/>
      <c r="ER186" s="554"/>
      <c r="ES186" s="554"/>
      <c r="ET186" s="554"/>
      <c r="EU186" s="554"/>
      <c r="EV186" s="554"/>
      <c r="EW186" s="554"/>
      <c r="EX186" s="554"/>
      <c r="EY186" s="554"/>
      <c r="EZ186" s="554"/>
      <c r="FA186" s="554"/>
      <c r="FB186" s="554"/>
      <c r="FC186" s="554"/>
      <c r="FD186" s="554"/>
      <c r="FE186" s="554"/>
      <c r="FF186" s="554"/>
      <c r="FG186" s="554"/>
      <c r="FH186" s="554"/>
      <c r="FI186" s="554"/>
    </row>
    <row r="187" spans="6:165" ht="9">
      <c r="F187" s="554"/>
      <c r="G187" s="554"/>
      <c r="H187" s="554"/>
      <c r="I187" s="554"/>
      <c r="J187" s="554"/>
      <c r="K187" s="554"/>
      <c r="L187" s="554"/>
      <c r="M187" s="554"/>
      <c r="S187" s="554"/>
      <c r="T187" s="554"/>
      <c r="U187" s="554"/>
      <c r="V187" s="554"/>
      <c r="W187" s="554"/>
      <c r="X187" s="554"/>
      <c r="Y187" s="554"/>
      <c r="Z187" s="554"/>
      <c r="AA187" s="554"/>
      <c r="AB187" s="554"/>
      <c r="AC187" s="554"/>
      <c r="AD187" s="554"/>
      <c r="AE187" s="554"/>
      <c r="AF187" s="554"/>
      <c r="AG187" s="554"/>
      <c r="AH187" s="554"/>
      <c r="AI187" s="554"/>
      <c r="AJ187" s="554"/>
      <c r="AK187" s="554"/>
      <c r="AL187" s="554"/>
      <c r="AM187" s="549"/>
      <c r="AN187" s="549"/>
      <c r="AO187" s="554"/>
      <c r="AP187" s="554"/>
      <c r="AQ187" s="554"/>
      <c r="AR187" s="554"/>
      <c r="AS187" s="554"/>
      <c r="AT187" s="554"/>
      <c r="AU187" s="554"/>
      <c r="AV187" s="554"/>
      <c r="AW187" s="554"/>
      <c r="AX187" s="554"/>
      <c r="AY187" s="554"/>
      <c r="AZ187" s="554"/>
      <c r="BA187" s="554"/>
      <c r="BB187" s="554"/>
      <c r="BC187" s="554"/>
      <c r="BD187" s="554"/>
      <c r="BE187" s="554"/>
      <c r="BF187" s="554"/>
      <c r="BG187" s="554"/>
      <c r="BH187" s="554"/>
      <c r="BI187" s="554"/>
      <c r="BJ187" s="554"/>
      <c r="BK187" s="554"/>
      <c r="BL187" s="554"/>
      <c r="BM187" s="554"/>
      <c r="BN187" s="554"/>
      <c r="BO187" s="554"/>
      <c r="BP187" s="554"/>
      <c r="BQ187" s="554"/>
      <c r="BR187" s="554"/>
      <c r="BS187" s="554"/>
      <c r="BT187" s="554"/>
      <c r="BU187" s="554"/>
      <c r="BV187" s="554"/>
      <c r="BW187" s="554"/>
      <c r="BX187" s="554"/>
      <c r="BY187" s="554"/>
      <c r="BZ187" s="554"/>
      <c r="CA187" s="554"/>
      <c r="CB187" s="554"/>
      <c r="CC187" s="554"/>
      <c r="CD187" s="554"/>
      <c r="CE187" s="554"/>
      <c r="CF187" s="554"/>
      <c r="CG187" s="554"/>
      <c r="CH187" s="554"/>
      <c r="CI187" s="554"/>
      <c r="CJ187" s="554"/>
      <c r="CK187" s="554"/>
      <c r="CL187" s="554"/>
      <c r="CM187" s="554"/>
      <c r="CN187" s="554"/>
      <c r="CO187" s="554"/>
      <c r="CP187" s="554"/>
      <c r="CQ187" s="554"/>
      <c r="CR187" s="554"/>
      <c r="CS187" s="554"/>
      <c r="CT187" s="554"/>
      <c r="CU187" s="554"/>
      <c r="CV187" s="554"/>
      <c r="CW187" s="554"/>
      <c r="CX187" s="554"/>
      <c r="CY187" s="554"/>
      <c r="CZ187" s="554"/>
      <c r="DA187" s="554"/>
      <c r="DB187" s="554"/>
      <c r="DC187" s="554"/>
      <c r="DD187" s="554"/>
      <c r="DE187" s="554"/>
      <c r="DF187" s="554"/>
      <c r="DG187" s="554"/>
      <c r="DH187" s="554"/>
      <c r="DI187" s="554"/>
      <c r="DJ187" s="554"/>
      <c r="DK187" s="554"/>
      <c r="DL187" s="554"/>
      <c r="DM187" s="554"/>
      <c r="DN187" s="554"/>
      <c r="DO187" s="554"/>
      <c r="DP187" s="554"/>
      <c r="DQ187" s="554"/>
      <c r="DR187" s="554"/>
      <c r="DS187" s="554"/>
      <c r="DT187" s="554"/>
      <c r="DU187" s="554"/>
      <c r="DV187" s="554"/>
      <c r="DW187" s="554"/>
      <c r="DX187" s="554"/>
      <c r="DY187" s="554"/>
      <c r="DZ187" s="554"/>
      <c r="EA187" s="554"/>
      <c r="EB187" s="554"/>
      <c r="EC187" s="554"/>
      <c r="ED187" s="554"/>
      <c r="EE187" s="554"/>
      <c r="EF187" s="554"/>
      <c r="EG187" s="554"/>
      <c r="EH187" s="554"/>
      <c r="EI187" s="554"/>
      <c r="EJ187" s="554"/>
      <c r="EK187" s="554"/>
      <c r="EL187" s="554"/>
      <c r="EM187" s="554"/>
      <c r="EN187" s="554"/>
      <c r="EO187" s="554"/>
      <c r="EP187" s="554"/>
      <c r="EQ187" s="554"/>
      <c r="ER187" s="554"/>
      <c r="ES187" s="554"/>
      <c r="ET187" s="554"/>
      <c r="EU187" s="554"/>
      <c r="EV187" s="554"/>
      <c r="EW187" s="554"/>
      <c r="EX187" s="554"/>
      <c r="EY187" s="554"/>
      <c r="EZ187" s="554"/>
      <c r="FA187" s="554"/>
      <c r="FB187" s="554"/>
      <c r="FC187" s="554"/>
      <c r="FD187" s="554"/>
      <c r="FE187" s="554"/>
      <c r="FF187" s="554"/>
      <c r="FG187" s="554"/>
      <c r="FH187" s="554"/>
      <c r="FI187" s="554"/>
    </row>
    <row r="188" spans="6:165" ht="9">
      <c r="F188" s="554"/>
      <c r="G188" s="554"/>
      <c r="H188" s="554"/>
      <c r="I188" s="554"/>
      <c r="J188" s="554"/>
      <c r="K188" s="554"/>
      <c r="L188" s="554"/>
      <c r="M188" s="554"/>
      <c r="S188" s="554"/>
      <c r="T188" s="554"/>
      <c r="U188" s="554"/>
      <c r="V188" s="554"/>
      <c r="W188" s="554"/>
      <c r="X188" s="554"/>
      <c r="Y188" s="554"/>
      <c r="Z188" s="554"/>
      <c r="AA188" s="554"/>
      <c r="AB188" s="554"/>
      <c r="AC188" s="554"/>
      <c r="AD188" s="554"/>
      <c r="AE188" s="554"/>
      <c r="AF188" s="554"/>
      <c r="AG188" s="554"/>
      <c r="AH188" s="554"/>
      <c r="AI188" s="554"/>
      <c r="AJ188" s="554"/>
      <c r="AK188" s="554"/>
      <c r="AL188" s="554"/>
      <c r="AM188" s="549"/>
      <c r="AN188" s="549"/>
      <c r="AO188" s="554"/>
      <c r="AP188" s="554"/>
      <c r="AQ188" s="554"/>
      <c r="AR188" s="554"/>
      <c r="AS188" s="554"/>
      <c r="AT188" s="554"/>
      <c r="AU188" s="554"/>
      <c r="AV188" s="554"/>
      <c r="AW188" s="554"/>
      <c r="AX188" s="554"/>
      <c r="AY188" s="554"/>
      <c r="AZ188" s="554"/>
      <c r="BA188" s="554"/>
      <c r="BB188" s="554"/>
      <c r="BC188" s="554"/>
      <c r="BD188" s="554"/>
      <c r="BE188" s="554"/>
      <c r="BF188" s="554"/>
      <c r="BG188" s="554"/>
      <c r="BH188" s="554"/>
      <c r="BI188" s="554"/>
      <c r="BJ188" s="554"/>
      <c r="BK188" s="554"/>
      <c r="BL188" s="554"/>
      <c r="BM188" s="554"/>
      <c r="BN188" s="554"/>
      <c r="BO188" s="554"/>
      <c r="BP188" s="554"/>
      <c r="BQ188" s="554"/>
      <c r="BR188" s="554"/>
      <c r="BS188" s="554"/>
      <c r="BT188" s="554"/>
      <c r="BU188" s="554"/>
      <c r="BV188" s="554"/>
      <c r="BW188" s="554"/>
      <c r="BX188" s="554"/>
      <c r="BY188" s="554"/>
      <c r="BZ188" s="554"/>
      <c r="CA188" s="554"/>
      <c r="CB188" s="554"/>
      <c r="CC188" s="554"/>
      <c r="CD188" s="554"/>
      <c r="CE188" s="554"/>
      <c r="CF188" s="554"/>
      <c r="CG188" s="554"/>
      <c r="CH188" s="554"/>
      <c r="CI188" s="554"/>
      <c r="CJ188" s="554"/>
      <c r="CK188" s="554"/>
      <c r="CL188" s="554"/>
      <c r="CM188" s="554"/>
      <c r="CN188" s="554"/>
      <c r="CO188" s="554"/>
      <c r="CP188" s="554"/>
      <c r="CQ188" s="554"/>
      <c r="CR188" s="554"/>
      <c r="CS188" s="554"/>
      <c r="CT188" s="554"/>
      <c r="CU188" s="554"/>
      <c r="CV188" s="554"/>
      <c r="CW188" s="554"/>
      <c r="CX188" s="554"/>
      <c r="CY188" s="554"/>
      <c r="CZ188" s="554"/>
      <c r="DA188" s="554"/>
      <c r="DB188" s="554"/>
      <c r="DC188" s="554"/>
      <c r="DD188" s="554"/>
      <c r="DE188" s="554"/>
      <c r="DF188" s="554"/>
      <c r="DG188" s="554"/>
      <c r="DH188" s="554"/>
      <c r="DI188" s="554"/>
      <c r="DJ188" s="554"/>
      <c r="DK188" s="554"/>
      <c r="DL188" s="554"/>
      <c r="DM188" s="554"/>
      <c r="DN188" s="554"/>
      <c r="DO188" s="554"/>
      <c r="DP188" s="554"/>
      <c r="DQ188" s="554"/>
      <c r="DR188" s="554"/>
      <c r="DS188" s="554"/>
      <c r="DT188" s="554"/>
      <c r="DU188" s="554"/>
      <c r="DV188" s="554"/>
      <c r="DW188" s="554"/>
      <c r="DX188" s="554"/>
      <c r="DY188" s="554"/>
      <c r="DZ188" s="554"/>
      <c r="EA188" s="554"/>
      <c r="EB188" s="554"/>
      <c r="EC188" s="554"/>
      <c r="ED188" s="554"/>
      <c r="EE188" s="554"/>
      <c r="EF188" s="554"/>
      <c r="EG188" s="554"/>
      <c r="EH188" s="554"/>
      <c r="EI188" s="554"/>
      <c r="EJ188" s="554"/>
      <c r="EK188" s="554"/>
      <c r="EL188" s="554"/>
      <c r="EM188" s="554"/>
      <c r="EN188" s="554"/>
      <c r="EO188" s="554"/>
      <c r="EP188" s="554"/>
      <c r="EQ188" s="554"/>
      <c r="ER188" s="554"/>
      <c r="ES188" s="554"/>
      <c r="ET188" s="554"/>
      <c r="EU188" s="554"/>
      <c r="EV188" s="554"/>
      <c r="EW188" s="554"/>
      <c r="EX188" s="554"/>
      <c r="EY188" s="554"/>
      <c r="EZ188" s="554"/>
      <c r="FA188" s="554"/>
      <c r="FB188" s="554"/>
      <c r="FC188" s="554"/>
      <c r="FD188" s="554"/>
      <c r="FE188" s="554"/>
      <c r="FF188" s="554"/>
      <c r="FG188" s="554"/>
      <c r="FH188" s="554"/>
      <c r="FI188" s="554"/>
    </row>
    <row r="189" ht="9">
      <c r="AM189" s="565"/>
    </row>
    <row r="190" ht="9">
      <c r="AM190" s="565"/>
    </row>
    <row r="191" ht="9">
      <c r="AM191" s="565"/>
    </row>
    <row r="192" ht="9">
      <c r="AM192" s="565"/>
    </row>
    <row r="193" ht="9">
      <c r="AM193" s="565"/>
    </row>
    <row r="194" ht="9">
      <c r="AM194" s="565"/>
    </row>
    <row r="195" ht="9">
      <c r="AM195" s="565"/>
    </row>
    <row r="196" ht="9">
      <c r="AM196" s="565"/>
    </row>
    <row r="197" ht="9">
      <c r="AM197" s="565"/>
    </row>
    <row r="198" ht="9">
      <c r="AM198" s="565"/>
    </row>
    <row r="199" ht="9">
      <c r="AM199" s="565"/>
    </row>
    <row r="200" ht="9">
      <c r="AM200" s="565"/>
    </row>
    <row r="201" ht="9">
      <c r="AM201" s="565"/>
    </row>
    <row r="202" ht="9">
      <c r="AM202" s="565"/>
    </row>
    <row r="203" ht="9">
      <c r="AM203" s="565"/>
    </row>
    <row r="204" ht="9">
      <c r="AM204" s="565"/>
    </row>
    <row r="205" ht="9">
      <c r="AM205" s="565"/>
    </row>
    <row r="206" ht="9">
      <c r="AM206" s="565"/>
    </row>
    <row r="207" ht="9">
      <c r="AM207" s="565"/>
    </row>
    <row r="208" ht="9">
      <c r="AM208" s="565"/>
    </row>
    <row r="209" ht="9">
      <c r="AM209" s="565"/>
    </row>
    <row r="210" ht="9">
      <c r="AM210" s="565"/>
    </row>
    <row r="211" ht="9">
      <c r="AM211" s="565"/>
    </row>
    <row r="212" ht="9">
      <c r="AM212" s="565"/>
    </row>
    <row r="213" ht="9">
      <c r="AM213" s="565"/>
    </row>
    <row r="214" ht="9">
      <c r="AM214" s="565"/>
    </row>
    <row r="215" ht="9">
      <c r="AM215" s="565"/>
    </row>
    <row r="216" ht="9">
      <c r="AM216" s="565"/>
    </row>
    <row r="217" ht="9">
      <c r="AM217" s="565"/>
    </row>
    <row r="218" ht="9">
      <c r="AM218" s="565"/>
    </row>
    <row r="219" ht="9">
      <c r="AM219" s="565"/>
    </row>
    <row r="220" ht="9">
      <c r="AM220" s="565"/>
    </row>
    <row r="221" ht="9">
      <c r="AM221" s="565"/>
    </row>
    <row r="222" ht="9">
      <c r="AM222" s="565"/>
    </row>
    <row r="223" ht="9">
      <c r="AM223" s="565"/>
    </row>
    <row r="224" ht="9">
      <c r="AM224" s="565"/>
    </row>
    <row r="225" ht="9">
      <c r="AM225" s="565"/>
    </row>
    <row r="226" ht="9">
      <c r="AM226" s="565"/>
    </row>
    <row r="227" ht="9">
      <c r="AM227" s="565"/>
    </row>
    <row r="228" ht="9">
      <c r="AM228" s="565"/>
    </row>
    <row r="229" ht="9">
      <c r="AM229" s="565"/>
    </row>
    <row r="230" ht="9">
      <c r="AM230" s="565"/>
    </row>
    <row r="231" ht="9">
      <c r="AM231" s="565"/>
    </row>
    <row r="232" ht="9">
      <c r="AM232" s="565"/>
    </row>
    <row r="233" ht="9">
      <c r="AM233" s="565"/>
    </row>
    <row r="234" ht="9">
      <c r="AM234" s="565"/>
    </row>
    <row r="235" ht="9">
      <c r="AM235" s="565"/>
    </row>
    <row r="236" ht="9">
      <c r="AM236" s="565"/>
    </row>
    <row r="237" ht="9">
      <c r="AM237" s="565"/>
    </row>
    <row r="238" ht="9">
      <c r="AM238" s="565"/>
    </row>
    <row r="239" ht="9">
      <c r="AM239" s="565"/>
    </row>
    <row r="240" ht="9">
      <c r="AM240" s="565"/>
    </row>
    <row r="241" ht="9">
      <c r="AM241" s="565"/>
    </row>
    <row r="242" ht="9">
      <c r="AM242" s="565"/>
    </row>
    <row r="243" ht="9">
      <c r="AM243" s="565"/>
    </row>
    <row r="244" ht="9">
      <c r="AM244" s="565"/>
    </row>
    <row r="245" ht="9">
      <c r="AM245" s="565"/>
    </row>
    <row r="246" ht="9">
      <c r="AM246" s="565"/>
    </row>
    <row r="247" ht="9">
      <c r="AM247" s="565"/>
    </row>
    <row r="248" ht="9">
      <c r="AM248" s="565"/>
    </row>
    <row r="249" ht="9">
      <c r="AM249" s="565"/>
    </row>
    <row r="250" ht="9">
      <c r="AM250" s="565"/>
    </row>
    <row r="251" ht="9">
      <c r="AM251" s="565"/>
    </row>
    <row r="252" ht="9">
      <c r="AM252" s="565"/>
    </row>
    <row r="253" ht="9">
      <c r="AM253" s="565"/>
    </row>
    <row r="254" ht="9">
      <c r="AM254" s="565"/>
    </row>
    <row r="255" ht="9">
      <c r="AM255" s="565"/>
    </row>
    <row r="256" ht="9">
      <c r="AM256" s="565"/>
    </row>
    <row r="257" ht="9">
      <c r="AM257" s="565"/>
    </row>
    <row r="258" ht="9">
      <c r="AM258" s="565"/>
    </row>
    <row r="259" ht="9">
      <c r="AM259" s="565"/>
    </row>
    <row r="260" ht="9">
      <c r="AM260" s="565"/>
    </row>
    <row r="261" ht="9">
      <c r="AM261" s="565"/>
    </row>
    <row r="262" ht="9">
      <c r="AM262" s="565"/>
    </row>
    <row r="263" ht="9">
      <c r="AM263" s="565"/>
    </row>
    <row r="264" ht="9">
      <c r="AM264" s="565"/>
    </row>
    <row r="265" ht="9">
      <c r="AM265" s="565"/>
    </row>
    <row r="266" ht="9">
      <c r="AM266" s="565"/>
    </row>
    <row r="267" ht="9">
      <c r="AM267" s="565"/>
    </row>
    <row r="268" ht="9">
      <c r="AM268" s="565"/>
    </row>
    <row r="269" ht="9">
      <c r="AM269" s="565"/>
    </row>
    <row r="270" ht="9">
      <c r="AM270" s="565"/>
    </row>
    <row r="271" ht="9">
      <c r="AM271" s="565"/>
    </row>
    <row r="272" ht="9">
      <c r="AM272" s="565"/>
    </row>
    <row r="273" ht="9">
      <c r="AM273" s="565"/>
    </row>
    <row r="274" ht="9">
      <c r="AM274" s="565"/>
    </row>
    <row r="275" ht="9">
      <c r="AM275" s="565"/>
    </row>
    <row r="276" ht="9">
      <c r="AM276" s="565"/>
    </row>
    <row r="277" ht="9">
      <c r="AM277" s="565"/>
    </row>
    <row r="278" ht="9">
      <c r="AM278" s="565"/>
    </row>
    <row r="279" ht="9">
      <c r="AM279" s="565"/>
    </row>
    <row r="280" ht="9">
      <c r="AM280" s="565"/>
    </row>
    <row r="281" ht="9">
      <c r="AM281" s="565"/>
    </row>
    <row r="282" ht="9">
      <c r="AM282" s="565"/>
    </row>
    <row r="283" ht="9">
      <c r="AM283" s="565"/>
    </row>
    <row r="284" ht="9">
      <c r="AM284" s="565"/>
    </row>
    <row r="285" ht="9">
      <c r="AM285" s="565"/>
    </row>
    <row r="286" ht="9">
      <c r="AM286" s="565"/>
    </row>
    <row r="287" ht="9">
      <c r="AM287" s="565"/>
    </row>
    <row r="288" ht="9">
      <c r="AM288" s="565"/>
    </row>
    <row r="289" ht="9">
      <c r="AM289" s="565"/>
    </row>
    <row r="290" ht="9">
      <c r="AM290" s="565"/>
    </row>
    <row r="291" ht="9">
      <c r="AM291" s="565"/>
    </row>
    <row r="292" ht="9">
      <c r="AM292" s="565"/>
    </row>
    <row r="293" ht="9">
      <c r="AM293" s="565"/>
    </row>
    <row r="294" ht="9">
      <c r="AM294" s="565"/>
    </row>
    <row r="295" ht="9">
      <c r="AM295" s="565"/>
    </row>
    <row r="296" ht="9">
      <c r="AM296" s="565"/>
    </row>
    <row r="297" ht="9">
      <c r="AM297" s="565"/>
    </row>
    <row r="298" ht="9">
      <c r="AM298" s="565"/>
    </row>
    <row r="299" ht="9">
      <c r="AM299" s="565"/>
    </row>
    <row r="300" ht="9">
      <c r="AM300" s="565"/>
    </row>
    <row r="301" ht="9">
      <c r="AM301" s="565"/>
    </row>
    <row r="302" ht="9">
      <c r="AM302" s="565"/>
    </row>
    <row r="303" ht="9">
      <c r="AM303" s="565"/>
    </row>
    <row r="304" ht="9">
      <c r="AM304" s="565"/>
    </row>
    <row r="305" ht="9">
      <c r="AM305" s="565"/>
    </row>
    <row r="306" ht="9">
      <c r="AM306" s="565"/>
    </row>
    <row r="307" ht="9">
      <c r="AM307" s="565"/>
    </row>
    <row r="308" ht="9">
      <c r="AM308" s="565"/>
    </row>
    <row r="309" ht="9">
      <c r="AM309" s="565"/>
    </row>
    <row r="310" ht="9">
      <c r="AM310" s="565"/>
    </row>
    <row r="311" ht="9">
      <c r="AM311" s="565"/>
    </row>
    <row r="312" ht="9">
      <c r="AM312" s="565"/>
    </row>
    <row r="313" ht="9">
      <c r="AM313" s="565"/>
    </row>
    <row r="314" ht="9">
      <c r="AM314" s="565"/>
    </row>
    <row r="315" ht="9">
      <c r="AM315" s="565"/>
    </row>
    <row r="316" ht="9">
      <c r="AM316" s="565"/>
    </row>
    <row r="317" ht="9">
      <c r="AM317" s="565"/>
    </row>
    <row r="318" ht="9">
      <c r="AM318" s="565"/>
    </row>
    <row r="319" ht="9">
      <c r="AM319" s="565"/>
    </row>
    <row r="320" ht="9">
      <c r="AM320" s="565"/>
    </row>
    <row r="321" ht="9">
      <c r="AM321" s="565"/>
    </row>
    <row r="322" ht="9">
      <c r="AM322" s="565"/>
    </row>
    <row r="323" ht="9">
      <c r="AM323" s="565"/>
    </row>
    <row r="324" ht="9">
      <c r="AM324" s="565"/>
    </row>
    <row r="325" ht="9">
      <c r="AM325" s="565"/>
    </row>
    <row r="326" ht="9">
      <c r="AM326" s="565"/>
    </row>
    <row r="327" ht="9">
      <c r="AM327" s="565"/>
    </row>
    <row r="328" ht="9">
      <c r="AM328" s="565"/>
    </row>
    <row r="329" ht="9">
      <c r="AM329" s="565"/>
    </row>
    <row r="330" ht="9">
      <c r="AM330" s="565"/>
    </row>
    <row r="331" ht="9">
      <c r="AM331" s="565"/>
    </row>
    <row r="332" ht="9">
      <c r="AM332" s="565"/>
    </row>
    <row r="333" ht="9">
      <c r="AM333" s="565"/>
    </row>
    <row r="334" ht="9">
      <c r="AM334" s="565"/>
    </row>
    <row r="335" ht="9">
      <c r="AM335" s="565"/>
    </row>
    <row r="336" ht="9">
      <c r="AM336" s="565"/>
    </row>
    <row r="337" ht="9">
      <c r="AM337" s="565"/>
    </row>
    <row r="338" ht="9">
      <c r="AM338" s="565"/>
    </row>
    <row r="339" ht="9">
      <c r="AM339" s="565"/>
    </row>
    <row r="340" ht="9">
      <c r="AM340" s="565"/>
    </row>
    <row r="341" ht="9">
      <c r="AM341" s="565"/>
    </row>
    <row r="342" ht="9">
      <c r="AM342" s="565"/>
    </row>
    <row r="343" ht="9">
      <c r="AM343" s="565"/>
    </row>
    <row r="344" ht="9">
      <c r="AM344" s="565"/>
    </row>
    <row r="345" ht="9">
      <c r="AM345" s="565"/>
    </row>
    <row r="346" ht="9">
      <c r="AM346" s="565"/>
    </row>
    <row r="347" ht="9">
      <c r="AM347" s="565"/>
    </row>
    <row r="348" ht="9">
      <c r="AM348" s="565"/>
    </row>
    <row r="349" ht="9">
      <c r="AM349" s="565"/>
    </row>
    <row r="350" ht="9">
      <c r="AM350" s="565"/>
    </row>
    <row r="351" ht="9">
      <c r="AM351" s="565"/>
    </row>
    <row r="352" ht="9">
      <c r="AM352" s="565"/>
    </row>
    <row r="353" ht="9">
      <c r="AM353" s="565"/>
    </row>
    <row r="354" ht="9">
      <c r="AM354" s="565"/>
    </row>
    <row r="355" ht="9">
      <c r="AM355" s="565"/>
    </row>
    <row r="356" ht="9">
      <c r="AM356" s="565"/>
    </row>
    <row r="357" ht="9">
      <c r="AM357" s="565"/>
    </row>
    <row r="358" ht="9">
      <c r="AM358" s="565"/>
    </row>
    <row r="359" ht="9">
      <c r="AM359" s="565"/>
    </row>
    <row r="360" ht="9">
      <c r="AM360" s="565"/>
    </row>
    <row r="361" ht="9">
      <c r="AM361" s="565"/>
    </row>
    <row r="362" ht="9">
      <c r="AM362" s="565"/>
    </row>
    <row r="363" ht="9">
      <c r="AM363" s="565"/>
    </row>
    <row r="364" ht="9">
      <c r="AM364" s="565"/>
    </row>
    <row r="365" ht="9">
      <c r="AM365" s="565"/>
    </row>
    <row r="366" ht="9">
      <c r="AM366" s="565"/>
    </row>
    <row r="367" ht="9">
      <c r="AM367" s="565"/>
    </row>
    <row r="368" ht="9">
      <c r="AM368" s="565"/>
    </row>
    <row r="369" ht="9">
      <c r="AM369" s="565"/>
    </row>
  </sheetData>
  <sheetProtection/>
  <mergeCells count="41">
    <mergeCell ref="D46:E46"/>
    <mergeCell ref="F46:G46"/>
    <mergeCell ref="I46:K46"/>
    <mergeCell ref="L46:M46"/>
    <mergeCell ref="O46:P46"/>
    <mergeCell ref="Q46:R46"/>
    <mergeCell ref="D44:E44"/>
    <mergeCell ref="F44:G44"/>
    <mergeCell ref="I44:K44"/>
    <mergeCell ref="L44:M44"/>
    <mergeCell ref="O44:P44"/>
    <mergeCell ref="Q44:R44"/>
    <mergeCell ref="D42:H42"/>
    <mergeCell ref="I42:N42"/>
    <mergeCell ref="O42:S42"/>
    <mergeCell ref="D43:E43"/>
    <mergeCell ref="F43:G43"/>
    <mergeCell ref="I43:K43"/>
    <mergeCell ref="L43:M43"/>
    <mergeCell ref="O43:P43"/>
    <mergeCell ref="Q43:R43"/>
    <mergeCell ref="AM13:AO13"/>
    <mergeCell ref="AP13:AR13"/>
    <mergeCell ref="AM19:AR19"/>
    <mergeCell ref="D40:R40"/>
    <mergeCell ref="D41:H41"/>
    <mergeCell ref="I41:N41"/>
    <mergeCell ref="O41:S41"/>
    <mergeCell ref="C9:E9"/>
    <mergeCell ref="F9:H9"/>
    <mergeCell ref="I9:L9"/>
    <mergeCell ref="M9:O9"/>
    <mergeCell ref="P9:R9"/>
    <mergeCell ref="AJ12:AO12"/>
    <mergeCell ref="C7:H7"/>
    <mergeCell ref="I7:R7"/>
    <mergeCell ref="C8:E8"/>
    <mergeCell ref="F8:H8"/>
    <mergeCell ref="I8:L8"/>
    <mergeCell ref="M8:O8"/>
    <mergeCell ref="P8:R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H50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3.25390625" style="0" customWidth="1"/>
    <col min="4" max="4" width="11.375" style="0" customWidth="1"/>
    <col min="5" max="5" width="34.25390625" style="0" customWidth="1"/>
    <col min="6" max="6" width="13.25390625" style="0" customWidth="1"/>
    <col min="7" max="7" width="16.00390625" style="0" customWidth="1"/>
    <col min="8" max="8" width="18.125" style="0" customWidth="1"/>
    <col min="10" max="10" width="9.125" style="259" customWidth="1"/>
  </cols>
  <sheetData>
    <row r="1" spans="1:9" ht="12" customHeight="1">
      <c r="A1" s="68" t="s">
        <v>544</v>
      </c>
      <c r="B1" s="68"/>
      <c r="C1" s="49"/>
      <c r="D1" s="49"/>
      <c r="E1" s="1091" t="s">
        <v>435</v>
      </c>
      <c r="F1" s="1091"/>
      <c r="G1" s="1091"/>
      <c r="H1" s="49"/>
      <c r="I1" s="68"/>
    </row>
    <row r="2" spans="1:9" ht="12" customHeight="1">
      <c r="A2" s="68"/>
      <c r="B2" s="68"/>
      <c r="C2" s="49"/>
      <c r="D2" s="49"/>
      <c r="E2" s="1092" t="s">
        <v>620</v>
      </c>
      <c r="F2" s="1092"/>
      <c r="G2" s="1092"/>
      <c r="H2" s="49"/>
      <c r="I2" s="68"/>
    </row>
    <row r="3" spans="1:9" ht="21" customHeight="1">
      <c r="A3" s="68"/>
      <c r="B3" s="76"/>
      <c r="C3" s="1074"/>
      <c r="D3" s="1094"/>
      <c r="E3" s="256" t="s">
        <v>500</v>
      </c>
      <c r="F3" s="256" t="s">
        <v>151</v>
      </c>
      <c r="G3" s="256" t="s">
        <v>631</v>
      </c>
      <c r="H3" s="229" t="s">
        <v>632</v>
      </c>
      <c r="I3" s="76"/>
    </row>
    <row r="4" spans="1:9" ht="10.5" customHeight="1">
      <c r="A4" s="68"/>
      <c r="B4" s="68"/>
      <c r="C4" s="237">
        <v>1995</v>
      </c>
      <c r="D4" s="49"/>
      <c r="E4" s="88">
        <v>100842</v>
      </c>
      <c r="F4" s="88">
        <v>2605</v>
      </c>
      <c r="G4" s="88">
        <v>628</v>
      </c>
      <c r="H4" s="88">
        <v>1977</v>
      </c>
      <c r="I4" s="68"/>
    </row>
    <row r="5" spans="1:9" ht="10.5" customHeight="1">
      <c r="A5" s="68"/>
      <c r="B5" s="68"/>
      <c r="C5" s="237">
        <v>1996</v>
      </c>
      <c r="D5" s="49"/>
      <c r="E5" s="88">
        <v>98441</v>
      </c>
      <c r="F5" s="88">
        <v>2461</v>
      </c>
      <c r="G5" s="88">
        <v>547</v>
      </c>
      <c r="H5" s="88">
        <v>1914</v>
      </c>
      <c r="I5" s="68"/>
    </row>
    <row r="6" spans="1:9" ht="10.5" customHeight="1">
      <c r="A6" s="68"/>
      <c r="B6" s="68"/>
      <c r="C6" s="237">
        <v>1997</v>
      </c>
      <c r="D6" s="49"/>
      <c r="E6" s="88">
        <v>95910</v>
      </c>
      <c r="F6" s="88">
        <v>2433</v>
      </c>
      <c r="G6" s="88">
        <v>565</v>
      </c>
      <c r="H6" s="88">
        <v>1868</v>
      </c>
      <c r="I6" s="68"/>
    </row>
    <row r="7" spans="1:9" ht="10.5" customHeight="1">
      <c r="A7" s="68"/>
      <c r="B7" s="68"/>
      <c r="C7" s="237">
        <v>1998</v>
      </c>
      <c r="D7" s="49"/>
      <c r="E7" s="88">
        <v>96753</v>
      </c>
      <c r="F7" s="88">
        <v>2501</v>
      </c>
      <c r="G7" s="88">
        <v>477</v>
      </c>
      <c r="H7" s="88">
        <v>2024</v>
      </c>
      <c r="I7" s="68"/>
    </row>
    <row r="8" spans="1:9" ht="10.5" customHeight="1">
      <c r="A8" s="68"/>
      <c r="B8" s="68"/>
      <c r="C8" s="237">
        <v>1999</v>
      </c>
      <c r="D8" s="49"/>
      <c r="E8" s="88">
        <v>97127</v>
      </c>
      <c r="F8" s="88">
        <v>2294</v>
      </c>
      <c r="G8" s="88">
        <v>487</v>
      </c>
      <c r="H8" s="88">
        <v>1807</v>
      </c>
      <c r="I8" s="68"/>
    </row>
    <row r="9" spans="1:9" ht="10.5" customHeight="1">
      <c r="A9" s="68"/>
      <c r="B9" s="68"/>
      <c r="C9" s="237">
        <v>2000</v>
      </c>
      <c r="D9" s="49"/>
      <c r="E9" s="88">
        <v>97618</v>
      </c>
      <c r="F9" s="88">
        <v>2111</v>
      </c>
      <c r="G9" s="88">
        <v>408</v>
      </c>
      <c r="H9" s="88">
        <v>1703</v>
      </c>
      <c r="I9" s="68"/>
    </row>
    <row r="10" spans="1:9" ht="10.5" customHeight="1">
      <c r="A10" s="68"/>
      <c r="B10" s="68"/>
      <c r="C10" s="237">
        <v>2001</v>
      </c>
      <c r="D10" s="49"/>
      <c r="E10" s="88">
        <v>97234</v>
      </c>
      <c r="F10" s="88">
        <v>2038</v>
      </c>
      <c r="G10" s="88">
        <v>513</v>
      </c>
      <c r="H10" s="88">
        <v>1525</v>
      </c>
      <c r="I10" s="68"/>
    </row>
    <row r="11" spans="1:9" ht="10.5" customHeight="1">
      <c r="A11" s="68"/>
      <c r="B11" s="68"/>
      <c r="C11" s="237">
        <v>2002</v>
      </c>
      <c r="D11" s="49"/>
      <c r="E11" s="88">
        <v>96408</v>
      </c>
      <c r="F11" s="88">
        <v>1905</v>
      </c>
      <c r="G11" s="88">
        <v>534</v>
      </c>
      <c r="H11" s="88">
        <v>1371</v>
      </c>
      <c r="I11" s="68"/>
    </row>
    <row r="12" spans="1:9" ht="10.5" customHeight="1">
      <c r="A12" s="68"/>
      <c r="B12" s="68"/>
      <c r="C12" s="237">
        <v>2003</v>
      </c>
      <c r="D12" s="49"/>
      <c r="E12" s="88">
        <v>94629</v>
      </c>
      <c r="F12" s="88">
        <v>1648</v>
      </c>
      <c r="G12" s="88">
        <v>548</v>
      </c>
      <c r="H12" s="88">
        <v>1100</v>
      </c>
      <c r="I12" s="68"/>
    </row>
    <row r="13" spans="1:9" ht="10.5" customHeight="1">
      <c r="A13" s="68"/>
      <c r="B13" s="68"/>
      <c r="C13" s="237">
        <v>2004</v>
      </c>
      <c r="D13" s="49"/>
      <c r="E13" s="88">
        <v>91864</v>
      </c>
      <c r="F13" s="88">
        <v>1546</v>
      </c>
      <c r="G13" s="88">
        <v>507</v>
      </c>
      <c r="H13" s="88">
        <f>F13-G13</f>
        <v>1039</v>
      </c>
      <c r="I13" s="68"/>
    </row>
    <row r="14" spans="1:9" ht="10.5" customHeight="1">
      <c r="A14" s="68"/>
      <c r="B14" s="68"/>
      <c r="C14" s="237">
        <v>2005</v>
      </c>
      <c r="D14" s="49"/>
      <c r="E14" s="88">
        <v>91092</v>
      </c>
      <c r="F14" s="88">
        <v>1454</v>
      </c>
      <c r="G14" s="88">
        <v>492</v>
      </c>
      <c r="H14" s="88">
        <f>F14-G14</f>
        <v>962</v>
      </c>
      <c r="I14" s="68"/>
    </row>
    <row r="15" spans="1:9" ht="10.5" customHeight="1">
      <c r="A15" s="68"/>
      <c r="B15" s="68"/>
      <c r="C15" s="237">
        <v>2006</v>
      </c>
      <c r="D15" s="49"/>
      <c r="E15" s="88">
        <v>90452</v>
      </c>
      <c r="F15" s="88">
        <v>1556</v>
      </c>
      <c r="G15" s="88">
        <v>490</v>
      </c>
      <c r="H15" s="88">
        <f>F15-G15</f>
        <v>1066</v>
      </c>
      <c r="I15" s="68"/>
    </row>
    <row r="16" spans="1:9" ht="10.5" customHeight="1">
      <c r="A16" s="68"/>
      <c r="B16" s="68"/>
      <c r="C16" s="237">
        <v>2007</v>
      </c>
      <c r="D16" s="49"/>
      <c r="E16" s="88">
        <v>88725</v>
      </c>
      <c r="F16" s="88">
        <v>1742</v>
      </c>
      <c r="G16" s="88">
        <v>493</v>
      </c>
      <c r="H16" s="88">
        <f>F16-G16</f>
        <v>1249</v>
      </c>
      <c r="I16" s="68"/>
    </row>
    <row r="17" spans="1:9" ht="10.5" customHeight="1">
      <c r="A17" s="68"/>
      <c r="B17" s="68"/>
      <c r="C17" s="237">
        <v>2008</v>
      </c>
      <c r="D17" s="49"/>
      <c r="E17" s="88">
        <v>89282</v>
      </c>
      <c r="F17" s="88">
        <v>1989</v>
      </c>
      <c r="G17" s="88">
        <v>501</v>
      </c>
      <c r="H17" s="88">
        <v>1488</v>
      </c>
      <c r="I17" s="68"/>
    </row>
    <row r="18" spans="1:9" ht="10.5" customHeight="1">
      <c r="A18" s="68"/>
      <c r="B18" s="68"/>
      <c r="C18" s="237">
        <v>2009</v>
      </c>
      <c r="D18" s="49"/>
      <c r="E18" s="88">
        <v>89331</v>
      </c>
      <c r="F18" s="88">
        <v>2045</v>
      </c>
      <c r="G18" s="88">
        <v>512</v>
      </c>
      <c r="H18" s="88">
        <f>F18-G18</f>
        <v>1533</v>
      </c>
      <c r="I18" s="68"/>
    </row>
    <row r="19" spans="1:9" ht="10.5" customHeight="1">
      <c r="A19" s="68"/>
      <c r="B19" s="68"/>
      <c r="C19" s="1093" t="s">
        <v>897</v>
      </c>
      <c r="D19" s="1093"/>
      <c r="E19" s="1093"/>
      <c r="F19" s="1093"/>
      <c r="G19" s="1093"/>
      <c r="H19" s="1093"/>
      <c r="I19" s="68"/>
    </row>
    <row r="20" spans="1:8" ht="10.5" customHeight="1">
      <c r="A20" s="68"/>
      <c r="B20" s="68"/>
      <c r="C20" s="120" t="s">
        <v>621</v>
      </c>
      <c r="D20" s="120" t="s">
        <v>622</v>
      </c>
      <c r="E20" s="293">
        <f>SUM(E22:E45)</f>
        <v>91716</v>
      </c>
      <c r="F20" s="293">
        <f>SUM(F22:F45)</f>
        <v>331</v>
      </c>
      <c r="G20" s="293">
        <f>SUM(G22:G46)</f>
        <v>84</v>
      </c>
      <c r="H20" s="293">
        <f>F20-G20</f>
        <v>247</v>
      </c>
    </row>
    <row r="21" spans="1:8" ht="10.5" customHeight="1">
      <c r="A21" s="68"/>
      <c r="B21" s="68"/>
      <c r="C21" s="49"/>
      <c r="D21" s="49"/>
      <c r="E21" s="49"/>
      <c r="F21" s="49"/>
      <c r="G21" s="49" t="s">
        <v>544</v>
      </c>
      <c r="H21" s="293"/>
    </row>
    <row r="22" spans="1:13" ht="10.5" customHeight="1">
      <c r="A22" s="68"/>
      <c r="B22" s="68"/>
      <c r="C22" s="49" t="s">
        <v>160</v>
      </c>
      <c r="D22" s="51" t="s">
        <v>276</v>
      </c>
      <c r="E22" s="294">
        <f>(F22+M22)-G22</f>
        <v>5230</v>
      </c>
      <c r="F22" s="302">
        <v>4</v>
      </c>
      <c r="G22" s="88">
        <v>6</v>
      </c>
      <c r="H22" s="302">
        <f>F22-G22</f>
        <v>-2</v>
      </c>
      <c r="K22" s="58"/>
      <c r="L22" s="58"/>
      <c r="M22" s="126">
        <v>5232</v>
      </c>
    </row>
    <row r="23" spans="1:13" ht="10.5" customHeight="1">
      <c r="A23" s="68"/>
      <c r="B23" s="68"/>
      <c r="C23" s="49" t="s">
        <v>43</v>
      </c>
      <c r="D23" s="51" t="s">
        <v>277</v>
      </c>
      <c r="E23" s="294">
        <f aca="true" t="shared" si="0" ref="E23:E45">(F23+M23)-G23</f>
        <v>3777</v>
      </c>
      <c r="F23" s="302"/>
      <c r="G23" s="88">
        <v>4</v>
      </c>
      <c r="H23" s="302">
        <f aca="true" t="shared" si="1" ref="H23:H45">F23-G23</f>
        <v>-4</v>
      </c>
      <c r="K23" s="58"/>
      <c r="L23" s="58"/>
      <c r="M23" s="126">
        <v>3781</v>
      </c>
    </row>
    <row r="24" spans="1:13" ht="10.5" customHeight="1">
      <c r="A24" s="68"/>
      <c r="B24" s="68"/>
      <c r="C24" s="49" t="s">
        <v>592</v>
      </c>
      <c r="D24" s="51" t="s">
        <v>278</v>
      </c>
      <c r="E24" s="294">
        <f t="shared" si="0"/>
        <v>3170</v>
      </c>
      <c r="F24" s="302">
        <v>4</v>
      </c>
      <c r="G24" s="88">
        <v>1</v>
      </c>
      <c r="H24" s="302">
        <f t="shared" si="1"/>
        <v>3</v>
      </c>
      <c r="K24" s="58"/>
      <c r="L24" s="58"/>
      <c r="M24" s="126">
        <v>3167</v>
      </c>
    </row>
    <row r="25" spans="1:13" ht="10.5" customHeight="1">
      <c r="A25" s="68"/>
      <c r="B25" s="68"/>
      <c r="C25" s="49"/>
      <c r="D25" s="51"/>
      <c r="E25" s="294"/>
      <c r="F25" s="279"/>
      <c r="G25" s="279"/>
      <c r="H25" s="302"/>
      <c r="K25" s="58"/>
      <c r="L25" s="58"/>
      <c r="M25" s="126"/>
    </row>
    <row r="26" spans="1:13" ht="10.5" customHeight="1">
      <c r="A26" s="68"/>
      <c r="B26" s="68"/>
      <c r="C26" s="49" t="s">
        <v>44</v>
      </c>
      <c r="D26" s="51" t="s">
        <v>279</v>
      </c>
      <c r="E26" s="294">
        <f t="shared" si="0"/>
        <v>5022</v>
      </c>
      <c r="F26" s="302">
        <v>13</v>
      </c>
      <c r="G26" s="88">
        <v>9</v>
      </c>
      <c r="H26" s="302">
        <f t="shared" si="1"/>
        <v>4</v>
      </c>
      <c r="K26" s="58"/>
      <c r="L26" s="58"/>
      <c r="M26" s="126">
        <v>5018</v>
      </c>
    </row>
    <row r="27" spans="1:13" ht="10.5" customHeight="1">
      <c r="A27" s="68"/>
      <c r="B27" s="68"/>
      <c r="C27" s="49" t="s">
        <v>519</v>
      </c>
      <c r="D27" s="51" t="s">
        <v>161</v>
      </c>
      <c r="E27" s="294">
        <f t="shared" si="0"/>
        <v>5742</v>
      </c>
      <c r="F27" s="302">
        <v>8</v>
      </c>
      <c r="G27" s="88">
        <v>3</v>
      </c>
      <c r="H27" s="302">
        <f t="shared" si="1"/>
        <v>5</v>
      </c>
      <c r="K27" s="58"/>
      <c r="L27" s="58"/>
      <c r="M27" s="126">
        <v>5737</v>
      </c>
    </row>
    <row r="28" spans="1:13" ht="10.5" customHeight="1">
      <c r="A28" s="68"/>
      <c r="B28" s="68"/>
      <c r="C28" s="49" t="s">
        <v>683</v>
      </c>
      <c r="D28" s="51" t="s">
        <v>282</v>
      </c>
      <c r="E28" s="294">
        <f t="shared" si="0"/>
        <v>5653</v>
      </c>
      <c r="F28" s="302">
        <v>5</v>
      </c>
      <c r="G28" s="88">
        <v>6</v>
      </c>
      <c r="H28" s="302">
        <f t="shared" si="1"/>
        <v>-1</v>
      </c>
      <c r="K28" s="58"/>
      <c r="L28" s="58"/>
      <c r="M28" s="126">
        <v>5654</v>
      </c>
    </row>
    <row r="29" spans="1:13" ht="10.5" customHeight="1">
      <c r="A29" s="68"/>
      <c r="B29" s="68"/>
      <c r="C29" s="49"/>
      <c r="D29" s="51"/>
      <c r="E29" s="294"/>
      <c r="F29" s="279"/>
      <c r="G29" s="279"/>
      <c r="H29" s="302"/>
      <c r="K29" s="58"/>
      <c r="L29" s="58"/>
      <c r="M29" s="126"/>
    </row>
    <row r="30" spans="1:13" ht="10.5" customHeight="1">
      <c r="A30" s="68"/>
      <c r="B30" s="68"/>
      <c r="C30" s="49" t="s">
        <v>517</v>
      </c>
      <c r="D30" s="51" t="s">
        <v>690</v>
      </c>
      <c r="E30" s="294">
        <f t="shared" si="0"/>
        <v>4134</v>
      </c>
      <c r="F30" s="302">
        <v>10</v>
      </c>
      <c r="G30" s="88">
        <v>8</v>
      </c>
      <c r="H30" s="302">
        <f t="shared" si="1"/>
        <v>2</v>
      </c>
      <c r="K30" s="58"/>
      <c r="L30" s="58"/>
      <c r="M30" s="126">
        <v>4132</v>
      </c>
    </row>
    <row r="31" spans="1:13" ht="10.5" customHeight="1">
      <c r="A31" s="68"/>
      <c r="B31" s="68"/>
      <c r="C31" s="49" t="s">
        <v>17</v>
      </c>
      <c r="D31" s="51" t="s">
        <v>557</v>
      </c>
      <c r="E31" s="294">
        <f t="shared" si="0"/>
        <v>3886</v>
      </c>
      <c r="F31" s="302">
        <v>5</v>
      </c>
      <c r="G31" s="88">
        <v>3</v>
      </c>
      <c r="H31" s="302">
        <f t="shared" si="1"/>
        <v>2</v>
      </c>
      <c r="K31" s="58"/>
      <c r="L31" s="58"/>
      <c r="M31" s="126">
        <v>3884</v>
      </c>
    </row>
    <row r="32" spans="1:13" ht="10.5" customHeight="1">
      <c r="A32" s="68"/>
      <c r="B32" s="68"/>
      <c r="C32" s="49" t="s">
        <v>18</v>
      </c>
      <c r="D32" s="51" t="s">
        <v>208</v>
      </c>
      <c r="E32" s="294">
        <f t="shared" si="0"/>
        <v>3730</v>
      </c>
      <c r="F32" s="302">
        <v>4</v>
      </c>
      <c r="G32" s="88">
        <v>4</v>
      </c>
      <c r="H32" s="302">
        <f t="shared" si="1"/>
        <v>0</v>
      </c>
      <c r="K32" s="58"/>
      <c r="L32" s="58"/>
      <c r="M32" s="126">
        <v>3730</v>
      </c>
    </row>
    <row r="33" spans="1:13" ht="10.5" customHeight="1">
      <c r="A33" s="68"/>
      <c r="B33" s="68"/>
      <c r="C33" s="49"/>
      <c r="D33" s="51"/>
      <c r="E33" s="294"/>
      <c r="F33" s="279"/>
      <c r="G33" s="279"/>
      <c r="H33" s="302"/>
      <c r="K33" s="58"/>
      <c r="L33" s="58"/>
      <c r="M33" s="126"/>
    </row>
    <row r="34" spans="1:13" ht="10.5" customHeight="1">
      <c r="A34" s="68"/>
      <c r="B34" s="68"/>
      <c r="C34" s="49" t="s">
        <v>19</v>
      </c>
      <c r="D34" s="51" t="s">
        <v>209</v>
      </c>
      <c r="E34" s="294">
        <f t="shared" si="0"/>
        <v>3733</v>
      </c>
      <c r="F34" s="302">
        <v>8</v>
      </c>
      <c r="G34" s="88">
        <v>5</v>
      </c>
      <c r="H34" s="302">
        <f t="shared" si="1"/>
        <v>3</v>
      </c>
      <c r="K34" s="58"/>
      <c r="L34" s="58"/>
      <c r="M34" s="126">
        <v>3730</v>
      </c>
    </row>
    <row r="35" spans="1:13" ht="10.5" customHeight="1">
      <c r="A35" s="68"/>
      <c r="B35" s="68"/>
      <c r="C35" s="49" t="s">
        <v>487</v>
      </c>
      <c r="D35" s="51" t="s">
        <v>26</v>
      </c>
      <c r="E35" s="294">
        <f t="shared" si="0"/>
        <v>3060</v>
      </c>
      <c r="F35" s="302">
        <v>1</v>
      </c>
      <c r="G35" s="88">
        <v>1</v>
      </c>
      <c r="H35" s="302">
        <f t="shared" si="1"/>
        <v>0</v>
      </c>
      <c r="K35" s="58"/>
      <c r="L35" s="58"/>
      <c r="M35" s="126">
        <v>3060</v>
      </c>
    </row>
    <row r="36" spans="1:13" ht="10.5" customHeight="1">
      <c r="A36" s="68"/>
      <c r="B36" s="68"/>
      <c r="C36" s="49" t="s">
        <v>20</v>
      </c>
      <c r="D36" s="51" t="s">
        <v>210</v>
      </c>
      <c r="E36" s="294">
        <f t="shared" si="0"/>
        <v>3018</v>
      </c>
      <c r="F36" s="302">
        <v>3</v>
      </c>
      <c r="G36" s="88"/>
      <c r="H36" s="302">
        <f t="shared" si="1"/>
        <v>3</v>
      </c>
      <c r="K36" s="58"/>
      <c r="L36" s="58"/>
      <c r="M36" s="126">
        <v>3015</v>
      </c>
    </row>
    <row r="37" spans="1:13" ht="10.5" customHeight="1">
      <c r="A37" s="68"/>
      <c r="B37" s="68"/>
      <c r="C37" s="49"/>
      <c r="D37" s="51"/>
      <c r="E37" s="294"/>
      <c r="F37" s="279"/>
      <c r="G37" s="279"/>
      <c r="H37" s="302"/>
      <c r="K37" s="58"/>
      <c r="L37" s="58"/>
      <c r="M37" s="126"/>
    </row>
    <row r="38" spans="1:13" ht="10.5" customHeight="1">
      <c r="A38" s="68"/>
      <c r="B38" s="68"/>
      <c r="C38" s="49" t="s">
        <v>21</v>
      </c>
      <c r="D38" s="51" t="s">
        <v>211</v>
      </c>
      <c r="E38" s="294">
        <f t="shared" si="0"/>
        <v>3303</v>
      </c>
      <c r="F38" s="302">
        <v>1</v>
      </c>
      <c r="G38" s="88">
        <v>2</v>
      </c>
      <c r="H38" s="302">
        <f t="shared" si="1"/>
        <v>-1</v>
      </c>
      <c r="K38" s="58"/>
      <c r="L38" s="58"/>
      <c r="M38" s="126">
        <v>3304</v>
      </c>
    </row>
    <row r="39" spans="1:13" ht="10.5" customHeight="1">
      <c r="A39" s="68"/>
      <c r="B39" s="68"/>
      <c r="C39" s="49" t="s">
        <v>39</v>
      </c>
      <c r="D39" s="51" t="s">
        <v>212</v>
      </c>
      <c r="E39" s="294">
        <f t="shared" si="0"/>
        <v>4563</v>
      </c>
      <c r="F39" s="302">
        <v>9</v>
      </c>
      <c r="G39" s="88">
        <v>5</v>
      </c>
      <c r="H39" s="302">
        <f t="shared" si="1"/>
        <v>4</v>
      </c>
      <c r="I39" s="68"/>
      <c r="J39" s="90"/>
      <c r="K39" s="58"/>
      <c r="L39" s="58"/>
      <c r="M39" s="126">
        <v>4559</v>
      </c>
    </row>
    <row r="40" spans="1:13" ht="10.5" customHeight="1">
      <c r="A40" s="68"/>
      <c r="B40" s="68"/>
      <c r="C40" s="49" t="s">
        <v>518</v>
      </c>
      <c r="D40" s="51" t="s">
        <v>213</v>
      </c>
      <c r="E40" s="294">
        <f t="shared" si="0"/>
        <v>5417</v>
      </c>
      <c r="F40" s="302">
        <v>5</v>
      </c>
      <c r="G40" s="88">
        <v>3</v>
      </c>
      <c r="H40" s="302">
        <f t="shared" si="1"/>
        <v>2</v>
      </c>
      <c r="I40" s="68"/>
      <c r="J40" s="90"/>
      <c r="K40" s="58"/>
      <c r="L40" s="58"/>
      <c r="M40" s="126">
        <v>5415</v>
      </c>
    </row>
    <row r="41" spans="1:13" ht="10.5" customHeight="1">
      <c r="A41" s="68"/>
      <c r="B41" s="68"/>
      <c r="C41" s="49"/>
      <c r="D41" s="51"/>
      <c r="E41" s="294"/>
      <c r="F41" s="279"/>
      <c r="G41" s="279"/>
      <c r="H41" s="302"/>
      <c r="I41" s="68"/>
      <c r="J41" s="90"/>
      <c r="K41" s="58"/>
      <c r="L41" s="58"/>
      <c r="M41" s="126"/>
    </row>
    <row r="42" spans="1:13" ht="10.5" customHeight="1">
      <c r="A42" s="68"/>
      <c r="B42" s="68"/>
      <c r="C42" s="49" t="s">
        <v>40</v>
      </c>
      <c r="D42" s="51" t="s">
        <v>214</v>
      </c>
      <c r="E42" s="294">
        <f t="shared" si="0"/>
        <v>3072</v>
      </c>
      <c r="F42" s="302">
        <v>3</v>
      </c>
      <c r="G42" s="88">
        <v>3</v>
      </c>
      <c r="H42" s="302">
        <f t="shared" si="1"/>
        <v>0</v>
      </c>
      <c r="I42" s="68"/>
      <c r="J42" s="90"/>
      <c r="K42" s="58"/>
      <c r="L42" s="58"/>
      <c r="M42" s="126">
        <v>3072</v>
      </c>
    </row>
    <row r="43" spans="1:13" ht="10.5" customHeight="1">
      <c r="A43" s="68"/>
      <c r="B43" s="68"/>
      <c r="C43" s="49" t="s">
        <v>22</v>
      </c>
      <c r="D43" s="51" t="s">
        <v>215</v>
      </c>
      <c r="E43" s="294">
        <f t="shared" si="0"/>
        <v>2378</v>
      </c>
      <c r="F43" s="302">
        <v>4</v>
      </c>
      <c r="G43" s="88">
        <v>1</v>
      </c>
      <c r="H43" s="302">
        <f t="shared" si="1"/>
        <v>3</v>
      </c>
      <c r="I43" s="68"/>
      <c r="J43" s="90"/>
      <c r="K43" s="58"/>
      <c r="L43" s="58"/>
      <c r="M43" s="126">
        <v>2375</v>
      </c>
    </row>
    <row r="44" spans="1:13" ht="10.5" customHeight="1">
      <c r="A44" s="68"/>
      <c r="B44" s="68"/>
      <c r="C44" s="49" t="s">
        <v>41</v>
      </c>
      <c r="D44" s="51" t="s">
        <v>216</v>
      </c>
      <c r="E44" s="294">
        <f t="shared" si="0"/>
        <v>20558</v>
      </c>
      <c r="F44" s="302">
        <v>238</v>
      </c>
      <c r="G44" s="88">
        <v>18</v>
      </c>
      <c r="H44" s="302">
        <f t="shared" si="1"/>
        <v>220</v>
      </c>
      <c r="I44" s="68"/>
      <c r="J44" s="90"/>
      <c r="K44" s="58"/>
      <c r="L44" s="58"/>
      <c r="M44" s="126">
        <v>20338</v>
      </c>
    </row>
    <row r="45" spans="1:13" ht="10.5" customHeight="1">
      <c r="A45" s="68"/>
      <c r="B45" s="68"/>
      <c r="C45" s="50" t="s">
        <v>23</v>
      </c>
      <c r="D45" s="287" t="s">
        <v>217</v>
      </c>
      <c r="E45" s="295">
        <f t="shared" si="0"/>
        <v>2270</v>
      </c>
      <c r="F45" s="295">
        <v>6</v>
      </c>
      <c r="G45" s="290">
        <v>2</v>
      </c>
      <c r="H45" s="295">
        <f t="shared" si="1"/>
        <v>4</v>
      </c>
      <c r="I45" s="68"/>
      <c r="J45" s="90"/>
      <c r="K45" s="58"/>
      <c r="L45" s="58"/>
      <c r="M45" s="128">
        <v>2266</v>
      </c>
    </row>
    <row r="46" spans="1:13" ht="10.5" customHeight="1">
      <c r="A46" s="68"/>
      <c r="B46" s="68"/>
      <c r="C46" s="90"/>
      <c r="D46" s="90"/>
      <c r="E46" s="90"/>
      <c r="F46" s="257"/>
      <c r="G46" s="113"/>
      <c r="H46" s="90"/>
      <c r="I46" s="68"/>
      <c r="J46" s="93"/>
      <c r="K46" s="58"/>
      <c r="L46" s="58"/>
      <c r="M46" s="93">
        <f>SUM(M22:M45)</f>
        <v>91469</v>
      </c>
    </row>
    <row r="47" spans="1:13" ht="10.5" customHeight="1">
      <c r="A47" s="68"/>
      <c r="B47" s="68"/>
      <c r="C47" s="90"/>
      <c r="D47" s="90"/>
      <c r="E47" s="114" t="s">
        <v>438</v>
      </c>
      <c r="F47" s="114"/>
      <c r="G47" s="114"/>
      <c r="H47" s="114"/>
      <c r="I47" s="68"/>
      <c r="J47" s="68"/>
      <c r="K47" s="58"/>
      <c r="L47" s="58"/>
      <c r="M47" s="58"/>
    </row>
    <row r="48" spans="1:13" ht="10.5" customHeight="1">
      <c r="A48" s="68"/>
      <c r="B48" s="68"/>
      <c r="C48" s="90"/>
      <c r="D48" s="90"/>
      <c r="E48" s="114" t="s">
        <v>434</v>
      </c>
      <c r="F48" s="114"/>
      <c r="G48" s="114"/>
      <c r="H48" s="114"/>
      <c r="I48" s="68"/>
      <c r="J48" s="68"/>
      <c r="K48" s="58"/>
      <c r="L48" s="58"/>
      <c r="M48" s="58"/>
    </row>
    <row r="49" spans="1:13" ht="10.5" customHeight="1">
      <c r="A49" s="68"/>
      <c r="B49" s="68"/>
      <c r="C49" s="90"/>
      <c r="D49" s="90"/>
      <c r="E49" s="258" t="s">
        <v>436</v>
      </c>
      <c r="F49" s="258"/>
      <c r="G49" s="258"/>
      <c r="H49" s="258"/>
      <c r="I49" s="68"/>
      <c r="J49" s="68"/>
      <c r="K49" s="58"/>
      <c r="L49" s="58"/>
      <c r="M49" s="58"/>
    </row>
    <row r="50" spans="1:13" ht="10.5" customHeight="1">
      <c r="A50" s="68"/>
      <c r="B50" s="68"/>
      <c r="C50" s="90"/>
      <c r="D50" s="90"/>
      <c r="E50" s="258" t="s">
        <v>437</v>
      </c>
      <c r="F50" s="258"/>
      <c r="G50" s="258"/>
      <c r="H50" s="258"/>
      <c r="I50" s="68"/>
      <c r="J50" s="68"/>
      <c r="K50" s="58"/>
      <c r="L50" s="58"/>
      <c r="M50" s="58"/>
    </row>
    <row r="51" spans="1:13" ht="10.5" customHeight="1">
      <c r="A51" s="58"/>
      <c r="B51" s="58"/>
      <c r="C51" s="49"/>
      <c r="D51" s="49"/>
      <c r="E51" s="49"/>
      <c r="F51" s="49"/>
      <c r="G51" s="49"/>
      <c r="H51" s="49"/>
      <c r="I51" s="58"/>
      <c r="J51" s="68"/>
      <c r="K51" s="58"/>
      <c r="L51" s="58"/>
      <c r="M51" s="58"/>
    </row>
    <row r="52" spans="1:13" ht="12.75">
      <c r="A52" s="57"/>
      <c r="B52" s="57"/>
      <c r="C52" s="57"/>
      <c r="D52" s="57"/>
      <c r="E52" s="57"/>
      <c r="F52" s="57"/>
      <c r="G52" s="57"/>
      <c r="H52" s="57"/>
      <c r="I52" s="57"/>
      <c r="J52" s="80"/>
      <c r="K52" s="58"/>
      <c r="L52" s="58"/>
      <c r="M52" s="58"/>
    </row>
    <row r="53" spans="1:13" ht="12.75">
      <c r="A53" s="58"/>
      <c r="B53" s="58"/>
      <c r="C53" s="58"/>
      <c r="D53" s="58"/>
      <c r="E53" s="58"/>
      <c r="F53" s="58"/>
      <c r="G53" s="58"/>
      <c r="H53" s="58"/>
      <c r="I53" s="58"/>
      <c r="J53" s="68"/>
      <c r="K53" s="57"/>
      <c r="L53" s="57"/>
      <c r="M53" s="58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57"/>
      <c r="J54" s="80"/>
      <c r="K54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80"/>
      <c r="K58" s="58"/>
    </row>
  </sheetData>
  <sheetProtection/>
  <mergeCells count="4">
    <mergeCell ref="E1:G1"/>
    <mergeCell ref="E2:G2"/>
    <mergeCell ref="C19:H19"/>
    <mergeCell ref="C3:D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72"/>
  <sheetViews>
    <sheetView zoomScalePageLayoutView="0" workbookViewId="0" topLeftCell="A1">
      <selection activeCell="C10" sqref="C10"/>
    </sheetView>
  </sheetViews>
  <sheetFormatPr defaultColWidth="9.25390625" defaultRowHeight="12.75" outlineLevelRow="1"/>
  <cols>
    <col min="1" max="1" width="4.00390625" style="128" customWidth="1"/>
    <col min="2" max="2" width="5.875" style="128" customWidth="1"/>
    <col min="3" max="3" width="49.75390625" style="128" customWidth="1"/>
    <col min="4" max="4" width="30.00390625" style="114" customWidth="1"/>
    <col min="5" max="5" width="5.875" style="90" hidden="1" customWidth="1"/>
    <col min="6" max="6" width="9.625" style="90" hidden="1" customWidth="1"/>
    <col min="7" max="10" width="8.75390625" style="90" customWidth="1"/>
    <col min="11" max="11" width="5.75390625" style="0" customWidth="1"/>
    <col min="12" max="12" width="16.125" style="90" customWidth="1"/>
    <col min="13" max="13" width="14.125" style="90" customWidth="1"/>
    <col min="14" max="16384" width="9.25390625" style="90" customWidth="1"/>
  </cols>
  <sheetData>
    <row r="1" spans="3:10" ht="12.75">
      <c r="C1" s="1221" t="s">
        <v>1362</v>
      </c>
      <c r="D1" s="1221"/>
      <c r="E1" s="1221"/>
      <c r="F1" s="1221"/>
      <c r="G1" s="1221"/>
      <c r="H1" s="607"/>
      <c r="I1" s="607"/>
      <c r="J1" s="607"/>
    </row>
    <row r="2" spans="1:10" ht="12.75">
      <c r="A2" s="608"/>
      <c r="B2" s="608" t="s">
        <v>1363</v>
      </c>
      <c r="C2" s="608"/>
      <c r="D2" s="609"/>
      <c r="G2" s="106"/>
      <c r="H2" s="129"/>
      <c r="I2" s="129"/>
      <c r="J2" s="610"/>
    </row>
    <row r="3" spans="3:17" ht="12.75" customHeight="1">
      <c r="C3" s="611" t="s">
        <v>1364</v>
      </c>
      <c r="D3" s="612"/>
      <c r="E3" s="612"/>
      <c r="F3" s="612"/>
      <c r="G3" s="120"/>
      <c r="H3" s="138"/>
      <c r="I3" s="138"/>
      <c r="L3" s="106"/>
      <c r="M3" s="106"/>
      <c r="N3" s="106"/>
      <c r="O3" s="106"/>
      <c r="P3" s="106"/>
      <c r="Q3" s="106"/>
    </row>
    <row r="4" spans="1:17" ht="12.75" customHeight="1">
      <c r="A4" s="126"/>
      <c r="B4" s="1222" t="s">
        <v>1365</v>
      </c>
      <c r="C4" s="1223"/>
      <c r="D4" s="1226" t="s">
        <v>1366</v>
      </c>
      <c r="E4" s="613"/>
      <c r="F4" s="614"/>
      <c r="G4" s="615" t="s">
        <v>892</v>
      </c>
      <c r="H4" s="615" t="s">
        <v>895</v>
      </c>
      <c r="I4" s="615" t="s">
        <v>892</v>
      </c>
      <c r="J4" s="616" t="s">
        <v>892</v>
      </c>
      <c r="L4" s="106"/>
      <c r="M4" s="106"/>
      <c r="N4" s="106"/>
      <c r="O4" s="106"/>
      <c r="P4" s="106"/>
      <c r="Q4" s="106"/>
    </row>
    <row r="5" spans="1:17" ht="12.75" customHeight="1">
      <c r="A5" s="126"/>
      <c r="B5" s="1224"/>
      <c r="C5" s="1225"/>
      <c r="D5" s="1227"/>
      <c r="E5" s="613"/>
      <c r="F5" s="614"/>
      <c r="G5" s="617" t="s">
        <v>891</v>
      </c>
      <c r="H5" s="618" t="s">
        <v>1367</v>
      </c>
      <c r="I5" s="619" t="s">
        <v>1368</v>
      </c>
      <c r="J5" s="619" t="s">
        <v>1369</v>
      </c>
      <c r="L5" s="106"/>
      <c r="M5" s="106"/>
      <c r="N5" s="106"/>
      <c r="O5" s="106"/>
      <c r="P5" s="106"/>
      <c r="Q5" s="106"/>
    </row>
    <row r="6" spans="2:10" ht="12.75">
      <c r="B6" s="620" t="s">
        <v>1370</v>
      </c>
      <c r="D6" s="621" t="s">
        <v>1371</v>
      </c>
      <c r="G6" s="622">
        <v>111.1</v>
      </c>
      <c r="H6" s="622">
        <v>103.5</v>
      </c>
      <c r="I6" s="622">
        <v>199.3</v>
      </c>
      <c r="J6" s="622">
        <v>100.9</v>
      </c>
    </row>
    <row r="7" spans="1:10" ht="10.5" customHeight="1">
      <c r="A7" s="508" t="s">
        <v>1372</v>
      </c>
      <c r="B7" s="623"/>
      <c r="D7" s="213" t="s">
        <v>1373</v>
      </c>
      <c r="F7" s="269"/>
      <c r="G7" s="246">
        <v>112.1</v>
      </c>
      <c r="H7" s="246">
        <v>108.5</v>
      </c>
      <c r="I7" s="246">
        <v>232.5</v>
      </c>
      <c r="J7" s="246">
        <v>102.9</v>
      </c>
    </row>
    <row r="8" spans="1:10" ht="10.5" customHeight="1" outlineLevel="1">
      <c r="A8" s="171"/>
      <c r="B8" s="624" t="s">
        <v>1374</v>
      </c>
      <c r="C8" s="624"/>
      <c r="D8" s="625" t="s">
        <v>1375</v>
      </c>
      <c r="F8" s="269"/>
      <c r="G8" s="626">
        <v>112</v>
      </c>
      <c r="H8" s="626">
        <v>108.6</v>
      </c>
      <c r="I8" s="626">
        <v>234.8</v>
      </c>
      <c r="J8" s="626">
        <v>103</v>
      </c>
    </row>
    <row r="9" spans="1:10" ht="10.5" customHeight="1" outlineLevel="1">
      <c r="A9" s="171"/>
      <c r="B9" s="623"/>
      <c r="C9" s="324" t="s">
        <v>1376</v>
      </c>
      <c r="D9" s="114" t="s">
        <v>1377</v>
      </c>
      <c r="E9" s="627"/>
      <c r="F9" s="269"/>
      <c r="G9" s="138">
        <v>103.8</v>
      </c>
      <c r="H9" s="138">
        <v>106.9</v>
      </c>
      <c r="I9" s="138">
        <v>192.6</v>
      </c>
      <c r="J9" s="138">
        <v>100</v>
      </c>
    </row>
    <row r="10" spans="1:10" ht="10.5" customHeight="1" outlineLevel="1">
      <c r="A10" s="171"/>
      <c r="B10" s="623"/>
      <c r="C10" s="324" t="s">
        <v>1378</v>
      </c>
      <c r="D10" s="114" t="s">
        <v>1379</v>
      </c>
      <c r="E10" s="627"/>
      <c r="F10" s="269"/>
      <c r="G10" s="138">
        <v>144.5</v>
      </c>
      <c r="H10" s="138">
        <v>127</v>
      </c>
      <c r="I10" s="138">
        <v>325</v>
      </c>
      <c r="J10" s="138">
        <v>113.7</v>
      </c>
    </row>
    <row r="11" spans="1:10" ht="10.5" customHeight="1" outlineLevel="1">
      <c r="A11" s="171"/>
      <c r="B11" s="623"/>
      <c r="C11" s="628" t="s">
        <v>1380</v>
      </c>
      <c r="D11" s="629" t="s">
        <v>1381</v>
      </c>
      <c r="G11" s="138">
        <v>102.6</v>
      </c>
      <c r="H11" s="138">
        <v>110.9</v>
      </c>
      <c r="I11" s="138">
        <v>269.2</v>
      </c>
      <c r="J11" s="138">
        <v>110.2</v>
      </c>
    </row>
    <row r="12" spans="1:10" ht="10.5" customHeight="1" outlineLevel="1">
      <c r="A12" s="171"/>
      <c r="B12" s="623"/>
      <c r="C12" s="628" t="s">
        <v>1382</v>
      </c>
      <c r="D12" s="114" t="s">
        <v>1383</v>
      </c>
      <c r="G12" s="138">
        <v>97.9</v>
      </c>
      <c r="H12" s="138">
        <v>96.3</v>
      </c>
      <c r="I12" s="138">
        <v>213.5</v>
      </c>
      <c r="J12" s="138">
        <v>100</v>
      </c>
    </row>
    <row r="13" spans="1:10" ht="10.5" customHeight="1" outlineLevel="1">
      <c r="A13" s="176"/>
      <c r="B13" s="630"/>
      <c r="C13" s="628" t="s">
        <v>1384</v>
      </c>
      <c r="D13" s="114" t="s">
        <v>1385</v>
      </c>
      <c r="E13" s="631"/>
      <c r="F13" s="631"/>
      <c r="G13" s="138">
        <v>149.9</v>
      </c>
      <c r="H13" s="138">
        <v>104.4</v>
      </c>
      <c r="I13" s="138">
        <v>489.6</v>
      </c>
      <c r="J13" s="138">
        <v>100.6</v>
      </c>
    </row>
    <row r="14" spans="1:12" ht="10.5" customHeight="1" outlineLevel="1">
      <c r="A14" s="176"/>
      <c r="B14" s="630"/>
      <c r="C14" s="632" t="s">
        <v>1386</v>
      </c>
      <c r="D14" s="633" t="s">
        <v>1387</v>
      </c>
      <c r="E14" s="631"/>
      <c r="F14" s="631"/>
      <c r="G14" s="138">
        <v>98.8</v>
      </c>
      <c r="H14" s="138">
        <v>97.6</v>
      </c>
      <c r="I14" s="138">
        <v>211.4</v>
      </c>
      <c r="J14" s="138">
        <v>101.4</v>
      </c>
      <c r="L14" s="634"/>
    </row>
    <row r="15" spans="1:10" ht="10.5" customHeight="1" outlineLevel="1">
      <c r="A15" s="171"/>
      <c r="B15" s="623"/>
      <c r="C15" s="635" t="s">
        <v>1388</v>
      </c>
      <c r="D15" s="636" t="s">
        <v>1389</v>
      </c>
      <c r="E15" s="637"/>
      <c r="F15" s="637"/>
      <c r="G15" s="138">
        <v>109.6</v>
      </c>
      <c r="H15" s="138">
        <v>102.8</v>
      </c>
      <c r="I15" s="138">
        <v>241</v>
      </c>
      <c r="J15" s="138">
        <v>100.4</v>
      </c>
    </row>
    <row r="16" spans="1:10" ht="10.5" customHeight="1" outlineLevel="1">
      <c r="A16" s="171"/>
      <c r="B16" s="623"/>
      <c r="C16" s="324" t="s">
        <v>1390</v>
      </c>
      <c r="D16" s="114" t="s">
        <v>1391</v>
      </c>
      <c r="G16" s="138">
        <v>100</v>
      </c>
      <c r="H16" s="138">
        <v>100</v>
      </c>
      <c r="I16" s="138">
        <v>207</v>
      </c>
      <c r="J16" s="138">
        <v>100</v>
      </c>
    </row>
    <row r="17" spans="1:10" ht="10.5" customHeight="1" outlineLevel="1">
      <c r="A17" s="171"/>
      <c r="B17" s="623" t="s">
        <v>1392</v>
      </c>
      <c r="C17" s="623"/>
      <c r="D17" s="114" t="s">
        <v>1393</v>
      </c>
      <c r="G17" s="138">
        <v>116.2</v>
      </c>
      <c r="H17" s="138">
        <v>106.2</v>
      </c>
      <c r="I17" s="138">
        <v>167.6</v>
      </c>
      <c r="J17" s="138">
        <v>100</v>
      </c>
    </row>
    <row r="18" spans="1:10" ht="10.5" customHeight="1">
      <c r="A18" s="638" t="s">
        <v>1394</v>
      </c>
      <c r="B18" s="623"/>
      <c r="D18" s="114" t="s">
        <v>1395</v>
      </c>
      <c r="G18" s="138">
        <v>107.2</v>
      </c>
      <c r="H18" s="138">
        <v>100.5</v>
      </c>
      <c r="I18" s="138">
        <v>173.3</v>
      </c>
      <c r="J18" s="138">
        <v>100.1</v>
      </c>
    </row>
    <row r="19" spans="1:10" ht="10.5" customHeight="1" outlineLevel="1">
      <c r="A19" s="171"/>
      <c r="B19" s="623" t="s">
        <v>1396</v>
      </c>
      <c r="C19" s="623"/>
      <c r="D19" s="114" t="s">
        <v>1397</v>
      </c>
      <c r="G19" s="138">
        <v>104</v>
      </c>
      <c r="H19" s="138">
        <v>100</v>
      </c>
      <c r="I19" s="138">
        <v>164.6</v>
      </c>
      <c r="J19" s="138">
        <v>100</v>
      </c>
    </row>
    <row r="20" spans="1:10" ht="10.5" customHeight="1" outlineLevel="1">
      <c r="A20" s="171"/>
      <c r="B20" s="623" t="s">
        <v>1398</v>
      </c>
      <c r="C20" s="623"/>
      <c r="D20" s="114" t="s">
        <v>1399</v>
      </c>
      <c r="G20" s="138">
        <v>115.2</v>
      </c>
      <c r="H20" s="138">
        <v>101.6</v>
      </c>
      <c r="I20" s="138">
        <v>195.5</v>
      </c>
      <c r="J20" s="138">
        <v>100.3</v>
      </c>
    </row>
    <row r="21" spans="1:10" ht="10.5" customHeight="1" outlineLevel="1">
      <c r="A21" s="171" t="s">
        <v>1400</v>
      </c>
      <c r="B21" s="623"/>
      <c r="D21" s="114" t="s">
        <v>1401</v>
      </c>
      <c r="E21" s="93"/>
      <c r="G21" s="138">
        <v>111.3</v>
      </c>
      <c r="H21" s="138">
        <v>100.3</v>
      </c>
      <c r="I21" s="138">
        <v>182.6</v>
      </c>
      <c r="J21" s="138">
        <v>100.3</v>
      </c>
    </row>
    <row r="22" spans="1:10" ht="10.5" customHeight="1" outlineLevel="1">
      <c r="A22" s="171"/>
      <c r="B22" s="623" t="s">
        <v>1402</v>
      </c>
      <c r="C22" s="623"/>
      <c r="D22" s="114" t="s">
        <v>1403</v>
      </c>
      <c r="G22" s="138">
        <v>111.9</v>
      </c>
      <c r="H22" s="138">
        <v>100.5</v>
      </c>
      <c r="I22" s="138">
        <v>194.3</v>
      </c>
      <c r="J22" s="138">
        <v>100.5</v>
      </c>
    </row>
    <row r="23" spans="1:10" ht="10.5" customHeight="1" outlineLevel="1">
      <c r="A23" s="171"/>
      <c r="B23" s="623"/>
      <c r="C23" s="628" t="s">
        <v>1404</v>
      </c>
      <c r="D23" s="114" t="s">
        <v>1405</v>
      </c>
      <c r="F23" s="631"/>
      <c r="G23" s="138">
        <v>118.7</v>
      </c>
      <c r="H23" s="138">
        <v>102.3</v>
      </c>
      <c r="I23" s="138">
        <v>246.7</v>
      </c>
      <c r="J23" s="138">
        <v>102.4</v>
      </c>
    </row>
    <row r="24" spans="1:10" ht="10.5" customHeight="1" outlineLevel="1">
      <c r="A24" s="171"/>
      <c r="B24" s="623"/>
      <c r="C24" s="628" t="s">
        <v>1406</v>
      </c>
      <c r="D24" s="114" t="s">
        <v>1407</v>
      </c>
      <c r="E24" s="639"/>
      <c r="F24" s="639"/>
      <c r="G24" s="138">
        <v>110.6</v>
      </c>
      <c r="H24" s="138">
        <v>100</v>
      </c>
      <c r="I24" s="138">
        <v>183.1</v>
      </c>
      <c r="J24" s="138">
        <v>100</v>
      </c>
    </row>
    <row r="25" spans="1:10" ht="10.5" customHeight="1">
      <c r="A25" s="171"/>
      <c r="B25" s="623"/>
      <c r="C25" s="640" t="s">
        <v>1408</v>
      </c>
      <c r="D25" s="238" t="s">
        <v>1409</v>
      </c>
      <c r="E25" s="641" t="s">
        <v>1408</v>
      </c>
      <c r="G25" s="138">
        <v>110.1</v>
      </c>
      <c r="H25" s="138">
        <v>100</v>
      </c>
      <c r="I25" s="138">
        <v>198.7</v>
      </c>
      <c r="J25" s="138">
        <v>100</v>
      </c>
    </row>
    <row r="26" spans="1:10" ht="10.5" customHeight="1" outlineLevel="1">
      <c r="A26" s="176"/>
      <c r="B26" s="630"/>
      <c r="C26" s="642" t="s">
        <v>1410</v>
      </c>
      <c r="D26" s="238" t="s">
        <v>1411</v>
      </c>
      <c r="E26" s="643" t="s">
        <v>1410</v>
      </c>
      <c r="F26" s="631"/>
      <c r="G26" s="138">
        <v>111.5</v>
      </c>
      <c r="H26" s="138">
        <v>100</v>
      </c>
      <c r="I26" s="138">
        <v>168.1</v>
      </c>
      <c r="J26" s="138">
        <v>100</v>
      </c>
    </row>
    <row r="27" spans="1:10" ht="10.5" customHeight="1" outlineLevel="1">
      <c r="A27" s="176"/>
      <c r="B27" s="630"/>
      <c r="C27" s="642" t="s">
        <v>1412</v>
      </c>
      <c r="D27" s="238" t="s">
        <v>1413</v>
      </c>
      <c r="E27" s="643" t="s">
        <v>1412</v>
      </c>
      <c r="F27" s="631"/>
      <c r="G27" s="138">
        <v>105.5</v>
      </c>
      <c r="H27" s="138">
        <v>100</v>
      </c>
      <c r="I27" s="138">
        <v>220.1</v>
      </c>
      <c r="J27" s="138">
        <v>100</v>
      </c>
    </row>
    <row r="28" spans="1:10" ht="10.5" customHeight="1" outlineLevel="1">
      <c r="A28" s="171"/>
      <c r="B28" s="623"/>
      <c r="C28" s="324" t="s">
        <v>1414</v>
      </c>
      <c r="D28" s="114" t="s">
        <v>1415</v>
      </c>
      <c r="E28" s="644"/>
      <c r="G28" s="138">
        <v>100</v>
      </c>
      <c r="H28" s="138">
        <v>100</v>
      </c>
      <c r="I28" s="138">
        <v>137.3</v>
      </c>
      <c r="J28" s="138">
        <v>100</v>
      </c>
    </row>
    <row r="29" spans="1:10" ht="10.5" customHeight="1" outlineLevel="1">
      <c r="A29" s="176"/>
      <c r="B29" s="623" t="s">
        <v>1416</v>
      </c>
      <c r="C29" s="623"/>
      <c r="D29" s="114" t="s">
        <v>1417</v>
      </c>
      <c r="E29" s="645"/>
      <c r="F29" s="631"/>
      <c r="G29" s="138">
        <v>110.5</v>
      </c>
      <c r="H29" s="138">
        <v>100</v>
      </c>
      <c r="I29" s="138">
        <v>166.7</v>
      </c>
      <c r="J29" s="138">
        <v>100</v>
      </c>
    </row>
    <row r="30" spans="1:10" ht="10.5" customHeight="1" outlineLevel="1">
      <c r="A30" s="171" t="s">
        <v>1418</v>
      </c>
      <c r="B30" s="623"/>
      <c r="D30" s="644" t="s">
        <v>1419</v>
      </c>
      <c r="E30" s="644"/>
      <c r="G30" s="138">
        <v>112.5</v>
      </c>
      <c r="H30" s="138">
        <v>100.7</v>
      </c>
      <c r="I30" s="138">
        <v>191.9</v>
      </c>
      <c r="J30" s="138">
        <v>100</v>
      </c>
    </row>
    <row r="31" spans="1:10" ht="10.5" customHeight="1" outlineLevel="1">
      <c r="A31" s="171"/>
      <c r="B31" s="646" t="s">
        <v>1420</v>
      </c>
      <c r="C31" s="646"/>
      <c r="D31" s="644" t="s">
        <v>1421</v>
      </c>
      <c r="E31" s="644"/>
      <c r="G31" s="138">
        <v>103.5</v>
      </c>
      <c r="H31" s="138">
        <v>102.8</v>
      </c>
      <c r="I31" s="138">
        <v>145</v>
      </c>
      <c r="J31" s="138">
        <v>100</v>
      </c>
    </row>
    <row r="32" spans="1:10" ht="10.5" customHeight="1" outlineLevel="1">
      <c r="A32" s="176"/>
      <c r="B32" s="646" t="s">
        <v>1422</v>
      </c>
      <c r="C32" s="646"/>
      <c r="D32" s="645" t="s">
        <v>1423</v>
      </c>
      <c r="E32" s="645"/>
      <c r="F32" s="631"/>
      <c r="G32" s="138">
        <v>100</v>
      </c>
      <c r="H32" s="138">
        <v>100</v>
      </c>
      <c r="I32" s="138">
        <v>136</v>
      </c>
      <c r="J32" s="138">
        <v>100</v>
      </c>
    </row>
    <row r="33" spans="1:10" ht="10.5" customHeight="1">
      <c r="A33" s="176"/>
      <c r="B33" s="646" t="s">
        <v>1424</v>
      </c>
      <c r="C33" s="646"/>
      <c r="D33" s="644" t="s">
        <v>1425</v>
      </c>
      <c r="E33" s="645"/>
      <c r="F33" s="631"/>
      <c r="G33" s="138">
        <v>114.1</v>
      </c>
      <c r="H33" s="138">
        <v>100</v>
      </c>
      <c r="I33" s="138">
        <v>208.9</v>
      </c>
      <c r="J33" s="138">
        <v>100</v>
      </c>
    </row>
    <row r="34" spans="1:10" ht="10.5" customHeight="1" outlineLevel="1">
      <c r="A34" s="171" t="s">
        <v>1426</v>
      </c>
      <c r="B34" s="623"/>
      <c r="D34" s="644" t="s">
        <v>1427</v>
      </c>
      <c r="E34" s="644"/>
      <c r="G34" s="138">
        <v>109.9</v>
      </c>
      <c r="H34" s="138">
        <v>100</v>
      </c>
      <c r="I34" s="138">
        <v>212.5</v>
      </c>
      <c r="J34" s="138">
        <v>100.4</v>
      </c>
    </row>
    <row r="35" spans="1:10" ht="10.5" customHeight="1" outlineLevel="1">
      <c r="A35" s="1228" t="s">
        <v>1428</v>
      </c>
      <c r="B35" s="1228"/>
      <c r="C35" s="1228"/>
      <c r="D35" s="647" t="s">
        <v>1429</v>
      </c>
      <c r="E35" s="648"/>
      <c r="F35" s="648"/>
      <c r="G35" s="138">
        <v>111.3</v>
      </c>
      <c r="H35" s="138">
        <v>101.7</v>
      </c>
      <c r="I35" s="138">
        <v>246.1</v>
      </c>
      <c r="J35" s="138">
        <v>101.1</v>
      </c>
    </row>
    <row r="36" spans="1:10" ht="10.5" customHeight="1" outlineLevel="1">
      <c r="A36" s="649"/>
      <c r="B36" s="650" t="s">
        <v>1430</v>
      </c>
      <c r="C36" s="650"/>
      <c r="D36" s="651" t="s">
        <v>1431</v>
      </c>
      <c r="E36" s="651"/>
      <c r="F36" s="650"/>
      <c r="G36" s="138">
        <v>117.6</v>
      </c>
      <c r="H36" s="138">
        <v>100</v>
      </c>
      <c r="I36" s="138">
        <v>171.6</v>
      </c>
      <c r="J36" s="138">
        <v>100</v>
      </c>
    </row>
    <row r="37" spans="1:10" ht="10.5" customHeight="1" outlineLevel="1">
      <c r="A37" s="91"/>
      <c r="B37" s="652" t="s">
        <v>1432</v>
      </c>
      <c r="C37" s="652"/>
      <c r="D37" s="644" t="s">
        <v>1433</v>
      </c>
      <c r="E37" s="644"/>
      <c r="G37" s="138">
        <v>100.1</v>
      </c>
      <c r="H37" s="138">
        <v>100</v>
      </c>
      <c r="I37" s="138">
        <v>149.6</v>
      </c>
      <c r="J37" s="138">
        <v>100</v>
      </c>
    </row>
    <row r="38" spans="1:10" ht="10.5" customHeight="1" outlineLevel="1">
      <c r="A38" s="134"/>
      <c r="B38" s="653" t="s">
        <v>1434</v>
      </c>
      <c r="C38" s="653"/>
      <c r="D38" s="654" t="s">
        <v>1435</v>
      </c>
      <c r="E38" s="654"/>
      <c r="F38" s="93"/>
      <c r="G38" s="138">
        <v>112</v>
      </c>
      <c r="H38" s="138">
        <v>100</v>
      </c>
      <c r="I38" s="138">
        <v>233.2</v>
      </c>
      <c r="J38" s="138">
        <v>100</v>
      </c>
    </row>
    <row r="39" spans="1:10" ht="10.5" customHeight="1" outlineLevel="1">
      <c r="A39" s="134"/>
      <c r="B39" s="1229" t="s">
        <v>1436</v>
      </c>
      <c r="C39" s="1229"/>
      <c r="D39" s="656"/>
      <c r="E39" s="655"/>
      <c r="F39" s="655"/>
      <c r="G39" s="138">
        <v>100</v>
      </c>
      <c r="H39" s="138">
        <v>100</v>
      </c>
      <c r="I39" s="138">
        <v>151.8</v>
      </c>
      <c r="J39" s="138">
        <v>100</v>
      </c>
    </row>
    <row r="40" spans="1:10" ht="10.5" customHeight="1" outlineLevel="1">
      <c r="A40" s="91"/>
      <c r="B40" s="1230" t="s">
        <v>1437</v>
      </c>
      <c r="C40" s="1230"/>
      <c r="D40" s="657"/>
      <c r="E40" s="658"/>
      <c r="F40" s="658"/>
      <c r="G40" s="659">
        <v>110.2</v>
      </c>
      <c r="H40" s="659">
        <v>97.6</v>
      </c>
      <c r="I40" s="659">
        <v>211</v>
      </c>
      <c r="J40" s="659">
        <v>100</v>
      </c>
    </row>
    <row r="41" spans="1:10" ht="10.5" customHeight="1" outlineLevel="1">
      <c r="A41" s="508"/>
      <c r="B41" s="660"/>
      <c r="C41" s="661" t="s">
        <v>1438</v>
      </c>
      <c r="D41" s="662"/>
      <c r="E41" s="661"/>
      <c r="F41" s="661"/>
      <c r="G41" s="661"/>
      <c r="H41" s="661"/>
      <c r="I41" s="661"/>
      <c r="J41" s="129"/>
    </row>
    <row r="42" spans="2:13" ht="10.5" customHeight="1">
      <c r="B42" s="172"/>
      <c r="E42" s="613"/>
      <c r="F42" s="614"/>
      <c r="G42" s="138"/>
      <c r="H42" s="138"/>
      <c r="I42" s="138"/>
      <c r="M42" s="631"/>
    </row>
    <row r="43" spans="1:10" ht="10.5" customHeight="1" outlineLevel="1">
      <c r="A43" s="126"/>
      <c r="B43" s="1222" t="s">
        <v>1365</v>
      </c>
      <c r="C43" s="1223"/>
      <c r="D43" s="1226" t="s">
        <v>1366</v>
      </c>
      <c r="E43" s="613"/>
      <c r="F43" s="614"/>
      <c r="G43" s="615" t="s">
        <v>892</v>
      </c>
      <c r="H43" s="615" t="s">
        <v>895</v>
      </c>
      <c r="I43" s="615" t="s">
        <v>892</v>
      </c>
      <c r="J43" s="616" t="s">
        <v>892</v>
      </c>
    </row>
    <row r="44" spans="1:10" ht="10.5" customHeight="1" outlineLevel="1">
      <c r="A44" s="126"/>
      <c r="B44" s="1224"/>
      <c r="C44" s="1225"/>
      <c r="D44" s="1227"/>
      <c r="E44" s="613"/>
      <c r="F44" s="614"/>
      <c r="G44" s="617" t="s">
        <v>891</v>
      </c>
      <c r="H44" s="618" t="s">
        <v>1367</v>
      </c>
      <c r="I44" s="619" t="s">
        <v>1368</v>
      </c>
      <c r="J44" s="619" t="s">
        <v>1369</v>
      </c>
    </row>
    <row r="45" spans="1:10" ht="10.5" customHeight="1" outlineLevel="1">
      <c r="A45" s="171" t="s">
        <v>1439</v>
      </c>
      <c r="B45" s="623"/>
      <c r="D45" s="114" t="s">
        <v>1440</v>
      </c>
      <c r="E45" s="644"/>
      <c r="G45" s="138">
        <v>106.9</v>
      </c>
      <c r="H45" s="138">
        <v>100</v>
      </c>
      <c r="I45" s="138">
        <v>229</v>
      </c>
      <c r="J45" s="138">
        <v>100</v>
      </c>
    </row>
    <row r="46" spans="1:13" ht="10.5" customHeight="1">
      <c r="A46" s="171"/>
      <c r="B46" s="623" t="s">
        <v>1441</v>
      </c>
      <c r="C46" s="623"/>
      <c r="D46" s="114" t="s">
        <v>1442</v>
      </c>
      <c r="E46" s="644"/>
      <c r="G46" s="138">
        <v>101.2</v>
      </c>
      <c r="H46" s="138">
        <v>100</v>
      </c>
      <c r="I46" s="138">
        <v>169.8</v>
      </c>
      <c r="J46" s="138">
        <v>100</v>
      </c>
      <c r="M46" s="631"/>
    </row>
    <row r="47" spans="1:10" ht="10.5" customHeight="1" outlineLevel="1">
      <c r="A47" s="171"/>
      <c r="B47" s="623" t="s">
        <v>1443</v>
      </c>
      <c r="D47" s="114" t="s">
        <v>1444</v>
      </c>
      <c r="E47" s="645"/>
      <c r="G47" s="138">
        <v>233.3</v>
      </c>
      <c r="H47" s="138">
        <v>100</v>
      </c>
      <c r="I47" s="138">
        <v>280</v>
      </c>
      <c r="J47" s="138">
        <v>100</v>
      </c>
    </row>
    <row r="48" spans="1:10" ht="10.5" customHeight="1" outlineLevel="1">
      <c r="A48" s="171"/>
      <c r="B48" s="623" t="s">
        <v>1445</v>
      </c>
      <c r="D48" s="643" t="s">
        <v>1446</v>
      </c>
      <c r="E48" s="643"/>
      <c r="G48" s="138">
        <v>100</v>
      </c>
      <c r="H48" s="138">
        <v>100</v>
      </c>
      <c r="I48" s="138">
        <v>343.1</v>
      </c>
      <c r="J48" s="138">
        <v>100</v>
      </c>
    </row>
    <row r="49" spans="1:10" ht="10.5" customHeight="1" outlineLevel="1">
      <c r="A49" s="171" t="s">
        <v>1447</v>
      </c>
      <c r="B49" s="623"/>
      <c r="D49" s="114" t="s">
        <v>1448</v>
      </c>
      <c r="E49" s="663"/>
      <c r="G49" s="138">
        <v>113.8</v>
      </c>
      <c r="H49" s="138">
        <v>104.5</v>
      </c>
      <c r="I49" s="138">
        <v>173.1</v>
      </c>
      <c r="J49" s="138">
        <v>98.8</v>
      </c>
    </row>
    <row r="50" spans="1:11" ht="12" outlineLevel="1">
      <c r="A50" s="171"/>
      <c r="B50" s="623" t="s">
        <v>1449</v>
      </c>
      <c r="D50" s="643" t="s">
        <v>1450</v>
      </c>
      <c r="E50" s="663"/>
      <c r="G50" s="138">
        <v>101.3</v>
      </c>
      <c r="H50" s="138">
        <v>100</v>
      </c>
      <c r="I50" s="138">
        <v>103.2</v>
      </c>
      <c r="J50" s="138">
        <v>100</v>
      </c>
      <c r="K50" s="90"/>
    </row>
    <row r="51" spans="1:11" ht="18.75" outlineLevel="1">
      <c r="A51" s="171"/>
      <c r="B51" s="623" t="s">
        <v>1451</v>
      </c>
      <c r="D51" s="643" t="s">
        <v>1452</v>
      </c>
      <c r="E51" s="663"/>
      <c r="G51" s="138">
        <v>124.7</v>
      </c>
      <c r="H51" s="138">
        <v>108.3</v>
      </c>
      <c r="I51" s="138">
        <v>210.9</v>
      </c>
      <c r="J51" s="138">
        <v>97.8</v>
      </c>
      <c r="K51" s="93"/>
    </row>
    <row r="52" spans="1:11" ht="12" customHeight="1" outlineLevel="1">
      <c r="A52" s="171"/>
      <c r="B52" s="623" t="s">
        <v>1453</v>
      </c>
      <c r="D52" s="114" t="s">
        <v>1454</v>
      </c>
      <c r="E52" s="663"/>
      <c r="G52" s="138">
        <v>100.1</v>
      </c>
      <c r="H52" s="138">
        <v>100.1</v>
      </c>
      <c r="I52" s="138">
        <v>182.1</v>
      </c>
      <c r="J52" s="138">
        <v>100.1</v>
      </c>
      <c r="K52" s="93"/>
    </row>
    <row r="53" spans="1:10" ht="12" customHeight="1">
      <c r="A53" s="171" t="s">
        <v>1455</v>
      </c>
      <c r="B53" s="623"/>
      <c r="D53" s="643" t="s">
        <v>1456</v>
      </c>
      <c r="E53" s="663"/>
      <c r="G53" s="138">
        <v>100</v>
      </c>
      <c r="H53" s="138">
        <v>100</v>
      </c>
      <c r="I53" s="138">
        <v>26.6</v>
      </c>
      <c r="J53" s="138">
        <v>100</v>
      </c>
    </row>
    <row r="54" spans="1:10" ht="10.5" customHeight="1" outlineLevel="1">
      <c r="A54" s="171"/>
      <c r="B54" s="623" t="s">
        <v>1457</v>
      </c>
      <c r="D54" s="643" t="s">
        <v>1458</v>
      </c>
      <c r="E54" s="663"/>
      <c r="G54" s="138">
        <v>100</v>
      </c>
      <c r="H54" s="138">
        <v>100</v>
      </c>
      <c r="I54" s="138">
        <v>26.6</v>
      </c>
      <c r="J54" s="138">
        <v>100</v>
      </c>
    </row>
    <row r="55" spans="1:10" ht="10.5" customHeight="1" outlineLevel="1">
      <c r="A55" s="171" t="s">
        <v>1459</v>
      </c>
      <c r="B55" s="623"/>
      <c r="D55" s="114" t="s">
        <v>1460</v>
      </c>
      <c r="E55" s="643"/>
      <c r="G55" s="138">
        <v>102.9</v>
      </c>
      <c r="H55" s="138">
        <v>100</v>
      </c>
      <c r="I55" s="138">
        <v>122.6</v>
      </c>
      <c r="J55" s="138">
        <v>100</v>
      </c>
    </row>
    <row r="56" spans="1:10" ht="10.5" customHeight="1" outlineLevel="1">
      <c r="A56" s="171"/>
      <c r="B56" s="1231" t="s">
        <v>1461</v>
      </c>
      <c r="C56" s="1231"/>
      <c r="D56" s="664"/>
      <c r="E56" s="665"/>
      <c r="F56" s="665"/>
      <c r="G56" s="138">
        <v>106.9</v>
      </c>
      <c r="H56" s="138">
        <v>100</v>
      </c>
      <c r="I56" s="138">
        <v>122.4</v>
      </c>
      <c r="J56" s="138">
        <v>100</v>
      </c>
    </row>
    <row r="57" spans="1:10" ht="10.5" customHeight="1" outlineLevel="1">
      <c r="A57" s="171"/>
      <c r="B57" s="623" t="s">
        <v>1462</v>
      </c>
      <c r="D57" s="114" t="s">
        <v>1463</v>
      </c>
      <c r="E57" s="644"/>
      <c r="G57" s="138">
        <v>94.4</v>
      </c>
      <c r="H57" s="138">
        <v>100</v>
      </c>
      <c r="I57" s="138">
        <v>93</v>
      </c>
      <c r="J57" s="138">
        <v>100</v>
      </c>
    </row>
    <row r="58" spans="1:10" ht="10.5" customHeight="1" outlineLevel="1">
      <c r="A58" s="171"/>
      <c r="B58" s="623" t="s">
        <v>1464</v>
      </c>
      <c r="D58" s="114" t="s">
        <v>1465</v>
      </c>
      <c r="E58" s="644"/>
      <c r="G58" s="138">
        <v>100</v>
      </c>
      <c r="H58" s="138">
        <v>100</v>
      </c>
      <c r="I58" s="138">
        <v>128.6</v>
      </c>
      <c r="J58" s="138">
        <v>100</v>
      </c>
    </row>
    <row r="59" spans="1:10" ht="10.5" customHeight="1">
      <c r="A59" s="171" t="s">
        <v>1466</v>
      </c>
      <c r="B59" s="623"/>
      <c r="D59" s="114" t="s">
        <v>1467</v>
      </c>
      <c r="E59" s="644"/>
      <c r="G59" s="138">
        <v>125.2</v>
      </c>
      <c r="H59" s="138">
        <v>100</v>
      </c>
      <c r="I59" s="138">
        <v>319</v>
      </c>
      <c r="J59" s="138">
        <v>100</v>
      </c>
    </row>
    <row r="60" spans="1:10" ht="10.5" customHeight="1">
      <c r="A60" s="171"/>
      <c r="B60" s="623" t="s">
        <v>1468</v>
      </c>
      <c r="D60" s="114" t="s">
        <v>1469</v>
      </c>
      <c r="E60" s="644"/>
      <c r="G60" s="138">
        <v>125.2</v>
      </c>
      <c r="H60" s="138">
        <v>100</v>
      </c>
      <c r="I60" s="138">
        <v>319</v>
      </c>
      <c r="J60" s="138">
        <v>100</v>
      </c>
    </row>
    <row r="61" spans="1:10" ht="10.5" customHeight="1">
      <c r="A61" s="171" t="s">
        <v>1470</v>
      </c>
      <c r="B61" s="623"/>
      <c r="D61" s="114" t="s">
        <v>1471</v>
      </c>
      <c r="E61" s="644"/>
      <c r="G61" s="138">
        <v>103.1</v>
      </c>
      <c r="H61" s="138">
        <v>103</v>
      </c>
      <c r="I61" s="138">
        <v>139.6</v>
      </c>
      <c r="J61" s="138">
        <v>100</v>
      </c>
    </row>
    <row r="62" spans="1:10" ht="10.5" customHeight="1">
      <c r="A62" s="171"/>
      <c r="B62" s="623" t="s">
        <v>1472</v>
      </c>
      <c r="D62" s="114" t="s">
        <v>1473</v>
      </c>
      <c r="E62" s="644"/>
      <c r="G62" s="138">
        <v>102.7</v>
      </c>
      <c r="H62" s="138">
        <v>101.1</v>
      </c>
      <c r="I62" s="138">
        <v>224.9</v>
      </c>
      <c r="J62" s="138">
        <v>100</v>
      </c>
    </row>
    <row r="63" spans="1:10" ht="10.5" customHeight="1">
      <c r="A63" s="171"/>
      <c r="B63" s="623" t="s">
        <v>1474</v>
      </c>
      <c r="D63" s="114" t="s">
        <v>1475</v>
      </c>
      <c r="E63" s="663"/>
      <c r="G63" s="138">
        <v>103.2</v>
      </c>
      <c r="H63" s="138">
        <v>103.2</v>
      </c>
      <c r="I63" s="138">
        <v>130</v>
      </c>
      <c r="J63" s="138">
        <v>100</v>
      </c>
    </row>
    <row r="64" spans="1:10" ht="10.5" customHeight="1">
      <c r="A64" s="171" t="s">
        <v>1476</v>
      </c>
      <c r="B64" s="623"/>
      <c r="D64" s="114" t="s">
        <v>1477</v>
      </c>
      <c r="E64" s="663"/>
      <c r="G64" s="138">
        <v>105.7</v>
      </c>
      <c r="H64" s="138">
        <v>99.9</v>
      </c>
      <c r="I64" s="138">
        <v>161</v>
      </c>
      <c r="J64" s="138">
        <v>100.5</v>
      </c>
    </row>
    <row r="65" spans="1:10" ht="10.5" customHeight="1">
      <c r="A65" s="171"/>
      <c r="B65" s="623" t="s">
        <v>1478</v>
      </c>
      <c r="D65" s="114" t="s">
        <v>1479</v>
      </c>
      <c r="E65" s="663"/>
      <c r="G65" s="138">
        <v>104</v>
      </c>
      <c r="H65" s="138">
        <v>99</v>
      </c>
      <c r="I65" s="138">
        <v>183.8</v>
      </c>
      <c r="J65" s="138">
        <v>100</v>
      </c>
    </row>
    <row r="66" spans="1:10" ht="10.5" customHeight="1">
      <c r="A66" s="171"/>
      <c r="B66" s="623" t="s">
        <v>1480</v>
      </c>
      <c r="D66" s="114" t="s">
        <v>1481</v>
      </c>
      <c r="E66" s="643"/>
      <c r="G66" s="138">
        <v>121.6</v>
      </c>
      <c r="H66" s="138">
        <v>102.9</v>
      </c>
      <c r="I66" s="138">
        <v>189.6</v>
      </c>
      <c r="J66" s="138">
        <v>102.9</v>
      </c>
    </row>
    <row r="67" spans="1:10" ht="10.5" customHeight="1">
      <c r="A67" s="508"/>
      <c r="B67" s="666" t="s">
        <v>1482</v>
      </c>
      <c r="C67" s="127"/>
      <c r="D67" s="220" t="s">
        <v>1483</v>
      </c>
      <c r="E67" s="667"/>
      <c r="F67" s="95"/>
      <c r="G67" s="659">
        <v>100</v>
      </c>
      <c r="H67" s="659">
        <v>100</v>
      </c>
      <c r="I67" s="659">
        <v>100</v>
      </c>
      <c r="J67" s="659">
        <v>100</v>
      </c>
    </row>
    <row r="68" ht="10.5" customHeight="1"/>
    <row r="69" spans="2:10" ht="10.5" customHeight="1">
      <c r="B69" s="668"/>
      <c r="F69" s="614"/>
      <c r="G69" s="138"/>
      <c r="H69" s="138"/>
      <c r="I69" s="129"/>
      <c r="J69" s="138"/>
    </row>
    <row r="70" spans="1:10" ht="10.5" customHeight="1">
      <c r="A70" s="638"/>
      <c r="B70" s="623"/>
      <c r="D70" s="172"/>
      <c r="E70" s="128"/>
      <c r="F70" s="669"/>
      <c r="G70" s="138"/>
      <c r="H70" s="138"/>
      <c r="I70" s="129"/>
      <c r="J70" s="138"/>
    </row>
    <row r="71" spans="1:10" ht="10.5" customHeight="1">
      <c r="A71" s="623"/>
      <c r="C71" s="623"/>
      <c r="E71" s="128"/>
      <c r="F71" s="670"/>
      <c r="G71" s="138"/>
      <c r="H71" s="138"/>
      <c r="I71" s="129"/>
      <c r="J71" s="138"/>
    </row>
    <row r="72" spans="1:10" ht="10.5" customHeight="1">
      <c r="A72" s="632"/>
      <c r="B72" s="623"/>
      <c r="D72" s="671"/>
      <c r="E72" s="324"/>
      <c r="F72" s="672"/>
      <c r="G72" s="673"/>
      <c r="H72" s="673"/>
      <c r="I72" s="129"/>
      <c r="J72" s="673"/>
    </row>
    <row r="73" spans="2:10" ht="10.5" customHeight="1">
      <c r="B73" s="668"/>
      <c r="C73" s="674"/>
      <c r="D73" s="675"/>
      <c r="F73" s="614"/>
      <c r="G73" s="138"/>
      <c r="H73" s="138"/>
      <c r="I73" s="129"/>
      <c r="J73" s="138"/>
    </row>
    <row r="74" spans="1:10" ht="10.5" customHeight="1">
      <c r="A74" s="632"/>
      <c r="B74" s="668"/>
      <c r="D74" s="671"/>
      <c r="E74" s="325"/>
      <c r="F74" s="672"/>
      <c r="G74" s="673"/>
      <c r="H74" s="673"/>
      <c r="I74" s="129"/>
      <c r="J74" s="673"/>
    </row>
    <row r="75" spans="2:10" ht="10.5" customHeight="1">
      <c r="B75" s="668"/>
      <c r="C75" s="676"/>
      <c r="D75" s="675"/>
      <c r="F75" s="614"/>
      <c r="G75" s="138"/>
      <c r="H75" s="138"/>
      <c r="I75" s="129"/>
      <c r="J75" s="138"/>
    </row>
    <row r="76" spans="1:10" ht="10.5" customHeight="1">
      <c r="A76" s="623"/>
      <c r="B76" s="668"/>
      <c r="F76" s="670"/>
      <c r="G76" s="138"/>
      <c r="H76" s="138"/>
      <c r="I76" s="129"/>
      <c r="J76" s="138"/>
    </row>
    <row r="77" spans="1:10" ht="10.5" customHeight="1">
      <c r="A77" s="324"/>
      <c r="B77" s="668"/>
      <c r="D77" s="671"/>
      <c r="E77" s="325"/>
      <c r="F77" s="677"/>
      <c r="G77" s="673"/>
      <c r="H77" s="673"/>
      <c r="I77" s="129"/>
      <c r="J77" s="673"/>
    </row>
    <row r="78" spans="1:10" ht="10.5" customHeight="1">
      <c r="A78" s="678"/>
      <c r="B78" s="668"/>
      <c r="D78" s="675"/>
      <c r="F78" s="614"/>
      <c r="G78" s="138"/>
      <c r="H78" s="138"/>
      <c r="I78" s="129"/>
      <c r="J78" s="138"/>
    </row>
    <row r="79" spans="2:10" ht="10.5" customHeight="1">
      <c r="B79" s="668"/>
      <c r="C79" s="676"/>
      <c r="D79" s="675"/>
      <c r="F79" s="614"/>
      <c r="G79" s="138"/>
      <c r="H79" s="138"/>
      <c r="I79" s="129"/>
      <c r="J79" s="138"/>
    </row>
    <row r="80" spans="2:10" ht="10.5" customHeight="1">
      <c r="B80" s="668"/>
      <c r="C80" s="676"/>
      <c r="D80" s="675"/>
      <c r="F80" s="614"/>
      <c r="G80" s="138"/>
      <c r="H80" s="138"/>
      <c r="I80" s="129"/>
      <c r="J80" s="138"/>
    </row>
    <row r="81" spans="1:13" ht="10.5" customHeight="1">
      <c r="A81" s="171"/>
      <c r="B81" s="623"/>
      <c r="C81" s="126"/>
      <c r="D81" s="115"/>
      <c r="F81" s="669"/>
      <c r="G81" s="138"/>
      <c r="H81" s="138"/>
      <c r="I81" s="129"/>
      <c r="J81" s="138"/>
      <c r="M81" s="679"/>
    </row>
    <row r="82" spans="1:10" ht="10.5" customHeight="1">
      <c r="A82" s="623"/>
      <c r="D82" s="115"/>
      <c r="F82" s="670"/>
      <c r="G82" s="138"/>
      <c r="H82" s="138"/>
      <c r="I82" s="129"/>
      <c r="J82" s="138"/>
    </row>
    <row r="83" spans="1:10" ht="10.5" customHeight="1">
      <c r="A83" s="628"/>
      <c r="B83" s="668"/>
      <c r="D83" s="680"/>
      <c r="E83" s="631"/>
      <c r="F83" s="672"/>
      <c r="G83" s="673"/>
      <c r="H83" s="673"/>
      <c r="I83" s="129"/>
      <c r="J83" s="673"/>
    </row>
    <row r="84" spans="2:10" ht="10.5" customHeight="1">
      <c r="B84" s="668"/>
      <c r="C84" s="126"/>
      <c r="D84" s="681"/>
      <c r="F84" s="614"/>
      <c r="G84" s="138"/>
      <c r="H84" s="138"/>
      <c r="I84" s="129"/>
      <c r="J84" s="138"/>
    </row>
    <row r="85" spans="2:10" ht="10.5" customHeight="1">
      <c r="B85" s="668"/>
      <c r="D85" s="681"/>
      <c r="F85" s="614"/>
      <c r="G85" s="138"/>
      <c r="H85" s="138"/>
      <c r="I85" s="129"/>
      <c r="J85" s="138"/>
    </row>
    <row r="86" spans="2:10" ht="10.5" customHeight="1">
      <c r="B86" s="668"/>
      <c r="D86" s="681"/>
      <c r="F86" s="614"/>
      <c r="G86" s="138"/>
      <c r="H86" s="138"/>
      <c r="I86" s="129"/>
      <c r="J86" s="138"/>
    </row>
    <row r="87" spans="2:10" ht="10.5" customHeight="1">
      <c r="B87" s="668"/>
      <c r="D87" s="681"/>
      <c r="F87" s="614"/>
      <c r="G87" s="138"/>
      <c r="H87" s="138"/>
      <c r="I87" s="129"/>
      <c r="J87" s="138"/>
    </row>
    <row r="88" spans="2:10" ht="10.5" customHeight="1">
      <c r="B88" s="668"/>
      <c r="F88" s="614"/>
      <c r="G88" s="138"/>
      <c r="H88" s="138"/>
      <c r="I88" s="129"/>
      <c r="J88" s="138"/>
    </row>
    <row r="89" spans="1:10" ht="10.5" customHeight="1">
      <c r="A89" s="628"/>
      <c r="B89" s="668"/>
      <c r="C89" s="682"/>
      <c r="D89" s="671"/>
      <c r="E89" s="325"/>
      <c r="F89" s="672"/>
      <c r="G89" s="673"/>
      <c r="H89" s="673"/>
      <c r="I89" s="129"/>
      <c r="J89" s="673"/>
    </row>
    <row r="90" spans="1:10" ht="10.5" customHeight="1">
      <c r="A90" s="683"/>
      <c r="B90" s="668"/>
      <c r="D90" s="641"/>
      <c r="E90" s="325"/>
      <c r="F90" s="672"/>
      <c r="G90" s="673"/>
      <c r="H90" s="673"/>
      <c r="I90" s="129"/>
      <c r="J90" s="673"/>
    </row>
    <row r="91" spans="2:10" ht="10.5" customHeight="1">
      <c r="B91" s="172"/>
      <c r="C91" s="684"/>
      <c r="D91" s="675"/>
      <c r="F91" s="614"/>
      <c r="G91" s="138"/>
      <c r="H91" s="138"/>
      <c r="I91" s="129"/>
      <c r="J91" s="138"/>
    </row>
    <row r="92" spans="2:13" ht="10.5" customHeight="1">
      <c r="B92" s="172"/>
      <c r="C92" s="684"/>
      <c r="D92" s="675"/>
      <c r="F92" s="614"/>
      <c r="G92" s="138"/>
      <c r="H92" s="138"/>
      <c r="I92" s="129"/>
      <c r="J92" s="138"/>
      <c r="M92" s="639"/>
    </row>
    <row r="93" spans="2:10" ht="10.5" customHeight="1">
      <c r="B93" s="172"/>
      <c r="C93" s="684"/>
      <c r="D93" s="685"/>
      <c r="F93" s="614"/>
      <c r="G93" s="138"/>
      <c r="H93" s="138"/>
      <c r="I93" s="129"/>
      <c r="J93" s="138"/>
    </row>
    <row r="94" spans="2:13" ht="10.5" customHeight="1">
      <c r="B94" s="172"/>
      <c r="C94" s="684"/>
      <c r="D94" s="675"/>
      <c r="F94" s="614"/>
      <c r="G94" s="138"/>
      <c r="H94" s="138"/>
      <c r="I94" s="129"/>
      <c r="J94" s="138"/>
      <c r="M94" s="686"/>
    </row>
    <row r="95" spans="2:13" ht="10.5" customHeight="1">
      <c r="B95" s="172"/>
      <c r="C95" s="684"/>
      <c r="D95" s="654"/>
      <c r="F95" s="614"/>
      <c r="G95" s="138"/>
      <c r="H95" s="138"/>
      <c r="I95" s="129"/>
      <c r="J95" s="138"/>
      <c r="M95" s="686"/>
    </row>
    <row r="96" spans="2:13" ht="10.5" customHeight="1">
      <c r="B96" s="172"/>
      <c r="C96" s="684"/>
      <c r="D96" s="675"/>
      <c r="F96" s="614"/>
      <c r="G96" s="138"/>
      <c r="H96" s="138"/>
      <c r="I96" s="129"/>
      <c r="J96" s="138"/>
      <c r="M96" s="686"/>
    </row>
    <row r="97" spans="2:13" ht="10.5" customHeight="1">
      <c r="B97" s="172"/>
      <c r="C97" s="684"/>
      <c r="D97" s="687"/>
      <c r="F97" s="614"/>
      <c r="G97" s="138"/>
      <c r="H97" s="138"/>
      <c r="I97" s="129"/>
      <c r="J97" s="138"/>
      <c r="M97" s="686"/>
    </row>
    <row r="98" spans="2:13" ht="18.75" customHeight="1">
      <c r="B98" s="319"/>
      <c r="C98" s="688"/>
      <c r="D98" s="689"/>
      <c r="E98" s="95"/>
      <c r="F98" s="690"/>
      <c r="G98" s="659"/>
      <c r="H98" s="659"/>
      <c r="I98" s="659"/>
      <c r="J98" s="659"/>
      <c r="M98" s="686"/>
    </row>
    <row r="99" spans="3:13" ht="12.75">
      <c r="C99" s="691"/>
      <c r="F99" s="670"/>
      <c r="G99" s="138"/>
      <c r="H99" s="138"/>
      <c r="I99" s="138"/>
      <c r="J99" s="138"/>
      <c r="M99" s="686"/>
    </row>
    <row r="100" spans="1:13" ht="12.75">
      <c r="A100" s="126"/>
      <c r="B100" s="316"/>
      <c r="C100" s="1223"/>
      <c r="D100" s="1232"/>
      <c r="F100" s="670"/>
      <c r="G100" s="616"/>
      <c r="H100" s="616"/>
      <c r="I100" s="616"/>
      <c r="J100" s="616"/>
      <c r="K100" s="268"/>
      <c r="M100" s="686"/>
    </row>
    <row r="101" spans="1:13" ht="12.75">
      <c r="A101" s="126"/>
      <c r="B101" s="127"/>
      <c r="C101" s="1225"/>
      <c r="D101" s="1233"/>
      <c r="F101" s="670"/>
      <c r="G101" s="619"/>
      <c r="H101" s="619"/>
      <c r="I101" s="619"/>
      <c r="J101" s="619"/>
      <c r="K101" s="268"/>
      <c r="M101" s="686"/>
    </row>
    <row r="102" spans="2:13" ht="10.5" customHeight="1">
      <c r="B102" s="172"/>
      <c r="C102" s="684"/>
      <c r="D102" s="675"/>
      <c r="F102" s="614"/>
      <c r="G102" s="138"/>
      <c r="H102" s="138"/>
      <c r="I102" s="207"/>
      <c r="J102" s="138"/>
      <c r="M102" s="686"/>
    </row>
    <row r="103" spans="2:13" ht="10.5" customHeight="1">
      <c r="B103" s="172"/>
      <c r="C103" s="684"/>
      <c r="F103" s="614"/>
      <c r="G103" s="138"/>
      <c r="H103" s="138"/>
      <c r="I103" s="129"/>
      <c r="J103" s="138"/>
      <c r="M103" s="686"/>
    </row>
    <row r="104" spans="1:13" ht="10.5" customHeight="1">
      <c r="A104" s="692"/>
      <c r="B104" s="172"/>
      <c r="C104" s="693"/>
      <c r="D104" s="641"/>
      <c r="E104" s="631"/>
      <c r="F104" s="672"/>
      <c r="G104" s="673"/>
      <c r="H104" s="673"/>
      <c r="I104" s="129"/>
      <c r="J104" s="673"/>
      <c r="M104" s="631"/>
    </row>
    <row r="105" spans="2:13" ht="10.5" customHeight="1">
      <c r="B105" s="172"/>
      <c r="C105" s="684"/>
      <c r="D105" s="675"/>
      <c r="F105" s="614"/>
      <c r="G105" s="138"/>
      <c r="H105" s="138"/>
      <c r="I105" s="129"/>
      <c r="J105" s="138"/>
      <c r="M105" s="694"/>
    </row>
    <row r="106" spans="2:13" ht="10.5" customHeight="1">
      <c r="B106" s="172"/>
      <c r="C106" s="684"/>
      <c r="D106" s="675"/>
      <c r="F106" s="614"/>
      <c r="G106" s="138"/>
      <c r="H106" s="138"/>
      <c r="I106" s="129"/>
      <c r="J106" s="138"/>
      <c r="M106" s="686"/>
    </row>
    <row r="107" spans="1:13" ht="10.5" customHeight="1">
      <c r="A107" s="695"/>
      <c r="B107" s="696"/>
      <c r="C107" s="697"/>
      <c r="D107" s="698"/>
      <c r="E107" s="566"/>
      <c r="F107" s="614"/>
      <c r="G107" s="138"/>
      <c r="H107" s="138"/>
      <c r="I107" s="129"/>
      <c r="J107" s="138"/>
      <c r="M107" s="686"/>
    </row>
    <row r="108" spans="2:13" ht="10.5" customHeight="1">
      <c r="B108" s="172"/>
      <c r="C108" s="684"/>
      <c r="D108" s="685"/>
      <c r="F108" s="614"/>
      <c r="G108" s="138"/>
      <c r="H108" s="138"/>
      <c r="I108" s="129"/>
      <c r="J108" s="138"/>
      <c r="M108" s="686"/>
    </row>
    <row r="109" spans="2:13" ht="10.5" customHeight="1">
      <c r="B109" s="172"/>
      <c r="C109" s="684"/>
      <c r="D109" s="675"/>
      <c r="F109" s="614"/>
      <c r="G109" s="138"/>
      <c r="H109" s="138"/>
      <c r="I109" s="129"/>
      <c r="J109" s="138"/>
      <c r="M109" s="686"/>
    </row>
    <row r="110" spans="2:13" ht="10.5" customHeight="1">
      <c r="B110" s="172"/>
      <c r="C110" s="684"/>
      <c r="D110" s="675"/>
      <c r="F110" s="614"/>
      <c r="G110" s="138"/>
      <c r="H110" s="138"/>
      <c r="I110" s="129"/>
      <c r="J110" s="138"/>
      <c r="M110" s="686"/>
    </row>
    <row r="111" spans="2:30" ht="10.5" customHeight="1">
      <c r="B111" s="172"/>
      <c r="C111" s="684"/>
      <c r="D111" s="675"/>
      <c r="F111" s="614"/>
      <c r="G111" s="138"/>
      <c r="H111" s="138"/>
      <c r="I111" s="129"/>
      <c r="J111" s="138"/>
      <c r="L111" s="93"/>
      <c r="M111" s="699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</row>
    <row r="112" spans="2:30" ht="10.5" customHeight="1">
      <c r="B112" s="172"/>
      <c r="C112" s="684"/>
      <c r="D112" s="654"/>
      <c r="F112" s="614"/>
      <c r="G112" s="138"/>
      <c r="H112" s="138"/>
      <c r="I112" s="129"/>
      <c r="J112" s="138"/>
      <c r="L112" s="700"/>
      <c r="M112" s="93"/>
      <c r="N112" s="93"/>
      <c r="O112" s="701"/>
      <c r="P112" s="129"/>
      <c r="Q112" s="129"/>
      <c r="R112" s="129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</row>
    <row r="113" spans="2:30" ht="10.5" customHeight="1">
      <c r="B113" s="172"/>
      <c r="C113" s="684"/>
      <c r="D113" s="654"/>
      <c r="F113" s="614"/>
      <c r="G113" s="138"/>
      <c r="H113" s="138"/>
      <c r="I113" s="129"/>
      <c r="J113" s="138"/>
      <c r="L113" s="1234"/>
      <c r="M113" s="1235"/>
      <c r="N113" s="93"/>
      <c r="O113" s="701"/>
      <c r="P113" s="702"/>
      <c r="Q113" s="702"/>
      <c r="R113" s="702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2:30" ht="10.5" customHeight="1">
      <c r="B114" s="172"/>
      <c r="C114" s="684"/>
      <c r="D114" s="654"/>
      <c r="F114" s="614"/>
      <c r="G114" s="138"/>
      <c r="H114" s="138"/>
      <c r="I114" s="129"/>
      <c r="J114" s="138"/>
      <c r="L114" s="1234"/>
      <c r="M114" s="1236"/>
      <c r="N114" s="93"/>
      <c r="O114" s="701"/>
      <c r="P114" s="702"/>
      <c r="Q114" s="702"/>
      <c r="R114" s="702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2:13" ht="10.5" customHeight="1">
      <c r="B115" s="172"/>
      <c r="C115" s="703"/>
      <c r="D115" s="675"/>
      <c r="F115" s="614"/>
      <c r="G115" s="138"/>
      <c r="H115" s="138"/>
      <c r="I115" s="129"/>
      <c r="J115" s="138"/>
      <c r="M115" s="686"/>
    </row>
    <row r="116" spans="2:13" ht="10.5" customHeight="1">
      <c r="B116" s="172"/>
      <c r="C116" s="684"/>
      <c r="D116" s="675"/>
      <c r="F116" s="614"/>
      <c r="G116" s="138"/>
      <c r="H116" s="138"/>
      <c r="I116" s="129"/>
      <c r="J116" s="138"/>
      <c r="M116" s="686"/>
    </row>
    <row r="117" spans="2:13" ht="10.5" customHeight="1">
      <c r="B117" s="172"/>
      <c r="C117" s="684"/>
      <c r="D117" s="675"/>
      <c r="F117" s="614"/>
      <c r="G117" s="138"/>
      <c r="H117" s="138"/>
      <c r="I117" s="129"/>
      <c r="J117" s="138"/>
      <c r="M117" s="686"/>
    </row>
    <row r="118" spans="2:13" ht="10.5" customHeight="1">
      <c r="B118" s="172"/>
      <c r="C118" s="684"/>
      <c r="D118" s="654"/>
      <c r="F118" s="614"/>
      <c r="G118" s="138"/>
      <c r="H118" s="138"/>
      <c r="I118" s="129"/>
      <c r="J118" s="138"/>
      <c r="M118" s="686"/>
    </row>
    <row r="119" spans="1:13" ht="12.75">
      <c r="A119" s="692"/>
      <c r="B119" s="172"/>
      <c r="C119" s="693"/>
      <c r="D119" s="643"/>
      <c r="E119" s="631"/>
      <c r="F119" s="672"/>
      <c r="G119" s="673"/>
      <c r="H119" s="673"/>
      <c r="I119" s="129"/>
      <c r="J119" s="673"/>
      <c r="M119" s="686"/>
    </row>
    <row r="120" spans="2:13" ht="12.75">
      <c r="B120" s="172"/>
      <c r="C120" s="684"/>
      <c r="D120" s="685"/>
      <c r="F120" s="614"/>
      <c r="G120" s="138"/>
      <c r="H120" s="138"/>
      <c r="I120" s="129"/>
      <c r="J120" s="138"/>
      <c r="M120" s="686"/>
    </row>
    <row r="121" spans="2:13" ht="10.5" customHeight="1">
      <c r="B121" s="172"/>
      <c r="C121" s="684"/>
      <c r="D121" s="685"/>
      <c r="F121" s="614"/>
      <c r="G121" s="138"/>
      <c r="H121" s="138"/>
      <c r="I121" s="129"/>
      <c r="J121" s="138"/>
      <c r="M121" s="686"/>
    </row>
    <row r="122" spans="2:13" ht="10.5" customHeight="1">
      <c r="B122" s="172"/>
      <c r="C122" s="684"/>
      <c r="D122" s="654"/>
      <c r="F122" s="614"/>
      <c r="G122" s="138"/>
      <c r="H122" s="138"/>
      <c r="I122" s="129"/>
      <c r="J122" s="138"/>
      <c r="M122" s="686"/>
    </row>
    <row r="123" spans="2:13" ht="10.5" customHeight="1">
      <c r="B123" s="172"/>
      <c r="C123" s="684"/>
      <c r="D123" s="685"/>
      <c r="F123" s="614"/>
      <c r="G123" s="138"/>
      <c r="H123" s="138"/>
      <c r="I123" s="129"/>
      <c r="J123" s="138"/>
      <c r="M123" s="686"/>
    </row>
    <row r="124" spans="2:13" ht="10.5" customHeight="1">
      <c r="B124" s="172"/>
      <c r="C124" s="684"/>
      <c r="D124" s="675"/>
      <c r="F124" s="614"/>
      <c r="G124" s="138"/>
      <c r="H124" s="138"/>
      <c r="I124" s="129"/>
      <c r="J124" s="138"/>
      <c r="M124" s="686"/>
    </row>
    <row r="125" spans="2:13" ht="10.5" customHeight="1">
      <c r="B125" s="172"/>
      <c r="C125" s="684"/>
      <c r="D125" s="681"/>
      <c r="F125" s="614"/>
      <c r="G125" s="138"/>
      <c r="H125" s="138"/>
      <c r="I125" s="129"/>
      <c r="J125" s="138"/>
      <c r="M125" s="686"/>
    </row>
    <row r="126" spans="1:13" ht="10.5" customHeight="1">
      <c r="A126" s="324"/>
      <c r="B126" s="668"/>
      <c r="C126" s="704"/>
      <c r="D126" s="705"/>
      <c r="E126" s="325"/>
      <c r="F126" s="672"/>
      <c r="G126" s="673"/>
      <c r="H126" s="673"/>
      <c r="I126" s="129"/>
      <c r="J126" s="673"/>
      <c r="M126" s="694"/>
    </row>
    <row r="127" spans="2:13" ht="10.5" customHeight="1">
      <c r="B127" s="172"/>
      <c r="C127" s="684"/>
      <c r="D127" s="654"/>
      <c r="F127" s="614"/>
      <c r="G127" s="138"/>
      <c r="H127" s="138"/>
      <c r="I127" s="129"/>
      <c r="J127" s="138"/>
      <c r="M127" s="686"/>
    </row>
    <row r="128" spans="2:13" ht="10.5" customHeight="1">
      <c r="B128" s="172"/>
      <c r="C128" s="684"/>
      <c r="D128" s="654"/>
      <c r="F128" s="614"/>
      <c r="G128" s="138"/>
      <c r="H128" s="138"/>
      <c r="I128" s="129"/>
      <c r="J128" s="138"/>
      <c r="M128" s="686"/>
    </row>
    <row r="129" spans="2:13" ht="10.5" customHeight="1">
      <c r="B129" s="172"/>
      <c r="C129" s="684"/>
      <c r="D129" s="654"/>
      <c r="F129" s="614"/>
      <c r="G129" s="138"/>
      <c r="H129" s="138"/>
      <c r="I129" s="129"/>
      <c r="J129" s="138"/>
      <c r="M129" s="686"/>
    </row>
    <row r="130" spans="1:13" ht="10.5" customHeight="1">
      <c r="A130" s="706"/>
      <c r="B130" s="706"/>
      <c r="C130" s="706"/>
      <c r="D130" s="707"/>
      <c r="E130" s="631"/>
      <c r="F130" s="670"/>
      <c r="G130" s="138"/>
      <c r="H130" s="138"/>
      <c r="I130" s="129"/>
      <c r="J130" s="138"/>
      <c r="M130" s="686"/>
    </row>
    <row r="131" spans="1:13" ht="10.5" customHeight="1">
      <c r="A131" s="324"/>
      <c r="B131" s="668"/>
      <c r="C131" s="708"/>
      <c r="D131" s="645"/>
      <c r="E131" s="631"/>
      <c r="F131" s="672"/>
      <c r="G131" s="673"/>
      <c r="H131" s="673"/>
      <c r="I131" s="129"/>
      <c r="J131" s="673"/>
      <c r="M131" s="686"/>
    </row>
    <row r="132" spans="1:13" ht="10.5" customHeight="1">
      <c r="A132" s="692"/>
      <c r="B132" s="668"/>
      <c r="C132" s="693"/>
      <c r="D132" s="643"/>
      <c r="E132" s="631"/>
      <c r="F132" s="672"/>
      <c r="G132" s="673"/>
      <c r="H132" s="673"/>
      <c r="I132" s="129"/>
      <c r="J132" s="673"/>
      <c r="M132" s="686"/>
    </row>
    <row r="133" spans="1:13" ht="10.5" customHeight="1">
      <c r="A133" s="692"/>
      <c r="B133" s="172"/>
      <c r="C133" s="684"/>
      <c r="D133" s="654"/>
      <c r="F133" s="614"/>
      <c r="G133" s="138"/>
      <c r="H133" s="138"/>
      <c r="I133" s="129"/>
      <c r="J133" s="138"/>
      <c r="M133" s="694"/>
    </row>
    <row r="134" spans="1:13" ht="10.5" customHeight="1">
      <c r="A134" s="692"/>
      <c r="B134" s="172"/>
      <c r="C134" s="684"/>
      <c r="D134" s="654"/>
      <c r="F134" s="614"/>
      <c r="G134" s="138"/>
      <c r="H134" s="138"/>
      <c r="I134" s="129"/>
      <c r="J134" s="138"/>
      <c r="M134" s="686"/>
    </row>
    <row r="135" spans="1:13" ht="10.5" customHeight="1">
      <c r="A135" s="692"/>
      <c r="B135" s="172"/>
      <c r="C135" s="684"/>
      <c r="D135" s="654"/>
      <c r="F135" s="614"/>
      <c r="G135" s="138"/>
      <c r="H135" s="138"/>
      <c r="I135" s="129"/>
      <c r="J135" s="138"/>
      <c r="M135" s="686"/>
    </row>
    <row r="136" spans="1:13" ht="17.25" customHeight="1">
      <c r="A136" s="692"/>
      <c r="B136" s="668"/>
      <c r="C136" s="693"/>
      <c r="D136" s="643"/>
      <c r="E136" s="631"/>
      <c r="F136" s="672"/>
      <c r="G136" s="673"/>
      <c r="H136" s="673"/>
      <c r="I136" s="129"/>
      <c r="J136" s="673"/>
      <c r="M136" s="686"/>
    </row>
    <row r="137" spans="1:13" ht="10.5" customHeight="1">
      <c r="A137" s="692"/>
      <c r="B137" s="172"/>
      <c r="C137" s="684"/>
      <c r="D137" s="709"/>
      <c r="F137" s="614"/>
      <c r="G137" s="138"/>
      <c r="H137" s="138"/>
      <c r="I137" s="129"/>
      <c r="J137" s="138"/>
      <c r="M137" s="686"/>
    </row>
    <row r="138" spans="1:13" ht="10.5" customHeight="1">
      <c r="A138" s="692"/>
      <c r="B138" s="172"/>
      <c r="C138" s="684"/>
      <c r="D138" s="709"/>
      <c r="F138" s="614"/>
      <c r="G138" s="138"/>
      <c r="H138" s="138"/>
      <c r="I138" s="129"/>
      <c r="J138" s="138"/>
      <c r="M138" s="710"/>
    </row>
    <row r="139" spans="2:13" ht="12.75" customHeight="1">
      <c r="B139" s="172"/>
      <c r="C139" s="684"/>
      <c r="D139" s="709"/>
      <c r="F139" s="614"/>
      <c r="G139" s="138"/>
      <c r="H139" s="138"/>
      <c r="I139" s="129"/>
      <c r="J139" s="138"/>
      <c r="M139" s="694"/>
    </row>
    <row r="140" spans="2:13" ht="11.25" customHeight="1">
      <c r="B140" s="172"/>
      <c r="C140" s="693"/>
      <c r="D140" s="643"/>
      <c r="E140" s="631"/>
      <c r="F140" s="672"/>
      <c r="G140" s="673"/>
      <c r="H140" s="673"/>
      <c r="I140" s="129"/>
      <c r="J140" s="673"/>
      <c r="M140" s="694"/>
    </row>
    <row r="141" spans="2:13" ht="13.5" customHeight="1">
      <c r="B141" s="172"/>
      <c r="C141" s="684"/>
      <c r="D141" s="654"/>
      <c r="F141" s="614"/>
      <c r="G141" s="138"/>
      <c r="H141" s="138"/>
      <c r="I141" s="129"/>
      <c r="J141" s="138"/>
      <c r="M141" s="686"/>
    </row>
    <row r="142" spans="2:13" ht="12.75">
      <c r="B142" s="172"/>
      <c r="C142" s="684"/>
      <c r="D142" s="654"/>
      <c r="F142" s="614"/>
      <c r="G142" s="138"/>
      <c r="H142" s="138"/>
      <c r="I142" s="129"/>
      <c r="J142" s="138"/>
      <c r="M142" s="686"/>
    </row>
    <row r="143" spans="1:13" ht="18" customHeight="1">
      <c r="A143" s="692"/>
      <c r="B143" s="319"/>
      <c r="C143" s="688"/>
      <c r="D143" s="711"/>
      <c r="E143" s="95"/>
      <c r="F143" s="690"/>
      <c r="G143" s="659"/>
      <c r="H143" s="659"/>
      <c r="I143" s="659"/>
      <c r="J143" s="659"/>
      <c r="M143" s="686"/>
    </row>
    <row r="144" spans="1:13" ht="22.5" customHeight="1">
      <c r="A144" s="692"/>
      <c r="C144" s="691"/>
      <c r="F144" s="614"/>
      <c r="G144" s="138"/>
      <c r="H144" s="138"/>
      <c r="I144" s="138"/>
      <c r="J144" s="138"/>
      <c r="M144" s="686"/>
    </row>
    <row r="145" spans="1:13" ht="16.5" customHeight="1">
      <c r="A145" s="712"/>
      <c r="B145" s="316"/>
      <c r="C145" s="1223"/>
      <c r="D145" s="1232"/>
      <c r="F145" s="614"/>
      <c r="G145" s="616"/>
      <c r="H145" s="616"/>
      <c r="I145" s="616"/>
      <c r="J145" s="616"/>
      <c r="K145" s="268"/>
      <c r="M145" s="686"/>
    </row>
    <row r="146" spans="1:13" ht="12.75" customHeight="1">
      <c r="A146" s="712"/>
      <c r="B146" s="319"/>
      <c r="C146" s="1225"/>
      <c r="D146" s="1233"/>
      <c r="F146" s="614"/>
      <c r="G146" s="619"/>
      <c r="H146" s="619"/>
      <c r="I146" s="619"/>
      <c r="J146" s="619"/>
      <c r="K146" s="268"/>
      <c r="M146" s="686"/>
    </row>
    <row r="147" spans="1:10" ht="10.5" customHeight="1">
      <c r="A147" s="171"/>
      <c r="B147" s="623"/>
      <c r="C147" s="704"/>
      <c r="D147" s="644"/>
      <c r="F147" s="669"/>
      <c r="G147" s="138"/>
      <c r="H147" s="138"/>
      <c r="I147" s="129"/>
      <c r="J147" s="138"/>
    </row>
    <row r="148" spans="1:10" ht="10.5" customHeight="1">
      <c r="A148" s="646"/>
      <c r="C148" s="704"/>
      <c r="D148" s="644"/>
      <c r="F148" s="670"/>
      <c r="G148" s="138"/>
      <c r="H148" s="138"/>
      <c r="I148" s="129"/>
      <c r="J148" s="138"/>
    </row>
    <row r="149" spans="1:10" ht="10.5" customHeight="1">
      <c r="A149" s="1237"/>
      <c r="B149" s="1237"/>
      <c r="C149" s="1237"/>
      <c r="D149" s="644"/>
      <c r="F149" s="672"/>
      <c r="G149" s="138"/>
      <c r="H149" s="138"/>
      <c r="I149" s="129"/>
      <c r="J149" s="138"/>
    </row>
    <row r="150" spans="2:13" ht="10.5" customHeight="1">
      <c r="B150" s="668"/>
      <c r="C150" s="704"/>
      <c r="D150" s="681"/>
      <c r="F150" s="614"/>
      <c r="G150" s="138"/>
      <c r="H150" s="138"/>
      <c r="I150" s="129"/>
      <c r="J150" s="138"/>
      <c r="M150" s="686"/>
    </row>
    <row r="151" spans="1:13" ht="10.5" customHeight="1">
      <c r="A151" s="692"/>
      <c r="B151" s="668"/>
      <c r="C151" s="713"/>
      <c r="D151" s="115"/>
      <c r="F151" s="614"/>
      <c r="G151" s="138"/>
      <c r="H151" s="138"/>
      <c r="I151" s="129"/>
      <c r="J151" s="138"/>
      <c r="M151" s="714"/>
    </row>
    <row r="152" spans="1:13" ht="10.5" customHeight="1">
      <c r="A152" s="692"/>
      <c r="B152" s="668"/>
      <c r="C152" s="704"/>
      <c r="D152" s="115"/>
      <c r="F152" s="614"/>
      <c r="G152" s="138"/>
      <c r="H152" s="138"/>
      <c r="I152" s="129"/>
      <c r="J152" s="138"/>
      <c r="M152" s="710"/>
    </row>
    <row r="153" spans="1:13" ht="10.5" customHeight="1">
      <c r="A153" s="692"/>
      <c r="B153" s="668"/>
      <c r="C153" s="704"/>
      <c r="D153" s="644"/>
      <c r="F153" s="614"/>
      <c r="G153" s="138"/>
      <c r="H153" s="138"/>
      <c r="I153" s="129"/>
      <c r="J153" s="138"/>
      <c r="M153" s="694"/>
    </row>
    <row r="154" spans="1:13" ht="10.5" customHeight="1">
      <c r="A154" s="692"/>
      <c r="B154" s="668"/>
      <c r="C154" s="704"/>
      <c r="D154" s="644"/>
      <c r="F154" s="614"/>
      <c r="G154" s="138"/>
      <c r="H154" s="138"/>
      <c r="I154" s="129"/>
      <c r="J154" s="138"/>
      <c r="M154" s="686"/>
    </row>
    <row r="155" spans="1:13" ht="10.5" customHeight="1">
      <c r="A155" s="1237"/>
      <c r="B155" s="1237"/>
      <c r="C155" s="1237"/>
      <c r="D155" s="644"/>
      <c r="E155" s="631"/>
      <c r="F155" s="672"/>
      <c r="G155" s="138"/>
      <c r="H155" s="138"/>
      <c r="I155" s="129"/>
      <c r="J155" s="138"/>
      <c r="M155" s="631"/>
    </row>
    <row r="156" spans="1:13" ht="10.5" customHeight="1">
      <c r="A156" s="692"/>
      <c r="B156" s="668"/>
      <c r="C156" s="704"/>
      <c r="D156" s="644"/>
      <c r="F156" s="614"/>
      <c r="G156" s="138"/>
      <c r="H156" s="138"/>
      <c r="I156" s="129"/>
      <c r="J156" s="138"/>
      <c r="M156" s="686"/>
    </row>
    <row r="157" spans="1:13" ht="10.5" customHeight="1">
      <c r="A157" s="1238"/>
      <c r="B157" s="1238"/>
      <c r="C157" s="1238"/>
      <c r="D157" s="645"/>
      <c r="E157" s="631"/>
      <c r="F157" s="670"/>
      <c r="G157" s="138"/>
      <c r="H157" s="138"/>
      <c r="I157" s="129"/>
      <c r="J157" s="138"/>
      <c r="M157" s="631"/>
    </row>
    <row r="158" spans="1:13" ht="10.5" customHeight="1">
      <c r="A158" s="1239"/>
      <c r="B158" s="1239"/>
      <c r="C158" s="1239"/>
      <c r="D158" s="1239"/>
      <c r="E158" s="1239"/>
      <c r="F158" s="672"/>
      <c r="G158" s="138"/>
      <c r="H158" s="138"/>
      <c r="I158" s="129"/>
      <c r="J158" s="138"/>
      <c r="M158" s="631"/>
    </row>
    <row r="159" spans="1:13" ht="10.5" customHeight="1">
      <c r="A159" s="692"/>
      <c r="B159" s="172"/>
      <c r="C159" s="704"/>
      <c r="D159" s="709"/>
      <c r="F159" s="614"/>
      <c r="G159" s="138"/>
      <c r="H159" s="138"/>
      <c r="I159" s="129"/>
      <c r="J159" s="138"/>
      <c r="M159" s="694"/>
    </row>
    <row r="160" spans="1:13" ht="10.5" customHeight="1">
      <c r="A160" s="692"/>
      <c r="B160" s="172"/>
      <c r="C160" s="704"/>
      <c r="D160" s="644"/>
      <c r="F160" s="614"/>
      <c r="G160" s="138"/>
      <c r="H160" s="138"/>
      <c r="I160" s="129"/>
      <c r="J160" s="138"/>
      <c r="M160" s="686"/>
    </row>
    <row r="161" spans="1:13" ht="10.5" customHeight="1">
      <c r="A161" s="324"/>
      <c r="B161" s="668"/>
      <c r="C161" s="708"/>
      <c r="D161" s="645"/>
      <c r="F161" s="672"/>
      <c r="G161" s="138"/>
      <c r="H161" s="138"/>
      <c r="I161" s="129"/>
      <c r="J161" s="138"/>
      <c r="M161" s="631"/>
    </row>
    <row r="162" spans="1:13" ht="10.5" customHeight="1">
      <c r="A162" s="692"/>
      <c r="B162" s="172"/>
      <c r="C162" s="704"/>
      <c r="D162" s="644"/>
      <c r="F162" s="614"/>
      <c r="G162" s="138"/>
      <c r="H162" s="138"/>
      <c r="I162" s="129"/>
      <c r="J162" s="138"/>
      <c r="M162" s="694"/>
    </row>
    <row r="163" spans="1:13" ht="11.25" customHeight="1">
      <c r="A163" s="692"/>
      <c r="B163" s="172"/>
      <c r="C163" s="704"/>
      <c r="D163" s="644"/>
      <c r="F163" s="614"/>
      <c r="G163" s="138"/>
      <c r="H163" s="138"/>
      <c r="I163" s="129"/>
      <c r="J163" s="138"/>
      <c r="M163" s="686"/>
    </row>
    <row r="164" spans="1:13" ht="11.25" customHeight="1">
      <c r="A164" s="324"/>
      <c r="B164" s="668"/>
      <c r="C164" s="708"/>
      <c r="D164" s="645"/>
      <c r="F164" s="672"/>
      <c r="G164" s="138"/>
      <c r="H164" s="138"/>
      <c r="I164" s="129"/>
      <c r="J164" s="138"/>
      <c r="M164" s="686"/>
    </row>
    <row r="165" spans="1:13" ht="11.25" customHeight="1">
      <c r="A165" s="692"/>
      <c r="B165" s="668"/>
      <c r="C165" s="704"/>
      <c r="D165" s="644"/>
      <c r="F165" s="614"/>
      <c r="G165" s="138"/>
      <c r="H165" s="138"/>
      <c r="I165" s="129"/>
      <c r="J165" s="138"/>
      <c r="M165" s="694"/>
    </row>
    <row r="166" spans="1:13" ht="11.25" customHeight="1">
      <c r="A166" s="324"/>
      <c r="B166" s="668"/>
      <c r="C166" s="708"/>
      <c r="D166" s="645"/>
      <c r="F166" s="672"/>
      <c r="G166" s="138"/>
      <c r="H166" s="138"/>
      <c r="I166" s="129"/>
      <c r="J166" s="138"/>
      <c r="M166" s="686"/>
    </row>
    <row r="167" spans="1:13" ht="11.25" customHeight="1">
      <c r="A167" s="692"/>
      <c r="B167" s="172"/>
      <c r="C167" s="704"/>
      <c r="D167" s="644"/>
      <c r="F167" s="614"/>
      <c r="G167" s="138"/>
      <c r="H167" s="138"/>
      <c r="I167" s="129"/>
      <c r="J167" s="138"/>
      <c r="M167" s="686"/>
    </row>
    <row r="168" spans="1:13" ht="11.25" customHeight="1">
      <c r="A168" s="692"/>
      <c r="B168" s="172"/>
      <c r="C168" s="704"/>
      <c r="D168" s="681"/>
      <c r="F168" s="614"/>
      <c r="G168" s="138"/>
      <c r="H168" s="138"/>
      <c r="I168" s="129"/>
      <c r="J168" s="138"/>
      <c r="M168" s="694"/>
    </row>
    <row r="169" spans="1:13" ht="11.25" customHeight="1">
      <c r="A169" s="646"/>
      <c r="C169" s="708"/>
      <c r="D169" s="644"/>
      <c r="E169" s="631"/>
      <c r="F169" s="670"/>
      <c r="G169" s="138"/>
      <c r="H169" s="138"/>
      <c r="I169" s="129"/>
      <c r="J169" s="138"/>
      <c r="M169" s="686"/>
    </row>
    <row r="170" spans="1:13" ht="11.25" customHeight="1">
      <c r="A170" s="1239"/>
      <c r="B170" s="1239"/>
      <c r="C170" s="1239"/>
      <c r="D170" s="1239"/>
      <c r="E170" s="1239"/>
      <c r="F170" s="672"/>
      <c r="G170" s="138"/>
      <c r="H170" s="138"/>
      <c r="I170" s="129"/>
      <c r="J170" s="138"/>
      <c r="M170" s="694"/>
    </row>
    <row r="171" spans="1:13" ht="11.25" customHeight="1">
      <c r="A171" s="715"/>
      <c r="B171" s="716"/>
      <c r="C171" s="704"/>
      <c r="D171" s="681"/>
      <c r="F171" s="614"/>
      <c r="G171" s="138"/>
      <c r="H171" s="138"/>
      <c r="I171" s="129"/>
      <c r="J171" s="138"/>
      <c r="M171" s="686"/>
    </row>
    <row r="172" spans="1:13" ht="11.25" customHeight="1">
      <c r="A172" s="715"/>
      <c r="B172" s="716"/>
      <c r="C172" s="704"/>
      <c r="D172" s="681"/>
      <c r="F172" s="614"/>
      <c r="G172" s="138"/>
      <c r="H172" s="138"/>
      <c r="I172" s="129"/>
      <c r="J172" s="138"/>
      <c r="M172" s="686"/>
    </row>
    <row r="173" spans="1:10" ht="11.25" customHeight="1">
      <c r="A173" s="324"/>
      <c r="B173" s="668"/>
      <c r="C173" s="704"/>
      <c r="D173" s="644"/>
      <c r="F173" s="672"/>
      <c r="G173" s="138"/>
      <c r="H173" s="138"/>
      <c r="I173" s="129"/>
      <c r="J173" s="138"/>
    </row>
    <row r="174" spans="2:13" ht="11.25" customHeight="1">
      <c r="B174" s="668"/>
      <c r="C174" s="704"/>
      <c r="D174" s="644"/>
      <c r="F174" s="614"/>
      <c r="G174" s="138"/>
      <c r="H174" s="138"/>
      <c r="I174" s="129"/>
      <c r="J174" s="138"/>
      <c r="M174" s="694"/>
    </row>
    <row r="175" spans="2:13" ht="11.25" customHeight="1">
      <c r="B175" s="668"/>
      <c r="C175" s="704"/>
      <c r="D175" s="644"/>
      <c r="F175" s="614"/>
      <c r="G175" s="138"/>
      <c r="H175" s="138"/>
      <c r="I175" s="129"/>
      <c r="J175" s="138"/>
      <c r="M175" s="686"/>
    </row>
    <row r="176" spans="1:10" ht="10.5" customHeight="1">
      <c r="A176" s="324"/>
      <c r="B176" s="668"/>
      <c r="C176" s="704"/>
      <c r="D176" s="644"/>
      <c r="F176" s="672"/>
      <c r="G176" s="138"/>
      <c r="H176" s="138"/>
      <c r="I176" s="129"/>
      <c r="J176" s="138"/>
    </row>
    <row r="177" spans="2:10" ht="12.75" customHeight="1">
      <c r="B177" s="668"/>
      <c r="C177" s="704"/>
      <c r="D177" s="644"/>
      <c r="F177" s="614"/>
      <c r="G177" s="138"/>
      <c r="H177" s="138"/>
      <c r="I177" s="129"/>
      <c r="J177" s="138"/>
    </row>
    <row r="178" spans="1:10" ht="12.75">
      <c r="A178" s="1240"/>
      <c r="B178" s="1240"/>
      <c r="C178" s="1240"/>
      <c r="D178" s="644"/>
      <c r="F178" s="669"/>
      <c r="G178" s="138"/>
      <c r="H178" s="138"/>
      <c r="I178" s="129"/>
      <c r="J178" s="138"/>
    </row>
    <row r="179" spans="1:10" ht="16.5" customHeight="1">
      <c r="A179" s="1241"/>
      <c r="B179" s="1241"/>
      <c r="C179" s="1241"/>
      <c r="D179" s="1241"/>
      <c r="E179" s="1241"/>
      <c r="F179" s="670"/>
      <c r="G179" s="138"/>
      <c r="H179" s="138"/>
      <c r="I179" s="129"/>
      <c r="J179" s="138"/>
    </row>
    <row r="180" spans="1:10" ht="12.75">
      <c r="A180" s="324"/>
      <c r="C180" s="704"/>
      <c r="D180" s="644"/>
      <c r="F180" s="672"/>
      <c r="G180" s="138"/>
      <c r="H180" s="138"/>
      <c r="I180" s="129"/>
      <c r="J180" s="138"/>
    </row>
    <row r="181" spans="2:10" ht="18.75" customHeight="1">
      <c r="B181" s="668"/>
      <c r="C181" s="704"/>
      <c r="D181" s="644"/>
      <c r="F181" s="614"/>
      <c r="G181" s="138"/>
      <c r="H181" s="138"/>
      <c r="I181" s="129"/>
      <c r="J181" s="138"/>
    </row>
    <row r="182" spans="2:10" ht="12.75" customHeight="1">
      <c r="B182" s="668"/>
      <c r="C182" s="704"/>
      <c r="D182" s="644"/>
      <c r="F182" s="614"/>
      <c r="G182" s="138"/>
      <c r="H182" s="138"/>
      <c r="I182" s="129"/>
      <c r="J182" s="138"/>
    </row>
    <row r="183" spans="2:10" ht="12.75">
      <c r="B183" s="668"/>
      <c r="C183" s="704"/>
      <c r="D183" s="644"/>
      <c r="F183" s="614"/>
      <c r="G183" s="138"/>
      <c r="H183" s="138"/>
      <c r="I183" s="129"/>
      <c r="J183" s="138"/>
    </row>
    <row r="184" spans="1:13" ht="15.75" customHeight="1">
      <c r="A184" s="717"/>
      <c r="B184" s="718"/>
      <c r="C184" s="719"/>
      <c r="D184" s="647"/>
      <c r="E184" s="720"/>
      <c r="F184" s="721"/>
      <c r="G184" s="138"/>
      <c r="H184" s="138"/>
      <c r="I184" s="129"/>
      <c r="J184" s="138"/>
      <c r="M184" s="686"/>
    </row>
    <row r="185" spans="2:13" ht="19.5" customHeight="1">
      <c r="B185" s="172"/>
      <c r="C185" s="684"/>
      <c r="D185" s="681"/>
      <c r="F185" s="614"/>
      <c r="G185" s="138"/>
      <c r="H185" s="138"/>
      <c r="I185" s="129"/>
      <c r="J185" s="138"/>
      <c r="M185" s="714"/>
    </row>
    <row r="186" spans="2:13" ht="16.5" customHeight="1">
      <c r="B186" s="722"/>
      <c r="C186" s="688"/>
      <c r="D186" s="723"/>
      <c r="E186" s="95"/>
      <c r="F186" s="690"/>
      <c r="G186" s="659"/>
      <c r="H186" s="659"/>
      <c r="I186" s="659"/>
      <c r="J186" s="659"/>
      <c r="M186" s="710"/>
    </row>
    <row r="187" spans="3:13" ht="12.75">
      <c r="C187" s="691"/>
      <c r="F187" s="614"/>
      <c r="G187" s="138"/>
      <c r="H187" s="138"/>
      <c r="I187" s="138"/>
      <c r="J187" s="138"/>
      <c r="M187" s="724"/>
    </row>
    <row r="188" spans="1:13" ht="12.75">
      <c r="A188" s="126"/>
      <c r="B188" s="316"/>
      <c r="C188" s="1223"/>
      <c r="D188" s="1232"/>
      <c r="F188" s="614"/>
      <c r="G188" s="616"/>
      <c r="H188" s="616"/>
      <c r="I188" s="616"/>
      <c r="J188" s="616"/>
      <c r="K188" s="268"/>
      <c r="M188" s="686"/>
    </row>
    <row r="189" spans="1:13" ht="12.75">
      <c r="A189" s="126"/>
      <c r="B189" s="127"/>
      <c r="C189" s="1225"/>
      <c r="D189" s="1233"/>
      <c r="F189" s="614"/>
      <c r="G189" s="619"/>
      <c r="H189" s="619"/>
      <c r="I189" s="619"/>
      <c r="J189" s="619"/>
      <c r="K189" s="268"/>
      <c r="M189" s="686"/>
    </row>
    <row r="190" spans="1:13" ht="12.75">
      <c r="A190" s="725"/>
      <c r="B190" s="726"/>
      <c r="C190" s="727"/>
      <c r="D190" s="651"/>
      <c r="E190" s="650"/>
      <c r="F190" s="728"/>
      <c r="G190" s="138"/>
      <c r="H190" s="138"/>
      <c r="I190" s="207"/>
      <c r="J190" s="138"/>
      <c r="M190" s="649"/>
    </row>
    <row r="191" spans="1:13" ht="12" customHeight="1">
      <c r="A191" s="324"/>
      <c r="B191" s="668"/>
      <c r="C191" s="704"/>
      <c r="D191" s="651"/>
      <c r="F191" s="672"/>
      <c r="G191" s="138"/>
      <c r="H191" s="138"/>
      <c r="I191" s="129"/>
      <c r="J191" s="138"/>
      <c r="M191" s="729"/>
    </row>
    <row r="192" spans="2:13" ht="12.75">
      <c r="B192" s="668"/>
      <c r="C192" s="684"/>
      <c r="D192" s="654"/>
      <c r="F192" s="614"/>
      <c r="G192" s="138"/>
      <c r="H192" s="138"/>
      <c r="I192" s="129"/>
      <c r="J192" s="138"/>
      <c r="M192" s="686"/>
    </row>
    <row r="193" spans="2:13" ht="12.75">
      <c r="B193" s="668"/>
      <c r="C193" s="684"/>
      <c r="D193" s="654"/>
      <c r="F193" s="614"/>
      <c r="G193" s="138"/>
      <c r="H193" s="138"/>
      <c r="I193" s="129"/>
      <c r="J193" s="138"/>
      <c r="M193" s="686"/>
    </row>
    <row r="194" spans="2:13" ht="12.75">
      <c r="B194" s="668"/>
      <c r="C194" s="684"/>
      <c r="D194" s="681"/>
      <c r="F194" s="614"/>
      <c r="G194" s="138"/>
      <c r="H194" s="138"/>
      <c r="I194" s="129"/>
      <c r="J194" s="138"/>
      <c r="M194" s="730"/>
    </row>
    <row r="195" spans="2:13" ht="12.75">
      <c r="B195" s="668"/>
      <c r="C195" s="684"/>
      <c r="D195" s="654"/>
      <c r="F195" s="614"/>
      <c r="G195" s="138"/>
      <c r="H195" s="138"/>
      <c r="I195" s="129"/>
      <c r="J195" s="138"/>
      <c r="M195" s="694"/>
    </row>
    <row r="196" spans="1:10" ht="12.75">
      <c r="A196" s="623"/>
      <c r="C196" s="704"/>
      <c r="D196" s="644"/>
      <c r="F196" s="670"/>
      <c r="G196" s="138"/>
      <c r="H196" s="138"/>
      <c r="I196" s="129"/>
      <c r="J196" s="138"/>
    </row>
    <row r="197" spans="1:10" ht="10.5" customHeight="1">
      <c r="A197" s="1239"/>
      <c r="B197" s="1239"/>
      <c r="C197" s="1239"/>
      <c r="D197" s="1239"/>
      <c r="E197" s="1239"/>
      <c r="F197" s="672"/>
      <c r="G197" s="138"/>
      <c r="H197" s="138"/>
      <c r="I197" s="129"/>
      <c r="J197" s="138"/>
    </row>
    <row r="198" spans="2:13" ht="12.75">
      <c r="B198" s="172"/>
      <c r="C198" s="704"/>
      <c r="D198" s="644"/>
      <c r="F198" s="614"/>
      <c r="G198" s="138"/>
      <c r="H198" s="138"/>
      <c r="I198" s="129"/>
      <c r="J198" s="138"/>
      <c r="M198" s="686"/>
    </row>
    <row r="199" spans="1:13" ht="12.75">
      <c r="A199" s="695"/>
      <c r="B199" s="696"/>
      <c r="C199" s="713"/>
      <c r="D199" s="731"/>
      <c r="E199" s="566"/>
      <c r="F199" s="614"/>
      <c r="G199" s="138"/>
      <c r="H199" s="138"/>
      <c r="I199" s="129"/>
      <c r="J199" s="138"/>
      <c r="M199" s="686"/>
    </row>
    <row r="200" spans="2:13" ht="12.75">
      <c r="B200" s="172"/>
      <c r="C200" s="704"/>
      <c r="D200" s="644"/>
      <c r="F200" s="614"/>
      <c r="G200" s="138"/>
      <c r="H200" s="138"/>
      <c r="I200" s="129"/>
      <c r="J200" s="138"/>
      <c r="M200" s="710"/>
    </row>
    <row r="201" spans="1:13" ht="12.75">
      <c r="A201" s="1238"/>
      <c r="B201" s="1238"/>
      <c r="C201" s="1238"/>
      <c r="D201" s="644"/>
      <c r="F201" s="670"/>
      <c r="G201" s="138"/>
      <c r="H201" s="138"/>
      <c r="I201" s="129"/>
      <c r="J201" s="138"/>
      <c r="M201" s="694"/>
    </row>
    <row r="202" spans="1:13" ht="12.75">
      <c r="A202" s="324"/>
      <c r="B202" s="668"/>
      <c r="C202" s="704"/>
      <c r="D202" s="644"/>
      <c r="F202" s="672"/>
      <c r="G202" s="138"/>
      <c r="H202" s="138"/>
      <c r="I202" s="129"/>
      <c r="J202" s="138"/>
      <c r="M202" s="686"/>
    </row>
    <row r="203" spans="2:13" ht="12.75">
      <c r="B203" s="668"/>
      <c r="C203" s="684"/>
      <c r="D203" s="681"/>
      <c r="F203" s="614"/>
      <c r="G203" s="138"/>
      <c r="H203" s="138"/>
      <c r="I203" s="129"/>
      <c r="J203" s="138"/>
      <c r="M203" s="732"/>
    </row>
    <row r="204" spans="2:13" ht="12.75">
      <c r="B204" s="668"/>
      <c r="C204" s="684"/>
      <c r="D204" s="681"/>
      <c r="F204" s="614"/>
      <c r="G204" s="138"/>
      <c r="H204" s="138"/>
      <c r="I204" s="129"/>
      <c r="J204" s="138"/>
      <c r="M204" s="686"/>
    </row>
    <row r="205" spans="2:13" ht="15.75" customHeight="1">
      <c r="B205" s="668"/>
      <c r="C205" s="684"/>
      <c r="D205" s="681"/>
      <c r="F205" s="614"/>
      <c r="G205" s="138"/>
      <c r="H205" s="138"/>
      <c r="I205" s="129"/>
      <c r="J205" s="138"/>
      <c r="M205" s="710"/>
    </row>
    <row r="206" spans="1:13" ht="15" customHeight="1">
      <c r="A206" s="1241"/>
      <c r="B206" s="1241"/>
      <c r="C206" s="1241"/>
      <c r="D206" s="1241"/>
      <c r="E206" s="1241"/>
      <c r="F206" s="670"/>
      <c r="G206" s="138"/>
      <c r="H206" s="138"/>
      <c r="I206" s="129"/>
      <c r="J206" s="138"/>
      <c r="M206" s="694"/>
    </row>
    <row r="207" spans="1:13" ht="12" customHeight="1">
      <c r="A207" s="324"/>
      <c r="C207" s="704"/>
      <c r="D207" s="644"/>
      <c r="F207" s="672"/>
      <c r="G207" s="138"/>
      <c r="H207" s="138"/>
      <c r="I207" s="129"/>
      <c r="J207" s="138"/>
      <c r="M207" s="686"/>
    </row>
    <row r="208" spans="2:13" ht="12" customHeight="1">
      <c r="B208" s="172"/>
      <c r="C208" s="704"/>
      <c r="D208" s="644"/>
      <c r="F208" s="614"/>
      <c r="G208" s="138"/>
      <c r="H208" s="138"/>
      <c r="I208" s="129"/>
      <c r="J208" s="138"/>
      <c r="M208" s="686"/>
    </row>
    <row r="209" spans="2:13" ht="12" customHeight="1">
      <c r="B209" s="172"/>
      <c r="C209" s="704"/>
      <c r="D209" s="644"/>
      <c r="F209" s="614"/>
      <c r="G209" s="138"/>
      <c r="H209" s="138"/>
      <c r="I209" s="129"/>
      <c r="J209" s="138"/>
      <c r="M209" s="686"/>
    </row>
    <row r="210" spans="1:10" ht="12" customHeight="1">
      <c r="A210" s="1241"/>
      <c r="B210" s="1241"/>
      <c r="C210" s="1241"/>
      <c r="D210" s="1241"/>
      <c r="E210" s="1241"/>
      <c r="F210" s="670"/>
      <c r="G210" s="138"/>
      <c r="H210" s="138"/>
      <c r="I210" s="129"/>
      <c r="J210" s="138"/>
    </row>
    <row r="211" spans="1:10" ht="12" customHeight="1">
      <c r="A211" s="324"/>
      <c r="C211" s="704"/>
      <c r="D211" s="644"/>
      <c r="F211" s="672"/>
      <c r="G211" s="138"/>
      <c r="H211" s="138"/>
      <c r="I211" s="129"/>
      <c r="J211" s="138"/>
    </row>
    <row r="212" spans="2:10" ht="12" customHeight="1">
      <c r="B212" s="172"/>
      <c r="C212" s="684"/>
      <c r="D212" s="681"/>
      <c r="F212" s="614"/>
      <c r="G212" s="138"/>
      <c r="H212" s="138"/>
      <c r="I212" s="129"/>
      <c r="J212" s="138"/>
    </row>
    <row r="213" spans="2:10" ht="12" customHeight="1">
      <c r="B213" s="172"/>
      <c r="C213" s="684"/>
      <c r="D213" s="681"/>
      <c r="F213" s="614"/>
      <c r="G213" s="138"/>
      <c r="H213" s="138"/>
      <c r="I213" s="129"/>
      <c r="J213" s="138"/>
    </row>
    <row r="214" spans="2:13" ht="12" customHeight="1">
      <c r="B214" s="172"/>
      <c r="C214" s="684"/>
      <c r="D214" s="654"/>
      <c r="F214" s="614"/>
      <c r="G214" s="138"/>
      <c r="H214" s="138"/>
      <c r="I214" s="129"/>
      <c r="J214" s="138"/>
      <c r="M214" s="710"/>
    </row>
    <row r="215" spans="2:13" ht="12" customHeight="1">
      <c r="B215" s="172"/>
      <c r="C215" s="684"/>
      <c r="D215" s="681"/>
      <c r="F215" s="614"/>
      <c r="G215" s="138"/>
      <c r="H215" s="138"/>
      <c r="I215" s="129"/>
      <c r="J215" s="138"/>
      <c r="M215" s="694"/>
    </row>
    <row r="216" spans="2:13" ht="12" customHeight="1">
      <c r="B216" s="172"/>
      <c r="C216" s="684"/>
      <c r="D216" s="681"/>
      <c r="F216" s="614"/>
      <c r="G216" s="138"/>
      <c r="H216" s="138"/>
      <c r="I216" s="129"/>
      <c r="J216" s="138"/>
      <c r="M216" s="694"/>
    </row>
    <row r="217" spans="1:13" ht="12" customHeight="1">
      <c r="A217" s="171"/>
      <c r="B217" s="623"/>
      <c r="C217" s="704"/>
      <c r="D217" s="644"/>
      <c r="F217" s="669"/>
      <c r="G217" s="138"/>
      <c r="H217" s="138"/>
      <c r="I217" s="129"/>
      <c r="J217" s="138"/>
      <c r="M217" s="694"/>
    </row>
    <row r="218" spans="1:13" ht="12" customHeight="1">
      <c r="A218" s="623"/>
      <c r="C218" s="704"/>
      <c r="D218" s="644"/>
      <c r="F218" s="670"/>
      <c r="G218" s="138"/>
      <c r="H218" s="138"/>
      <c r="I218" s="129"/>
      <c r="J218" s="138"/>
      <c r="M218" s="694"/>
    </row>
    <row r="219" spans="1:13" ht="12" customHeight="1">
      <c r="A219" s="324"/>
      <c r="B219" s="668"/>
      <c r="C219" s="704"/>
      <c r="D219" s="644"/>
      <c r="F219" s="672"/>
      <c r="G219" s="138"/>
      <c r="H219" s="138"/>
      <c r="I219" s="129"/>
      <c r="J219" s="138"/>
      <c r="M219" s="686"/>
    </row>
    <row r="220" spans="2:13" ht="12" customHeight="1">
      <c r="B220" s="172"/>
      <c r="C220" s="704"/>
      <c r="D220" s="644"/>
      <c r="F220" s="614"/>
      <c r="G220" s="138"/>
      <c r="H220" s="138"/>
      <c r="I220" s="129"/>
      <c r="J220" s="138"/>
      <c r="M220" s="686"/>
    </row>
    <row r="221" spans="2:13" ht="12" customHeight="1">
      <c r="B221" s="172"/>
      <c r="C221" s="704"/>
      <c r="D221" s="675"/>
      <c r="F221" s="614"/>
      <c r="G221" s="138"/>
      <c r="H221" s="138"/>
      <c r="I221" s="129"/>
      <c r="J221" s="138"/>
      <c r="M221" s="686"/>
    </row>
    <row r="222" spans="2:13" ht="12" customHeight="1">
      <c r="B222" s="172"/>
      <c r="C222" s="704"/>
      <c r="D222" s="675"/>
      <c r="F222" s="614"/>
      <c r="G222" s="138"/>
      <c r="H222" s="138"/>
      <c r="I222" s="129"/>
      <c r="J222" s="138"/>
      <c r="M222" s="686"/>
    </row>
    <row r="223" spans="2:13" ht="12" customHeight="1">
      <c r="B223" s="172"/>
      <c r="C223" s="704"/>
      <c r="D223" s="644"/>
      <c r="F223" s="614"/>
      <c r="G223" s="138"/>
      <c r="H223" s="138"/>
      <c r="I223" s="129"/>
      <c r="J223" s="138"/>
      <c r="M223" s="686"/>
    </row>
    <row r="224" spans="2:13" ht="12" customHeight="1">
      <c r="B224" s="172"/>
      <c r="C224" s="704"/>
      <c r="D224" s="675"/>
      <c r="F224" s="614"/>
      <c r="G224" s="138"/>
      <c r="H224" s="138"/>
      <c r="I224" s="129"/>
      <c r="J224" s="138"/>
      <c r="M224" s="714"/>
    </row>
    <row r="225" spans="2:13" ht="12" customHeight="1">
      <c r="B225" s="172"/>
      <c r="C225" s="704"/>
      <c r="D225" s="644"/>
      <c r="F225" s="614"/>
      <c r="G225" s="138"/>
      <c r="H225" s="138"/>
      <c r="I225" s="129"/>
      <c r="J225" s="138"/>
      <c r="M225" s="710"/>
    </row>
    <row r="226" spans="2:13" ht="17.25" customHeight="1">
      <c r="B226" s="668"/>
      <c r="C226" s="704"/>
      <c r="D226" s="644"/>
      <c r="F226" s="614"/>
      <c r="G226" s="138"/>
      <c r="H226" s="138"/>
      <c r="I226" s="129"/>
      <c r="J226" s="138"/>
      <c r="M226" s="694"/>
    </row>
    <row r="227" spans="1:13" ht="10.5" customHeight="1">
      <c r="A227" s="623"/>
      <c r="B227" s="668"/>
      <c r="C227" s="708"/>
      <c r="D227" s="645"/>
      <c r="F227" s="670"/>
      <c r="G227" s="138"/>
      <c r="H227" s="138"/>
      <c r="I227" s="129"/>
      <c r="J227" s="138"/>
      <c r="M227" s="686"/>
    </row>
    <row r="228" spans="1:13" ht="13.5" customHeight="1">
      <c r="A228" s="324"/>
      <c r="B228" s="668"/>
      <c r="C228" s="704"/>
      <c r="D228" s="644"/>
      <c r="F228" s="672"/>
      <c r="G228" s="138"/>
      <c r="H228" s="138"/>
      <c r="I228" s="129"/>
      <c r="J228" s="138"/>
      <c r="M228" s="686"/>
    </row>
    <row r="229" spans="2:13" ht="17.25" customHeight="1">
      <c r="B229" s="319"/>
      <c r="C229" s="688"/>
      <c r="D229" s="689"/>
      <c r="E229" s="95"/>
      <c r="F229" s="690"/>
      <c r="G229" s="659"/>
      <c r="H229" s="659"/>
      <c r="I229" s="659"/>
      <c r="J229" s="659"/>
      <c r="M229" s="686"/>
    </row>
    <row r="230" spans="3:10" ht="12.75">
      <c r="C230" s="691"/>
      <c r="F230" s="614"/>
      <c r="G230" s="138"/>
      <c r="H230" s="138"/>
      <c r="I230" s="138"/>
      <c r="J230" s="138"/>
    </row>
    <row r="231" spans="1:11" ht="12.75">
      <c r="A231" s="126"/>
      <c r="B231" s="316"/>
      <c r="C231" s="1223"/>
      <c r="D231" s="1232"/>
      <c r="F231" s="614"/>
      <c r="G231" s="616"/>
      <c r="H231" s="616"/>
      <c r="I231" s="616"/>
      <c r="J231" s="616"/>
      <c r="K231" s="268"/>
    </row>
    <row r="232" spans="1:11" ht="15.75" customHeight="1">
      <c r="A232" s="126"/>
      <c r="B232" s="127"/>
      <c r="C232" s="1225"/>
      <c r="D232" s="1233"/>
      <c r="F232" s="614"/>
      <c r="G232" s="619"/>
      <c r="H232" s="619"/>
      <c r="I232" s="619"/>
      <c r="J232" s="619"/>
      <c r="K232" s="268"/>
    </row>
    <row r="233" spans="1:10" ht="12.75">
      <c r="A233" s="623"/>
      <c r="B233" s="668"/>
      <c r="C233" s="693"/>
      <c r="D233" s="643"/>
      <c r="F233" s="670"/>
      <c r="G233" s="138"/>
      <c r="H233" s="138"/>
      <c r="I233" s="207"/>
      <c r="J233" s="138"/>
    </row>
    <row r="234" spans="1:10" ht="12.75">
      <c r="A234" s="628"/>
      <c r="B234" s="668"/>
      <c r="C234" s="704"/>
      <c r="D234" s="643"/>
      <c r="F234" s="672"/>
      <c r="G234" s="138"/>
      <c r="H234" s="138"/>
      <c r="I234" s="129"/>
      <c r="J234" s="138"/>
    </row>
    <row r="235" spans="2:10" ht="12.75">
      <c r="B235" s="172"/>
      <c r="C235" s="704"/>
      <c r="D235" s="644"/>
      <c r="F235" s="614"/>
      <c r="G235" s="138"/>
      <c r="H235" s="138"/>
      <c r="I235" s="129"/>
      <c r="J235" s="138"/>
    </row>
    <row r="236" spans="1:10" ht="12.75">
      <c r="A236" s="171"/>
      <c r="B236" s="623"/>
      <c r="C236" s="733"/>
      <c r="D236" s="643"/>
      <c r="F236" s="669"/>
      <c r="G236" s="138"/>
      <c r="H236" s="138"/>
      <c r="I236" s="129"/>
      <c r="J236" s="138"/>
    </row>
    <row r="237" spans="1:10" ht="12.75">
      <c r="A237" s="623"/>
      <c r="C237" s="733"/>
      <c r="D237" s="643"/>
      <c r="F237" s="670"/>
      <c r="G237" s="138"/>
      <c r="H237" s="138"/>
      <c r="I237" s="129"/>
      <c r="J237" s="138"/>
    </row>
    <row r="238" spans="1:10" ht="10.5" customHeight="1">
      <c r="A238" s="628"/>
      <c r="B238" s="668"/>
      <c r="C238" s="704"/>
      <c r="D238" s="644"/>
      <c r="F238" s="672"/>
      <c r="G238" s="138"/>
      <c r="H238" s="138"/>
      <c r="I238" s="129"/>
      <c r="J238" s="138"/>
    </row>
    <row r="239" spans="2:13" ht="10.5" customHeight="1">
      <c r="B239" s="668"/>
      <c r="C239" s="713"/>
      <c r="D239" s="675"/>
      <c r="F239" s="614"/>
      <c r="G239" s="138"/>
      <c r="H239" s="138"/>
      <c r="I239" s="129"/>
      <c r="J239" s="138"/>
      <c r="M239" s="686"/>
    </row>
    <row r="240" spans="1:10" ht="10.5" customHeight="1">
      <c r="A240" s="628"/>
      <c r="B240" s="668"/>
      <c r="C240" s="704"/>
      <c r="D240" s="644"/>
      <c r="F240" s="672"/>
      <c r="G240" s="138"/>
      <c r="H240" s="138"/>
      <c r="I240" s="129"/>
      <c r="J240" s="138"/>
    </row>
    <row r="241" spans="2:10" ht="10.5" customHeight="1">
      <c r="B241" s="668"/>
      <c r="C241" s="704"/>
      <c r="D241" s="644"/>
      <c r="F241" s="614"/>
      <c r="G241" s="138"/>
      <c r="H241" s="138"/>
      <c r="I241" s="129"/>
      <c r="J241" s="138"/>
    </row>
    <row r="242" spans="1:10" ht="12.75">
      <c r="A242" s="623"/>
      <c r="B242" s="668"/>
      <c r="C242" s="733"/>
      <c r="D242" s="643"/>
      <c r="F242" s="670"/>
      <c r="G242" s="138"/>
      <c r="H242" s="138"/>
      <c r="I242" s="129"/>
      <c r="J242" s="138"/>
    </row>
    <row r="243" spans="1:10" ht="12.75">
      <c r="A243" s="628"/>
      <c r="B243" s="668"/>
      <c r="C243" s="704"/>
      <c r="D243" s="643"/>
      <c r="F243" s="672"/>
      <c r="G243" s="138"/>
      <c r="H243" s="138"/>
      <c r="I243" s="129"/>
      <c r="J243" s="138"/>
    </row>
    <row r="244" spans="2:13" ht="15.75" customHeight="1">
      <c r="B244" s="668"/>
      <c r="C244" s="704"/>
      <c r="D244" s="675"/>
      <c r="F244" s="614"/>
      <c r="G244" s="138"/>
      <c r="H244" s="138"/>
      <c r="I244" s="129"/>
      <c r="J244" s="138"/>
      <c r="M244" s="694"/>
    </row>
    <row r="245" spans="1:10" ht="13.5" customHeight="1">
      <c r="A245" s="1239"/>
      <c r="B245" s="1239"/>
      <c r="C245" s="1239"/>
      <c r="D245" s="1239"/>
      <c r="E245" s="1239"/>
      <c r="F245" s="672"/>
      <c r="G245" s="138"/>
      <c r="H245" s="138"/>
      <c r="I245" s="129"/>
      <c r="J245" s="138"/>
    </row>
    <row r="246" spans="2:10" ht="10.5" customHeight="1">
      <c r="B246" s="668"/>
      <c r="C246" s="704"/>
      <c r="D246" s="644"/>
      <c r="F246" s="614"/>
      <c r="G246" s="138"/>
      <c r="H246" s="138"/>
      <c r="I246" s="129"/>
      <c r="J246" s="138"/>
    </row>
    <row r="247" spans="2:10" ht="10.5" customHeight="1">
      <c r="B247" s="668"/>
      <c r="C247" s="704"/>
      <c r="D247" s="644"/>
      <c r="F247" s="614"/>
      <c r="G247" s="138"/>
      <c r="H247" s="138"/>
      <c r="I247" s="129"/>
      <c r="J247" s="138"/>
    </row>
    <row r="248" spans="2:10" ht="10.5" customHeight="1">
      <c r="B248" s="668"/>
      <c r="C248" s="704"/>
      <c r="D248" s="644"/>
      <c r="F248" s="614"/>
      <c r="G248" s="138"/>
      <c r="H248" s="138"/>
      <c r="I248" s="129"/>
      <c r="J248" s="138"/>
    </row>
    <row r="249" spans="1:10" ht="10.5" customHeight="1">
      <c r="A249" s="628"/>
      <c r="B249" s="668"/>
      <c r="C249" s="704"/>
      <c r="D249" s="643"/>
      <c r="F249" s="672"/>
      <c r="G249" s="138"/>
      <c r="H249" s="138"/>
      <c r="I249" s="129"/>
      <c r="J249" s="138"/>
    </row>
    <row r="250" spans="2:10" ht="10.5" customHeight="1">
      <c r="B250" s="668"/>
      <c r="C250" s="704"/>
      <c r="D250" s="644"/>
      <c r="F250" s="614"/>
      <c r="G250" s="138"/>
      <c r="H250" s="138"/>
      <c r="I250" s="129"/>
      <c r="J250" s="138"/>
    </row>
    <row r="251" spans="1:10" ht="10.5" customHeight="1">
      <c r="A251" s="623"/>
      <c r="B251" s="668"/>
      <c r="C251" s="733"/>
      <c r="D251" s="663"/>
      <c r="F251" s="670"/>
      <c r="G251" s="138"/>
      <c r="H251" s="138"/>
      <c r="I251" s="129"/>
      <c r="J251" s="138"/>
    </row>
    <row r="252" spans="1:10" ht="10.5" customHeight="1">
      <c r="A252" s="628"/>
      <c r="B252" s="668"/>
      <c r="C252" s="704"/>
      <c r="D252" s="644"/>
      <c r="F252" s="734"/>
      <c r="G252" s="138"/>
      <c r="H252" s="138"/>
      <c r="I252" s="129"/>
      <c r="J252" s="138"/>
    </row>
    <row r="253" spans="2:10" ht="10.5" customHeight="1">
      <c r="B253" s="172"/>
      <c r="C253" s="713"/>
      <c r="D253" s="731"/>
      <c r="F253" s="735"/>
      <c r="G253" s="138"/>
      <c r="H253" s="138"/>
      <c r="I253" s="129"/>
      <c r="J253" s="138"/>
    </row>
    <row r="254" spans="1:10" ht="10.5" customHeight="1">
      <c r="A254" s="628"/>
      <c r="B254" s="668"/>
      <c r="C254" s="704"/>
      <c r="D254" s="644"/>
      <c r="F254" s="672"/>
      <c r="G254" s="138"/>
      <c r="H254" s="138"/>
      <c r="I254" s="129"/>
      <c r="J254" s="138"/>
    </row>
    <row r="255" spans="2:10" ht="10.5" customHeight="1">
      <c r="B255" s="668"/>
      <c r="C255" s="704"/>
      <c r="D255" s="644"/>
      <c r="F255" s="735"/>
      <c r="G255" s="138"/>
      <c r="H255" s="138"/>
      <c r="I255" s="129"/>
      <c r="J255" s="138"/>
    </row>
    <row r="256" spans="2:10" ht="10.5" customHeight="1">
      <c r="B256" s="668"/>
      <c r="C256" s="713"/>
      <c r="D256" s="731"/>
      <c r="F256" s="614"/>
      <c r="G256" s="138"/>
      <c r="H256" s="138"/>
      <c r="I256" s="129"/>
      <c r="J256" s="138"/>
    </row>
    <row r="257" spans="2:10" ht="10.5" customHeight="1">
      <c r="B257" s="668"/>
      <c r="C257" s="704"/>
      <c r="D257" s="644"/>
      <c r="F257" s="614"/>
      <c r="G257" s="138"/>
      <c r="H257" s="138"/>
      <c r="I257" s="129"/>
      <c r="J257" s="138"/>
    </row>
    <row r="258" spans="1:10" ht="14.25" customHeight="1">
      <c r="A258" s="628"/>
      <c r="B258" s="668"/>
      <c r="C258" s="704"/>
      <c r="D258" s="644"/>
      <c r="F258" s="672"/>
      <c r="G258" s="138"/>
      <c r="H258" s="138"/>
      <c r="I258" s="129"/>
      <c r="J258" s="138"/>
    </row>
    <row r="259" spans="2:10" ht="20.25" customHeight="1">
      <c r="B259" s="172"/>
      <c r="C259" s="704"/>
      <c r="D259" s="644"/>
      <c r="F259" s="614"/>
      <c r="G259" s="138"/>
      <c r="H259" s="138"/>
      <c r="I259" s="129"/>
      <c r="J259" s="138"/>
    </row>
    <row r="260" spans="2:10" ht="15" customHeight="1">
      <c r="B260" s="171"/>
      <c r="C260" s="623"/>
      <c r="D260" s="643"/>
      <c r="F260" s="669"/>
      <c r="G260" s="138"/>
      <c r="H260" s="138"/>
      <c r="I260" s="129"/>
      <c r="J260" s="138"/>
    </row>
    <row r="261" spans="2:10" ht="12.75">
      <c r="B261" s="171"/>
      <c r="C261" s="623"/>
      <c r="D261" s="643"/>
      <c r="F261" s="670"/>
      <c r="G261" s="138"/>
      <c r="H261" s="138"/>
      <c r="I261" s="129"/>
      <c r="J261" s="138"/>
    </row>
    <row r="262" spans="1:10" ht="15" customHeight="1">
      <c r="A262" s="628"/>
      <c r="B262" s="668"/>
      <c r="C262" s="704"/>
      <c r="D262" s="644"/>
      <c r="F262" s="672"/>
      <c r="G262" s="138"/>
      <c r="H262" s="138"/>
      <c r="I262" s="129"/>
      <c r="J262" s="138"/>
    </row>
    <row r="263" spans="2:10" ht="12.75">
      <c r="B263" s="172"/>
      <c r="C263" s="704"/>
      <c r="D263" s="644"/>
      <c r="F263" s="614"/>
      <c r="G263" s="138"/>
      <c r="H263" s="138"/>
      <c r="I263" s="129"/>
      <c r="J263" s="138"/>
    </row>
    <row r="264" spans="2:10" ht="12.75">
      <c r="B264" s="172"/>
      <c r="C264" s="704"/>
      <c r="D264" s="644"/>
      <c r="F264" s="614"/>
      <c r="G264" s="138"/>
      <c r="H264" s="138"/>
      <c r="I264" s="129"/>
      <c r="J264" s="138"/>
    </row>
    <row r="265" spans="2:10" ht="12.75">
      <c r="B265" s="172"/>
      <c r="C265" s="704"/>
      <c r="D265" s="644"/>
      <c r="F265" s="614"/>
      <c r="G265" s="138"/>
      <c r="H265" s="138"/>
      <c r="I265" s="129"/>
      <c r="J265" s="138"/>
    </row>
    <row r="266" spans="2:10" ht="12.75" customHeight="1">
      <c r="B266" s="736"/>
      <c r="C266" s="737"/>
      <c r="D266" s="738"/>
      <c r="E266" s="565"/>
      <c r="F266" s="739"/>
      <c r="G266" s="138"/>
      <c r="H266" s="138"/>
      <c r="I266" s="129"/>
      <c r="J266" s="138"/>
    </row>
    <row r="267" spans="2:10" ht="18" customHeight="1">
      <c r="B267" s="1242"/>
      <c r="C267" s="1242"/>
      <c r="D267" s="1242"/>
      <c r="E267" s="1242"/>
      <c r="F267" s="1242"/>
      <c r="G267" s="659"/>
      <c r="H267" s="659"/>
      <c r="I267" s="659"/>
      <c r="J267" s="659"/>
    </row>
    <row r="268" spans="3:9" ht="15.75" customHeight="1">
      <c r="C268" s="691"/>
      <c r="F268" s="670"/>
      <c r="G268" s="138"/>
      <c r="H268" s="138"/>
      <c r="I268" s="138"/>
    </row>
    <row r="269" spans="1:11" ht="10.5" customHeight="1">
      <c r="A269" s="126"/>
      <c r="B269" s="316"/>
      <c r="C269" s="1223"/>
      <c r="D269" s="1232"/>
      <c r="F269" s="670"/>
      <c r="G269" s="616"/>
      <c r="H269" s="616"/>
      <c r="I269" s="616"/>
      <c r="J269" s="616"/>
      <c r="K269" s="268"/>
    </row>
    <row r="270" spans="1:11" ht="10.5" customHeight="1">
      <c r="A270" s="740"/>
      <c r="B270" s="127"/>
      <c r="C270" s="1225"/>
      <c r="D270" s="1233"/>
      <c r="F270" s="670"/>
      <c r="G270" s="619"/>
      <c r="H270" s="619"/>
      <c r="I270" s="619"/>
      <c r="J270" s="619"/>
      <c r="K270" s="268"/>
    </row>
    <row r="271" spans="1:10" ht="9" customHeight="1">
      <c r="A271" s="1239"/>
      <c r="B271" s="1239"/>
      <c r="C271" s="1239"/>
      <c r="D271" s="1239"/>
      <c r="E271" s="1239"/>
      <c r="F271" s="672"/>
      <c r="G271" s="138"/>
      <c r="H271" s="138"/>
      <c r="I271" s="129"/>
      <c r="J271" s="138"/>
    </row>
    <row r="272" spans="2:10" ht="9" customHeight="1">
      <c r="B272" s="172"/>
      <c r="C272" s="697"/>
      <c r="D272" s="698"/>
      <c r="F272" s="614"/>
      <c r="G272" s="138"/>
      <c r="H272" s="138"/>
      <c r="I272" s="129"/>
      <c r="J272" s="138"/>
    </row>
    <row r="273" spans="2:10" ht="9" customHeight="1">
      <c r="B273" s="172"/>
      <c r="C273" s="684"/>
      <c r="D273" s="654"/>
      <c r="F273" s="614"/>
      <c r="G273" s="138"/>
      <c r="H273" s="138"/>
      <c r="I273" s="129"/>
      <c r="J273" s="138"/>
    </row>
    <row r="274" spans="2:10" ht="9" customHeight="1">
      <c r="B274" s="172"/>
      <c r="C274" s="703"/>
      <c r="D274" s="741"/>
      <c r="F274" s="614"/>
      <c r="G274" s="138"/>
      <c r="H274" s="138"/>
      <c r="I274" s="129"/>
      <c r="J274" s="138"/>
    </row>
    <row r="275" spans="1:10" ht="9" customHeight="1">
      <c r="A275" s="628"/>
      <c r="B275" s="668"/>
      <c r="C275" s="704"/>
      <c r="D275" s="644"/>
      <c r="F275" s="672"/>
      <c r="G275" s="138"/>
      <c r="H275" s="138"/>
      <c r="I275" s="129"/>
      <c r="J275" s="138"/>
    </row>
    <row r="276" spans="2:10" ht="9" customHeight="1">
      <c r="B276" s="668"/>
      <c r="C276" s="684"/>
      <c r="D276" s="654"/>
      <c r="F276" s="614"/>
      <c r="G276" s="138"/>
      <c r="H276" s="138"/>
      <c r="I276" s="129"/>
      <c r="J276" s="138"/>
    </row>
    <row r="277" spans="2:10" ht="9" customHeight="1">
      <c r="B277" s="668"/>
      <c r="C277" s="684"/>
      <c r="D277" s="654"/>
      <c r="F277" s="614"/>
      <c r="G277" s="138"/>
      <c r="H277" s="138"/>
      <c r="I277" s="129"/>
      <c r="J277" s="138"/>
    </row>
    <row r="278" spans="2:10" ht="9" customHeight="1">
      <c r="B278" s="623"/>
      <c r="C278" s="704"/>
      <c r="D278" s="644"/>
      <c r="F278" s="670"/>
      <c r="G278" s="138"/>
      <c r="H278" s="138"/>
      <c r="I278" s="129"/>
      <c r="J278" s="138"/>
    </row>
    <row r="279" spans="1:10" ht="9" customHeight="1">
      <c r="A279" s="324"/>
      <c r="B279" s="668"/>
      <c r="C279" s="704"/>
      <c r="D279" s="644"/>
      <c r="F279" s="672"/>
      <c r="G279" s="138"/>
      <c r="H279" s="138"/>
      <c r="I279" s="129"/>
      <c r="J279" s="138"/>
    </row>
    <row r="280" spans="2:10" ht="9" customHeight="1">
      <c r="B280" s="668"/>
      <c r="C280" s="704"/>
      <c r="D280" s="644"/>
      <c r="F280" s="614"/>
      <c r="G280" s="138"/>
      <c r="H280" s="138"/>
      <c r="I280" s="129"/>
      <c r="J280" s="138"/>
    </row>
    <row r="281" spans="2:10" ht="9" customHeight="1">
      <c r="B281" s="172"/>
      <c r="C281" s="713"/>
      <c r="D281" s="731"/>
      <c r="F281" s="614"/>
      <c r="G281" s="138"/>
      <c r="H281" s="138"/>
      <c r="I281" s="129"/>
      <c r="J281" s="138"/>
    </row>
    <row r="282" spans="2:10" ht="9" customHeight="1">
      <c r="B282" s="172"/>
      <c r="C282" s="704"/>
      <c r="D282" s="644"/>
      <c r="F282" s="614"/>
      <c r="G282" s="138"/>
      <c r="H282" s="138"/>
      <c r="I282" s="129"/>
      <c r="J282" s="138"/>
    </row>
    <row r="283" spans="1:10" ht="9" customHeight="1">
      <c r="A283" s="324"/>
      <c r="B283" s="668"/>
      <c r="C283" s="704"/>
      <c r="D283" s="644"/>
      <c r="F283" s="672"/>
      <c r="G283" s="138"/>
      <c r="H283" s="138"/>
      <c r="I283" s="129"/>
      <c r="J283" s="138"/>
    </row>
    <row r="284" spans="2:10" ht="9" customHeight="1">
      <c r="B284" s="668"/>
      <c r="C284" s="713"/>
      <c r="D284" s="731"/>
      <c r="F284" s="614"/>
      <c r="G284" s="138"/>
      <c r="H284" s="138"/>
      <c r="I284" s="129"/>
      <c r="J284" s="138"/>
    </row>
    <row r="285" spans="2:10" ht="9" customHeight="1">
      <c r="B285" s="623"/>
      <c r="C285" s="704"/>
      <c r="D285" s="644"/>
      <c r="F285" s="670"/>
      <c r="G285" s="138"/>
      <c r="H285" s="138"/>
      <c r="I285" s="129"/>
      <c r="J285" s="138"/>
    </row>
    <row r="286" spans="1:10" ht="9" customHeight="1">
      <c r="A286" s="324"/>
      <c r="B286" s="668"/>
      <c r="C286" s="704"/>
      <c r="D286" s="644"/>
      <c r="F286" s="672"/>
      <c r="G286" s="138"/>
      <c r="H286" s="138"/>
      <c r="I286" s="129"/>
      <c r="J286" s="138"/>
    </row>
    <row r="287" spans="2:10" ht="9" customHeight="1">
      <c r="B287" s="172"/>
      <c r="C287" s="684"/>
      <c r="D287" s="654"/>
      <c r="F287" s="614"/>
      <c r="G287" s="138"/>
      <c r="H287" s="138"/>
      <c r="I287" s="129"/>
      <c r="J287" s="138"/>
    </row>
    <row r="288" spans="2:10" ht="9" customHeight="1">
      <c r="B288" s="172"/>
      <c r="C288" s="684"/>
      <c r="D288" s="654"/>
      <c r="F288" s="614"/>
      <c r="G288" s="138"/>
      <c r="H288" s="138"/>
      <c r="I288" s="129"/>
      <c r="J288" s="138"/>
    </row>
    <row r="289" spans="1:10" ht="9" customHeight="1">
      <c r="A289" s="324"/>
      <c r="B289" s="668"/>
      <c r="C289" s="704"/>
      <c r="D289" s="644"/>
      <c r="F289" s="672"/>
      <c r="G289" s="138"/>
      <c r="H289" s="138"/>
      <c r="I289" s="129"/>
      <c r="J289" s="138"/>
    </row>
    <row r="290" spans="2:10" ht="9" customHeight="1">
      <c r="B290" s="668"/>
      <c r="C290" s="704"/>
      <c r="D290" s="644"/>
      <c r="F290" s="614"/>
      <c r="G290" s="138"/>
      <c r="H290" s="138"/>
      <c r="I290" s="129"/>
      <c r="J290" s="138"/>
    </row>
    <row r="291" spans="1:10" ht="9" customHeight="1">
      <c r="A291" s="324"/>
      <c r="B291" s="668"/>
      <c r="C291" s="704"/>
      <c r="D291" s="644"/>
      <c r="F291" s="672"/>
      <c r="G291" s="138"/>
      <c r="H291" s="138"/>
      <c r="I291" s="129"/>
      <c r="J291" s="138"/>
    </row>
    <row r="292" spans="2:10" ht="9" customHeight="1">
      <c r="B292" s="668"/>
      <c r="C292" s="704"/>
      <c r="D292" s="644"/>
      <c r="F292" s="614"/>
      <c r="G292" s="138"/>
      <c r="H292" s="138"/>
      <c r="I292" s="129"/>
      <c r="J292" s="138"/>
    </row>
    <row r="293" spans="1:10" ht="9" customHeight="1">
      <c r="A293" s="324"/>
      <c r="B293" s="668"/>
      <c r="C293" s="704"/>
      <c r="D293" s="644"/>
      <c r="F293" s="672"/>
      <c r="G293" s="138"/>
      <c r="H293" s="138"/>
      <c r="I293" s="129"/>
      <c r="J293" s="138"/>
    </row>
    <row r="294" spans="2:10" ht="9" customHeight="1">
      <c r="B294" s="668"/>
      <c r="C294" s="704"/>
      <c r="D294" s="644"/>
      <c r="F294" s="614"/>
      <c r="G294" s="138"/>
      <c r="H294" s="138"/>
      <c r="I294" s="129"/>
      <c r="J294" s="138"/>
    </row>
    <row r="295" spans="2:10" ht="9" customHeight="1">
      <c r="B295" s="171"/>
      <c r="C295" s="623"/>
      <c r="D295" s="644"/>
      <c r="F295" s="669"/>
      <c r="G295" s="138"/>
      <c r="H295" s="138"/>
      <c r="I295" s="129"/>
      <c r="J295" s="138"/>
    </row>
    <row r="296" spans="2:10" ht="9" customHeight="1">
      <c r="B296" s="171"/>
      <c r="C296" s="623"/>
      <c r="D296" s="644"/>
      <c r="F296" s="670"/>
      <c r="G296" s="138"/>
      <c r="H296" s="138"/>
      <c r="I296" s="129"/>
      <c r="J296" s="138"/>
    </row>
    <row r="297" spans="1:10" ht="9" customHeight="1">
      <c r="A297" s="324"/>
      <c r="B297" s="668"/>
      <c r="C297" s="704"/>
      <c r="D297" s="644"/>
      <c r="F297" s="672"/>
      <c r="G297" s="138"/>
      <c r="H297" s="138"/>
      <c r="I297" s="129"/>
      <c r="J297" s="138"/>
    </row>
    <row r="298" spans="2:10" ht="9" customHeight="1">
      <c r="B298" s="172"/>
      <c r="C298" s="713"/>
      <c r="D298" s="731"/>
      <c r="F298" s="614"/>
      <c r="G298" s="138"/>
      <c r="H298" s="138"/>
      <c r="I298" s="129"/>
      <c r="J298" s="138"/>
    </row>
    <row r="299" spans="1:10" ht="9" customHeight="1">
      <c r="A299" s="171"/>
      <c r="B299" s="668"/>
      <c r="C299" s="704"/>
      <c r="D299" s="644"/>
      <c r="F299" s="669"/>
      <c r="G299" s="138"/>
      <c r="H299" s="138"/>
      <c r="I299" s="129"/>
      <c r="J299" s="138"/>
    </row>
    <row r="300" spans="2:10" ht="9" customHeight="1">
      <c r="B300" s="623"/>
      <c r="C300" s="704"/>
      <c r="D300" s="644"/>
      <c r="F300" s="670"/>
      <c r="G300" s="138"/>
      <c r="H300" s="138"/>
      <c r="I300" s="129"/>
      <c r="J300" s="138"/>
    </row>
    <row r="301" spans="1:10" ht="9" customHeight="1">
      <c r="A301" s="324"/>
      <c r="B301" s="668"/>
      <c r="C301" s="704"/>
      <c r="D301" s="644"/>
      <c r="F301" s="672"/>
      <c r="G301" s="138"/>
      <c r="H301" s="138"/>
      <c r="I301" s="129"/>
      <c r="J301" s="138"/>
    </row>
    <row r="302" spans="2:10" ht="9" customHeight="1">
      <c r="B302" s="172"/>
      <c r="C302" s="742"/>
      <c r="D302" s="743"/>
      <c r="F302" s="614"/>
      <c r="G302" s="138"/>
      <c r="H302" s="138"/>
      <c r="I302" s="129"/>
      <c r="J302" s="138"/>
    </row>
    <row r="303" spans="1:10" ht="9" customHeight="1">
      <c r="A303" s="324"/>
      <c r="B303" s="668"/>
      <c r="C303" s="704"/>
      <c r="D303" s="644"/>
      <c r="F303" s="672"/>
      <c r="G303" s="138"/>
      <c r="H303" s="138"/>
      <c r="I303" s="129"/>
      <c r="J303" s="138"/>
    </row>
    <row r="304" spans="2:10" ht="9" customHeight="1">
      <c r="B304" s="172"/>
      <c r="C304" s="744"/>
      <c r="D304" s="675"/>
      <c r="F304" s="614"/>
      <c r="G304" s="138"/>
      <c r="H304" s="138"/>
      <c r="I304" s="129"/>
      <c r="J304" s="138"/>
    </row>
    <row r="305" spans="1:10" ht="9" customHeight="1">
      <c r="A305" s="623"/>
      <c r="B305" s="668"/>
      <c r="C305" s="733"/>
      <c r="D305" s="644"/>
      <c r="F305" s="670"/>
      <c r="G305" s="138"/>
      <c r="H305" s="138"/>
      <c r="I305" s="129"/>
      <c r="J305" s="138"/>
    </row>
    <row r="306" spans="1:10" ht="9" customHeight="1">
      <c r="A306" s="324"/>
      <c r="B306" s="668"/>
      <c r="C306" s="733"/>
      <c r="D306" s="644"/>
      <c r="F306" s="672"/>
      <c r="G306" s="138"/>
      <c r="H306" s="138"/>
      <c r="I306" s="129"/>
      <c r="J306" s="138"/>
    </row>
    <row r="307" spans="2:10" ht="9" customHeight="1">
      <c r="B307" s="172"/>
      <c r="C307" s="172"/>
      <c r="D307" s="644"/>
      <c r="F307" s="614"/>
      <c r="G307" s="138"/>
      <c r="H307" s="138"/>
      <c r="I307" s="129"/>
      <c r="J307" s="138"/>
    </row>
    <row r="308" spans="1:10" ht="9" customHeight="1">
      <c r="A308" s="171"/>
      <c r="B308" s="623"/>
      <c r="C308" s="733"/>
      <c r="D308" s="643"/>
      <c r="F308" s="669"/>
      <c r="G308" s="138"/>
      <c r="H308" s="138"/>
      <c r="I308" s="129"/>
      <c r="J308" s="138"/>
    </row>
    <row r="309" spans="1:10" ht="9" customHeight="1">
      <c r="A309" s="171"/>
      <c r="B309" s="623"/>
      <c r="C309" s="733"/>
      <c r="D309" s="663"/>
      <c r="F309" s="670"/>
      <c r="G309" s="138"/>
      <c r="H309" s="138"/>
      <c r="I309" s="129"/>
      <c r="J309" s="138"/>
    </row>
    <row r="310" spans="1:10" ht="9" customHeight="1">
      <c r="A310" s="1243"/>
      <c r="B310" s="1243"/>
      <c r="C310" s="1243"/>
      <c r="D310" s="745"/>
      <c r="F310" s="672"/>
      <c r="G310" s="138"/>
      <c r="H310" s="138"/>
      <c r="I310" s="129"/>
      <c r="J310" s="138"/>
    </row>
    <row r="311" spans="2:10" ht="9" customHeight="1">
      <c r="B311" s="172"/>
      <c r="C311" s="704"/>
      <c r="D311" s="644"/>
      <c r="F311" s="614"/>
      <c r="G311" s="138"/>
      <c r="H311" s="138"/>
      <c r="I311" s="129"/>
      <c r="J311" s="138"/>
    </row>
    <row r="312" spans="2:10" ht="9" customHeight="1">
      <c r="B312" s="172"/>
      <c r="C312" s="704"/>
      <c r="D312" s="644"/>
      <c r="F312" s="614"/>
      <c r="G312" s="138"/>
      <c r="H312" s="138"/>
      <c r="I312" s="129"/>
      <c r="J312" s="138"/>
    </row>
    <row r="313" spans="2:10" ht="9" customHeight="1">
      <c r="B313" s="172"/>
      <c r="C313" s="704"/>
      <c r="D313" s="644"/>
      <c r="F313" s="614"/>
      <c r="G313" s="138"/>
      <c r="H313" s="138"/>
      <c r="I313" s="129"/>
      <c r="J313" s="138"/>
    </row>
    <row r="314" spans="1:10" ht="9" customHeight="1">
      <c r="A314" s="1239"/>
      <c r="B314" s="1239"/>
      <c r="C314" s="1239"/>
      <c r="D314" s="1239"/>
      <c r="E314" s="1239"/>
      <c r="F314" s="672"/>
      <c r="G314" s="138"/>
      <c r="H314" s="138"/>
      <c r="I314" s="129"/>
      <c r="J314" s="138"/>
    </row>
    <row r="315" spans="2:10" ht="9" customHeight="1">
      <c r="B315" s="668"/>
      <c r="C315" s="684"/>
      <c r="D315" s="654"/>
      <c r="F315" s="614"/>
      <c r="G315" s="138"/>
      <c r="H315" s="138"/>
      <c r="I315" s="129"/>
      <c r="J315" s="138"/>
    </row>
    <row r="316" spans="2:10" ht="9" customHeight="1">
      <c r="B316" s="668"/>
      <c r="C316" s="684"/>
      <c r="D316" s="654"/>
      <c r="F316" s="614"/>
      <c r="G316" s="138"/>
      <c r="H316" s="138"/>
      <c r="I316" s="129"/>
      <c r="J316" s="138"/>
    </row>
    <row r="317" spans="2:10" ht="9" customHeight="1">
      <c r="B317" s="668"/>
      <c r="C317" s="684"/>
      <c r="D317" s="654"/>
      <c r="F317" s="614"/>
      <c r="G317" s="138"/>
      <c r="H317" s="138"/>
      <c r="I317" s="129"/>
      <c r="J317" s="138"/>
    </row>
    <row r="318" spans="2:10" ht="9" customHeight="1">
      <c r="B318" s="668"/>
      <c r="C318" s="684"/>
      <c r="D318" s="654"/>
      <c r="F318" s="614"/>
      <c r="G318" s="138"/>
      <c r="H318" s="138"/>
      <c r="I318" s="129"/>
      <c r="J318" s="138"/>
    </row>
    <row r="319" spans="2:10" ht="9" customHeight="1">
      <c r="B319" s="668"/>
      <c r="C319" s="684"/>
      <c r="D319" s="654"/>
      <c r="F319" s="614"/>
      <c r="G319" s="138"/>
      <c r="H319" s="138"/>
      <c r="I319" s="129"/>
      <c r="J319" s="138"/>
    </row>
    <row r="320" spans="2:10" ht="9" customHeight="1">
      <c r="B320" s="623"/>
      <c r="C320" s="693"/>
      <c r="D320" s="746"/>
      <c r="F320" s="670"/>
      <c r="G320" s="138"/>
      <c r="H320" s="138"/>
      <c r="I320" s="129"/>
      <c r="J320" s="138"/>
    </row>
    <row r="321" spans="1:10" ht="9" customHeight="1">
      <c r="A321" s="628"/>
      <c r="B321" s="668"/>
      <c r="C321" s="704"/>
      <c r="D321" s="746"/>
      <c r="F321" s="672"/>
      <c r="G321" s="138"/>
      <c r="H321" s="138"/>
      <c r="I321" s="129"/>
      <c r="J321" s="138"/>
    </row>
    <row r="322" spans="2:10" ht="9" customHeight="1">
      <c r="B322" s="668"/>
      <c r="C322" s="704"/>
      <c r="D322" s="644"/>
      <c r="F322" s="614"/>
      <c r="G322" s="138"/>
      <c r="H322" s="138"/>
      <c r="I322" s="129"/>
      <c r="J322" s="138"/>
    </row>
    <row r="323" spans="1:12" ht="9" customHeight="1">
      <c r="A323" s="628"/>
      <c r="B323" s="668"/>
      <c r="C323" s="704"/>
      <c r="D323" s="746"/>
      <c r="F323" s="672"/>
      <c r="G323" s="138"/>
      <c r="H323" s="138"/>
      <c r="I323" s="129"/>
      <c r="J323" s="138"/>
      <c r="L323" s="747"/>
    </row>
    <row r="324" spans="2:10" ht="9" customHeight="1">
      <c r="B324" s="668"/>
      <c r="C324" s="713"/>
      <c r="D324" s="731"/>
      <c r="F324" s="614"/>
      <c r="G324" s="138"/>
      <c r="H324" s="138"/>
      <c r="I324" s="129"/>
      <c r="J324" s="138"/>
    </row>
    <row r="325" spans="2:10" ht="9" customHeight="1">
      <c r="B325" s="623"/>
      <c r="C325" s="693"/>
      <c r="D325" s="746"/>
      <c r="F325" s="670"/>
      <c r="G325" s="138"/>
      <c r="H325" s="138"/>
      <c r="I325" s="129"/>
      <c r="J325" s="138"/>
    </row>
    <row r="326" spans="1:10" ht="11.25" customHeight="1">
      <c r="A326" s="628"/>
      <c r="B326" s="668"/>
      <c r="C326" s="704"/>
      <c r="D326" s="644"/>
      <c r="F326" s="672"/>
      <c r="G326" s="138"/>
      <c r="H326" s="138"/>
      <c r="I326" s="129"/>
      <c r="J326" s="138"/>
    </row>
    <row r="327" spans="1:10" ht="120" customHeight="1">
      <c r="A327" s="126"/>
      <c r="B327" s="309"/>
      <c r="C327" s="684"/>
      <c r="D327" s="654"/>
      <c r="E327" s="613"/>
      <c r="F327" s="701"/>
      <c r="G327" s="129"/>
      <c r="H327" s="129"/>
      <c r="I327" s="129"/>
      <c r="J327" s="129"/>
    </row>
    <row r="328" spans="2:10" ht="16.5" customHeight="1">
      <c r="B328" s="126"/>
      <c r="C328" s="1221"/>
      <c r="D328" s="1221"/>
      <c r="E328" s="1221"/>
      <c r="F328" s="1221"/>
      <c r="G328" s="1221"/>
      <c r="H328" s="607"/>
      <c r="I328" s="607"/>
      <c r="J328" s="607"/>
    </row>
    <row r="329" ht="13.5" customHeight="1"/>
    <row r="330" ht="12.75" customHeight="1"/>
    <row r="331" ht="15.75" customHeight="1"/>
    <row r="332" ht="9.75" customHeight="1">
      <c r="K332" s="268"/>
    </row>
    <row r="333" ht="9.75" customHeight="1">
      <c r="K333" s="268"/>
    </row>
    <row r="334" ht="15" customHeight="1">
      <c r="K334" s="268"/>
    </row>
    <row r="335" ht="12" customHeight="1"/>
    <row r="336" ht="12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24.7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2" customHeight="1"/>
    <row r="352" ht="12" customHeight="1">
      <c r="L352" s="138"/>
    </row>
    <row r="353" ht="12" customHeight="1"/>
    <row r="354" ht="10.5" customHeight="1"/>
    <row r="355" ht="12" customHeight="1"/>
    <row r="356" ht="9.75" customHeight="1"/>
    <row r="357" ht="12" customHeight="1"/>
    <row r="358" ht="13.5" customHeight="1"/>
    <row r="359" ht="14.25" customHeight="1"/>
    <row r="360" ht="17.25" customHeight="1"/>
    <row r="361" ht="13.5" customHeight="1"/>
    <row r="362" ht="18.75" customHeight="1"/>
    <row r="363" ht="12.75" customHeight="1"/>
    <row r="364" ht="12" customHeight="1"/>
    <row r="365" ht="12" customHeight="1"/>
    <row r="366" ht="13.5" customHeight="1"/>
    <row r="367" ht="15" customHeight="1">
      <c r="M367" s="90" t="s">
        <v>544</v>
      </c>
    </row>
    <row r="368" ht="9.75" customHeight="1"/>
    <row r="369" ht="68.25" customHeight="1"/>
    <row r="370" ht="12" customHeight="1"/>
    <row r="371" ht="12" customHeight="1">
      <c r="K371" s="268"/>
    </row>
    <row r="372" ht="12" customHeight="1">
      <c r="K372" s="268"/>
    </row>
    <row r="373" ht="15.75" customHeight="1"/>
    <row r="374" ht="15.75" customHeight="1"/>
    <row r="375" ht="15.75" customHeight="1"/>
    <row r="376" ht="23.25" customHeight="1"/>
    <row r="377" ht="15.75" customHeight="1"/>
    <row r="378" ht="15.75" customHeight="1"/>
    <row r="379" ht="21.75" customHeight="1"/>
    <row r="380" ht="15.75" customHeight="1"/>
    <row r="381" ht="15.75" customHeight="1"/>
    <row r="382" ht="15.75" customHeight="1"/>
    <row r="383" ht="15.75" customHeight="1"/>
    <row r="384" ht="21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</sheetData>
  <sheetProtection/>
  <mergeCells count="38">
    <mergeCell ref="A314:E314"/>
    <mergeCell ref="C328:G328"/>
    <mergeCell ref="A245:E245"/>
    <mergeCell ref="B267:F267"/>
    <mergeCell ref="C269:C270"/>
    <mergeCell ref="D269:D270"/>
    <mergeCell ref="A271:E271"/>
    <mergeCell ref="A310:C310"/>
    <mergeCell ref="A197:E197"/>
    <mergeCell ref="A201:C201"/>
    <mergeCell ref="A206:E206"/>
    <mergeCell ref="A210:E210"/>
    <mergeCell ref="C231:C232"/>
    <mergeCell ref="D231:D232"/>
    <mergeCell ref="A158:E158"/>
    <mergeCell ref="A170:E170"/>
    <mergeCell ref="A178:C178"/>
    <mergeCell ref="A179:E179"/>
    <mergeCell ref="C188:C189"/>
    <mergeCell ref="D188:D189"/>
    <mergeCell ref="M113:M114"/>
    <mergeCell ref="C145:C146"/>
    <mergeCell ref="D145:D146"/>
    <mergeCell ref="A149:C149"/>
    <mergeCell ref="A155:C155"/>
    <mergeCell ref="A157:C157"/>
    <mergeCell ref="B43:C44"/>
    <mergeCell ref="D43:D44"/>
    <mergeCell ref="B56:C56"/>
    <mergeCell ref="C100:C101"/>
    <mergeCell ref="D100:D101"/>
    <mergeCell ref="L113:L114"/>
    <mergeCell ref="C1:G1"/>
    <mergeCell ref="B4:C5"/>
    <mergeCell ref="D4:D5"/>
    <mergeCell ref="A35:C35"/>
    <mergeCell ref="B39:C39"/>
    <mergeCell ref="B40:C40"/>
  </mergeCells>
  <conditionalFormatting sqref="E42:E44 D42 A45:J67 B42 B6:D41 M183:M210 M115:M179 L112:M112 M8:M37 M214:M239 M76:M111 M41:M72 L114 M243:M282 P112:R112 N112:N114 M286:M333 E1:F41 D1:D4 A1:A44 G1:J44 A69:J328 B1:C3">
    <cfRule type="cellIs" priority="2" dxfId="0" operator="lessThan" stopIfTrue="1">
      <formula>0.001</formula>
    </cfRule>
  </conditionalFormatting>
  <conditionalFormatting sqref="G3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9" sqref="A18:A19"/>
    </sheetView>
  </sheetViews>
  <sheetFormatPr defaultColWidth="9.00390625" defaultRowHeight="12.75"/>
  <cols>
    <col min="1" max="1" width="65.375" style="748" customWidth="1"/>
    <col min="2" max="2" width="9.75390625" style="748" customWidth="1"/>
    <col min="3" max="3" width="10.125" style="748" customWidth="1"/>
    <col min="4" max="4" width="10.375" style="748" customWidth="1"/>
    <col min="5" max="5" width="10.875" style="748" customWidth="1"/>
    <col min="6" max="6" width="8.125" style="748" customWidth="1"/>
    <col min="7" max="7" width="9.25390625" style="749" customWidth="1"/>
    <col min="8" max="8" width="9.625" style="748" bestFit="1" customWidth="1"/>
    <col min="9" max="9" width="10.125" style="748" bestFit="1" customWidth="1"/>
    <col min="10" max="16384" width="9.125" style="748" customWidth="1"/>
  </cols>
  <sheetData>
    <row r="1" ht="5.25" customHeight="1"/>
    <row r="2" ht="12.75">
      <c r="A2" s="750" t="s">
        <v>1484</v>
      </c>
    </row>
    <row r="3" ht="12.75">
      <c r="A3" s="751" t="s">
        <v>1485</v>
      </c>
    </row>
    <row r="4" ht="5.25" customHeight="1"/>
    <row r="5" spans="1:7" ht="12.75">
      <c r="A5" s="752"/>
      <c r="B5" s="1244" t="s">
        <v>894</v>
      </c>
      <c r="C5" s="1245"/>
      <c r="D5" s="1244" t="s">
        <v>895</v>
      </c>
      <c r="E5" s="1246"/>
      <c r="F5" s="346" t="s">
        <v>1486</v>
      </c>
      <c r="G5" s="753"/>
    </row>
    <row r="6" spans="1:7" ht="15">
      <c r="A6" s="754"/>
      <c r="B6" s="755" t="s">
        <v>1487</v>
      </c>
      <c r="C6" s="756" t="s">
        <v>1488</v>
      </c>
      <c r="D6" s="755" t="s">
        <v>1487</v>
      </c>
      <c r="E6" s="757" t="s">
        <v>1488</v>
      </c>
      <c r="F6" s="758" t="s">
        <v>1489</v>
      </c>
      <c r="G6" s="759"/>
    </row>
    <row r="7" spans="1:8" ht="12" customHeight="1">
      <c r="A7" s="760" t="s">
        <v>1490</v>
      </c>
      <c r="B7" s="761">
        <f>B8+B41</f>
        <v>940850.9</v>
      </c>
      <c r="C7" s="761">
        <f>C8+C41</f>
        <v>1051737.9</v>
      </c>
      <c r="D7" s="761">
        <f>D8+D41</f>
        <v>1364628</v>
      </c>
      <c r="E7" s="762">
        <f>E8+E41</f>
        <v>1567406.9</v>
      </c>
      <c r="F7" s="763">
        <f aca="true" t="shared" si="0" ref="F7:F13">E7/D7*100</f>
        <v>114.85964673156346</v>
      </c>
      <c r="G7" s="764">
        <f>E7/C7*100</f>
        <v>149.03018137883976</v>
      </c>
      <c r="H7" s="765"/>
    </row>
    <row r="8" spans="1:9" ht="12" customHeight="1">
      <c r="A8" s="760" t="s">
        <v>1491</v>
      </c>
      <c r="B8" s="766">
        <f>B9+B33+B38</f>
        <v>271878.5</v>
      </c>
      <c r="C8" s="767">
        <f>C9+C33+C38</f>
        <v>382765.9</v>
      </c>
      <c r="D8" s="766">
        <f>D9+D33+D38</f>
        <v>430627.80000000005</v>
      </c>
      <c r="E8" s="768">
        <f>E9+E33+E38</f>
        <v>640906.9</v>
      </c>
      <c r="F8" s="769">
        <f t="shared" si="0"/>
        <v>148.83082327708522</v>
      </c>
      <c r="G8" s="764">
        <f aca="true" t="shared" si="1" ref="G8:G42">E8/C8*100</f>
        <v>167.44096064983844</v>
      </c>
      <c r="H8" s="765"/>
      <c r="I8" s="765"/>
    </row>
    <row r="9" spans="1:8" ht="12" customHeight="1">
      <c r="A9" s="760" t="s">
        <v>1492</v>
      </c>
      <c r="B9" s="766">
        <f>B10+B20+B23+B17</f>
        <v>240728.5</v>
      </c>
      <c r="C9" s="768">
        <f>C10+C20+C23+C17</f>
        <v>343738.10000000003</v>
      </c>
      <c r="D9" s="766">
        <f>D10+D20+D23+D17</f>
        <v>365446.9</v>
      </c>
      <c r="E9" s="768">
        <f>E10+E20+E23+E17</f>
        <v>451289.80000000005</v>
      </c>
      <c r="F9" s="769">
        <f t="shared" si="0"/>
        <v>123.48984216311591</v>
      </c>
      <c r="G9" s="764">
        <f t="shared" si="1"/>
        <v>131.28885043584054</v>
      </c>
      <c r="H9" s="765"/>
    </row>
    <row r="10" spans="1:8" ht="12" customHeight="1">
      <c r="A10" s="760" t="s">
        <v>1493</v>
      </c>
      <c r="B10" s="766">
        <f>B11</f>
        <v>211765</v>
      </c>
      <c r="C10" s="768">
        <f>C11</f>
        <v>303688.9</v>
      </c>
      <c r="D10" s="766">
        <f>D11</f>
        <v>329573</v>
      </c>
      <c r="E10" s="768">
        <f>E11</f>
        <v>365034.80000000005</v>
      </c>
      <c r="F10" s="769">
        <f t="shared" si="0"/>
        <v>110.75992268784157</v>
      </c>
      <c r="G10" s="764">
        <f t="shared" si="1"/>
        <v>120.20024439483959</v>
      </c>
      <c r="H10" s="765"/>
    </row>
    <row r="11" spans="1:7" ht="12" customHeight="1">
      <c r="A11" s="770" t="s">
        <v>1494</v>
      </c>
      <c r="B11" s="766">
        <f>B12+B13+B14+B15+B16</f>
        <v>211765</v>
      </c>
      <c r="C11" s="768">
        <f>C12+C13+C14+C15+C16</f>
        <v>303688.9</v>
      </c>
      <c r="D11" s="766">
        <f>D12+D13+D14+D15+D16</f>
        <v>329573</v>
      </c>
      <c r="E11" s="768">
        <f>E12+E13+E14+E15+E16</f>
        <v>365034.80000000005</v>
      </c>
      <c r="F11" s="769">
        <f t="shared" si="0"/>
        <v>110.75992268784157</v>
      </c>
      <c r="G11" s="764">
        <f t="shared" si="1"/>
        <v>120.20024439483959</v>
      </c>
    </row>
    <row r="12" spans="1:8" ht="12" customHeight="1">
      <c r="A12" s="770" t="s">
        <v>1495</v>
      </c>
      <c r="B12" s="771">
        <v>202000</v>
      </c>
      <c r="C12" s="772">
        <v>290733.9</v>
      </c>
      <c r="D12" s="771">
        <v>283000</v>
      </c>
      <c r="E12" s="772">
        <v>306296.7</v>
      </c>
      <c r="F12" s="769">
        <f t="shared" si="0"/>
        <v>108.23204946996468</v>
      </c>
      <c r="G12" s="764">
        <f t="shared" si="1"/>
        <v>105.35293613851016</v>
      </c>
      <c r="H12" s="765"/>
    </row>
    <row r="13" spans="1:7" ht="12" customHeight="1">
      <c r="A13" s="770" t="s">
        <v>1496</v>
      </c>
      <c r="B13" s="771">
        <v>7877</v>
      </c>
      <c r="C13" s="772">
        <v>11522.7</v>
      </c>
      <c r="D13" s="771">
        <v>38427</v>
      </c>
      <c r="E13" s="772">
        <v>52485.2</v>
      </c>
      <c r="F13" s="769">
        <f t="shared" si="0"/>
        <v>136.5841725869831</v>
      </c>
      <c r="G13" s="764">
        <f t="shared" si="1"/>
        <v>455.49393805271325</v>
      </c>
    </row>
    <row r="14" spans="1:7" ht="12" customHeight="1">
      <c r="A14" s="770" t="s">
        <v>1497</v>
      </c>
      <c r="B14" s="771"/>
      <c r="C14" s="772">
        <v>42.7</v>
      </c>
      <c r="D14" s="771">
        <v>6000</v>
      </c>
      <c r="E14" s="772">
        <v>3067</v>
      </c>
      <c r="F14" s="769"/>
      <c r="G14" s="764"/>
    </row>
    <row r="15" spans="1:7" ht="12" customHeight="1">
      <c r="A15" s="770" t="s">
        <v>1498</v>
      </c>
      <c r="B15" s="771">
        <v>1888</v>
      </c>
      <c r="C15" s="770">
        <v>1389.6</v>
      </c>
      <c r="D15" s="771">
        <v>2146</v>
      </c>
      <c r="E15" s="772">
        <v>3185.9</v>
      </c>
      <c r="F15" s="769">
        <f>E15/D15*100</f>
        <v>148.45759552656105</v>
      </c>
      <c r="G15" s="764">
        <f t="shared" si="1"/>
        <v>229.2674150834773</v>
      </c>
    </row>
    <row r="16" spans="1:7" ht="12" customHeight="1">
      <c r="A16" s="770" t="s">
        <v>1499</v>
      </c>
      <c r="B16" s="773"/>
      <c r="C16" s="770">
        <v>0</v>
      </c>
      <c r="D16" s="771">
        <v>0</v>
      </c>
      <c r="E16" s="770">
        <v>0</v>
      </c>
      <c r="F16" s="769"/>
      <c r="G16" s="764"/>
    </row>
    <row r="17" spans="1:7" ht="12" customHeight="1">
      <c r="A17" s="760" t="s">
        <v>1500</v>
      </c>
      <c r="B17" s="766">
        <f>B18+B19</f>
        <v>0</v>
      </c>
      <c r="C17" s="767">
        <v>3879.7</v>
      </c>
      <c r="D17" s="766">
        <f>D18+D19</f>
        <v>0</v>
      </c>
      <c r="E17" s="768">
        <f>E18+E19</f>
        <v>7292.4</v>
      </c>
      <c r="F17" s="769"/>
      <c r="G17" s="764">
        <f t="shared" si="1"/>
        <v>187.96298682887854</v>
      </c>
    </row>
    <row r="18" spans="1:7" ht="12" customHeight="1">
      <c r="A18" s="760" t="s">
        <v>1501</v>
      </c>
      <c r="B18" s="771">
        <v>0</v>
      </c>
      <c r="C18" s="774">
        <v>184.8</v>
      </c>
      <c r="D18" s="771">
        <v>0</v>
      </c>
      <c r="E18" s="772">
        <v>110</v>
      </c>
      <c r="F18" s="769"/>
      <c r="G18" s="764">
        <f t="shared" si="1"/>
        <v>59.523809523809526</v>
      </c>
    </row>
    <row r="19" spans="1:7" ht="12" customHeight="1">
      <c r="A19" s="770" t="s">
        <v>1502</v>
      </c>
      <c r="B19" s="771">
        <v>0</v>
      </c>
      <c r="C19" s="772">
        <v>3694.9</v>
      </c>
      <c r="D19" s="771">
        <v>0</v>
      </c>
      <c r="E19" s="772">
        <v>7182.4</v>
      </c>
      <c r="F19" s="769"/>
      <c r="G19" s="764">
        <f t="shared" si="1"/>
        <v>194.3868575604211</v>
      </c>
    </row>
    <row r="20" spans="1:7" ht="12" customHeight="1">
      <c r="A20" s="760" t="s">
        <v>1503</v>
      </c>
      <c r="B20" s="766">
        <f>B21</f>
        <v>0</v>
      </c>
      <c r="C20" s="768">
        <f>C21</f>
        <v>633.4</v>
      </c>
      <c r="D20" s="766">
        <f aca="true" t="shared" si="2" ref="B20:E21">D21</f>
        <v>0</v>
      </c>
      <c r="E20" s="768">
        <f t="shared" si="2"/>
        <v>4611.6</v>
      </c>
      <c r="F20" s="769"/>
      <c r="G20" s="764">
        <f t="shared" si="1"/>
        <v>728.0707293969057</v>
      </c>
    </row>
    <row r="21" spans="1:7" ht="12" customHeight="1">
      <c r="A21" s="760" t="s">
        <v>1504</v>
      </c>
      <c r="B21" s="766">
        <f t="shared" si="2"/>
        <v>0</v>
      </c>
      <c r="C21" s="768">
        <f t="shared" si="2"/>
        <v>633.4</v>
      </c>
      <c r="D21" s="766">
        <f t="shared" si="2"/>
        <v>0</v>
      </c>
      <c r="E21" s="768">
        <f t="shared" si="2"/>
        <v>4611.6</v>
      </c>
      <c r="F21" s="769"/>
      <c r="G21" s="764">
        <f t="shared" si="1"/>
        <v>728.0707293969057</v>
      </c>
    </row>
    <row r="22" spans="1:7" ht="12" customHeight="1">
      <c r="A22" s="770" t="s">
        <v>1505</v>
      </c>
      <c r="B22" s="771">
        <v>0</v>
      </c>
      <c r="C22" s="772">
        <v>633.4</v>
      </c>
      <c r="D22" s="771">
        <v>0</v>
      </c>
      <c r="E22" s="772">
        <v>4611.6</v>
      </c>
      <c r="F22" s="769"/>
      <c r="G22" s="764">
        <f t="shared" si="1"/>
        <v>728.0707293969057</v>
      </c>
    </row>
    <row r="23" spans="1:7" ht="12" customHeight="1">
      <c r="A23" s="760" t="s">
        <v>1506</v>
      </c>
      <c r="B23" s="766">
        <f>B24+B25+B26+B27+B28+B29+B30+B31+B32</f>
        <v>28963.5</v>
      </c>
      <c r="C23" s="768">
        <f>C24+C25+C26+C27+C28+C29+C30+C31+C32</f>
        <v>35536.1</v>
      </c>
      <c r="D23" s="766">
        <f>D24+D25+D26+D27+D28+D29+D31+D30+D32</f>
        <v>35873.9</v>
      </c>
      <c r="E23" s="768">
        <f>E24+E25+E26+E27+E28+E29+E30+E31+E32</f>
        <v>74350.99999999999</v>
      </c>
      <c r="F23" s="769">
        <f>E23/D23*100</f>
        <v>207.2565291200566</v>
      </c>
      <c r="G23" s="764">
        <f t="shared" si="1"/>
        <v>209.22667372052643</v>
      </c>
    </row>
    <row r="24" spans="1:7" ht="12" customHeight="1">
      <c r="A24" s="770" t="s">
        <v>1507</v>
      </c>
      <c r="B24" s="771">
        <v>5594.5</v>
      </c>
      <c r="C24" s="772">
        <v>8954</v>
      </c>
      <c r="D24" s="771">
        <v>10350</v>
      </c>
      <c r="E24" s="772">
        <v>22325.6</v>
      </c>
      <c r="F24" s="769">
        <f>E24/D24*100</f>
        <v>215.7062801932367</v>
      </c>
      <c r="G24" s="764">
        <f t="shared" si="1"/>
        <v>249.3366093366093</v>
      </c>
    </row>
    <row r="25" spans="1:7" ht="12" customHeight="1">
      <c r="A25" s="770" t="s">
        <v>1508</v>
      </c>
      <c r="B25" s="771">
        <v>0</v>
      </c>
      <c r="C25" s="772">
        <v>0</v>
      </c>
      <c r="D25" s="771"/>
      <c r="E25" s="772"/>
      <c r="F25" s="769"/>
      <c r="G25" s="764"/>
    </row>
    <row r="26" spans="1:7" ht="12" customHeight="1">
      <c r="A26" s="770" t="s">
        <v>1509</v>
      </c>
      <c r="B26" s="771">
        <v>5927</v>
      </c>
      <c r="C26" s="772">
        <v>1483.6</v>
      </c>
      <c r="D26" s="771">
        <v>6805.5</v>
      </c>
      <c r="E26" s="772">
        <v>5397.6</v>
      </c>
      <c r="F26" s="769">
        <f>E26/D26*100</f>
        <v>79.31232091690545</v>
      </c>
      <c r="G26" s="764">
        <f t="shared" si="1"/>
        <v>363.81774063089784</v>
      </c>
    </row>
    <row r="27" spans="1:7" ht="12" customHeight="1">
      <c r="A27" s="770" t="s">
        <v>1510</v>
      </c>
      <c r="B27" s="771">
        <v>14400</v>
      </c>
      <c r="C27" s="772">
        <v>18058.8</v>
      </c>
      <c r="D27" s="771">
        <v>13137.4</v>
      </c>
      <c r="E27" s="772">
        <v>22354.6</v>
      </c>
      <c r="F27" s="769">
        <f>E27/D27*100</f>
        <v>170.160001217897</v>
      </c>
      <c r="G27" s="764">
        <f t="shared" si="1"/>
        <v>123.78784858351605</v>
      </c>
    </row>
    <row r="28" spans="1:7" ht="12" customHeight="1">
      <c r="A28" s="770" t="s">
        <v>1511</v>
      </c>
      <c r="B28" s="771">
        <v>0</v>
      </c>
      <c r="C28" s="772">
        <v>20</v>
      </c>
      <c r="D28" s="771">
        <v>50</v>
      </c>
      <c r="E28" s="772">
        <v>115</v>
      </c>
      <c r="F28" s="769">
        <f>E28/D28*100</f>
        <v>229.99999999999997</v>
      </c>
      <c r="G28" s="764">
        <f t="shared" si="1"/>
        <v>575</v>
      </c>
    </row>
    <row r="29" spans="1:7" ht="12" customHeight="1">
      <c r="A29" s="770" t="s">
        <v>1512</v>
      </c>
      <c r="B29" s="771">
        <v>1072</v>
      </c>
      <c r="C29" s="772">
        <v>3134.6</v>
      </c>
      <c r="D29" s="771">
        <v>5066</v>
      </c>
      <c r="E29" s="772">
        <v>2482.5</v>
      </c>
      <c r="F29" s="769">
        <f>E29/D29*100</f>
        <v>49.00315831030399</v>
      </c>
      <c r="G29" s="764">
        <f t="shared" si="1"/>
        <v>79.1967077139029</v>
      </c>
    </row>
    <row r="30" spans="1:7" ht="12" customHeight="1">
      <c r="A30" s="770" t="s">
        <v>1513</v>
      </c>
      <c r="B30" s="771">
        <v>0</v>
      </c>
      <c r="C30" s="772">
        <v>1112.6</v>
      </c>
      <c r="D30" s="771">
        <v>0</v>
      </c>
      <c r="E30" s="772">
        <v>20649.4</v>
      </c>
      <c r="F30" s="769"/>
      <c r="G30" s="764">
        <f t="shared" si="1"/>
        <v>1855.9590149200076</v>
      </c>
    </row>
    <row r="31" spans="1:7" ht="12" customHeight="1">
      <c r="A31" s="770" t="s">
        <v>1514</v>
      </c>
      <c r="B31" s="771">
        <v>0</v>
      </c>
      <c r="C31" s="772">
        <v>1281.9</v>
      </c>
      <c r="D31" s="771">
        <v>0</v>
      </c>
      <c r="E31" s="772">
        <v>282.9</v>
      </c>
      <c r="F31" s="769"/>
      <c r="G31" s="764">
        <f>E31/C31*100</f>
        <v>22.068804118886025</v>
      </c>
    </row>
    <row r="32" spans="1:7" ht="12" customHeight="1">
      <c r="A32" s="770" t="s">
        <v>1515</v>
      </c>
      <c r="B32" s="775">
        <v>1970</v>
      </c>
      <c r="C32" s="772">
        <v>1490.6</v>
      </c>
      <c r="D32" s="771">
        <v>465</v>
      </c>
      <c r="E32" s="772">
        <v>743.4</v>
      </c>
      <c r="F32" s="769">
        <f aca="true" t="shared" si="3" ref="F32:F39">E32/D32*100</f>
        <v>159.8709677419355</v>
      </c>
      <c r="G32" s="764">
        <f t="shared" si="1"/>
        <v>49.8725345498457</v>
      </c>
    </row>
    <row r="33" spans="1:7" ht="12" customHeight="1">
      <c r="A33" s="760" t="s">
        <v>1516</v>
      </c>
      <c r="B33" s="766">
        <f>B34+B35+B36+B37</f>
        <v>31150</v>
      </c>
      <c r="C33" s="768">
        <f>C34+C35+C36+C37</f>
        <v>26777.8</v>
      </c>
      <c r="D33" s="766">
        <f>D34+D35+D36+D37</f>
        <v>34430.9</v>
      </c>
      <c r="E33" s="768">
        <f>E34+E35+E36+E37</f>
        <v>41219.8</v>
      </c>
      <c r="F33" s="769">
        <f t="shared" si="3"/>
        <v>119.71746309274518</v>
      </c>
      <c r="G33" s="764">
        <f t="shared" si="1"/>
        <v>153.93273532553087</v>
      </c>
    </row>
    <row r="34" spans="1:7" ht="12" customHeight="1">
      <c r="A34" s="770" t="s">
        <v>1517</v>
      </c>
      <c r="B34" s="771">
        <v>0</v>
      </c>
      <c r="C34" s="772">
        <v>0</v>
      </c>
      <c r="D34" s="771">
        <v>0</v>
      </c>
      <c r="E34" s="772">
        <v>200</v>
      </c>
      <c r="F34" s="769"/>
      <c r="G34" s="764"/>
    </row>
    <row r="35" spans="1:7" ht="12" customHeight="1">
      <c r="A35" s="770" t="s">
        <v>1518</v>
      </c>
      <c r="B35" s="771">
        <v>6000</v>
      </c>
      <c r="C35" s="772">
        <v>13704.2</v>
      </c>
      <c r="D35" s="771">
        <v>9000</v>
      </c>
      <c r="E35" s="772">
        <v>15648.4</v>
      </c>
      <c r="F35" s="769">
        <f t="shared" si="3"/>
        <v>173.8711111111111</v>
      </c>
      <c r="G35" s="764">
        <f t="shared" si="1"/>
        <v>114.18689160987141</v>
      </c>
    </row>
    <row r="36" spans="1:7" ht="12" customHeight="1">
      <c r="A36" s="770" t="s">
        <v>1519</v>
      </c>
      <c r="B36" s="771">
        <v>11150</v>
      </c>
      <c r="C36" s="772">
        <v>4841.9</v>
      </c>
      <c r="D36" s="771">
        <v>10364</v>
      </c>
      <c r="E36" s="772">
        <v>5319.5</v>
      </c>
      <c r="F36" s="769">
        <f t="shared" si="3"/>
        <v>51.326707834812815</v>
      </c>
      <c r="G36" s="764">
        <f t="shared" si="1"/>
        <v>109.8638964043041</v>
      </c>
    </row>
    <row r="37" spans="1:7" ht="12" customHeight="1">
      <c r="A37" s="770" t="s">
        <v>1520</v>
      </c>
      <c r="B37" s="771">
        <v>14000</v>
      </c>
      <c r="C37" s="772">
        <v>8231.7</v>
      </c>
      <c r="D37" s="771">
        <v>15066.9</v>
      </c>
      <c r="E37" s="772">
        <v>20051.9</v>
      </c>
      <c r="F37" s="769">
        <f t="shared" si="3"/>
        <v>133.08577079558503</v>
      </c>
      <c r="G37" s="764">
        <f t="shared" si="1"/>
        <v>243.59366837955707</v>
      </c>
    </row>
    <row r="38" spans="1:7" ht="12" customHeight="1">
      <c r="A38" s="760" t="s">
        <v>1521</v>
      </c>
      <c r="B38" s="766">
        <f>B39+B40</f>
        <v>0</v>
      </c>
      <c r="C38" s="768">
        <f>C39+C40</f>
        <v>12250</v>
      </c>
      <c r="D38" s="766">
        <f>D39+D40</f>
        <v>30750</v>
      </c>
      <c r="E38" s="768">
        <f>E39+E40</f>
        <v>148397.3</v>
      </c>
      <c r="F38" s="769">
        <f t="shared" si="3"/>
        <v>482.59284552845526</v>
      </c>
      <c r="G38" s="764">
        <f t="shared" si="1"/>
        <v>1211.4065306122448</v>
      </c>
    </row>
    <row r="39" spans="1:7" ht="12" customHeight="1">
      <c r="A39" s="770" t="s">
        <v>1522</v>
      </c>
      <c r="B39" s="771">
        <v>0</v>
      </c>
      <c r="C39" s="772">
        <v>250</v>
      </c>
      <c r="D39" s="771">
        <v>30750</v>
      </c>
      <c r="E39" s="772">
        <v>148397.3</v>
      </c>
      <c r="F39" s="769">
        <f t="shared" si="3"/>
        <v>482.59284552845526</v>
      </c>
      <c r="G39" s="764">
        <f t="shared" si="1"/>
        <v>59358.92</v>
      </c>
    </row>
    <row r="40" spans="1:7" ht="12" customHeight="1">
      <c r="A40" s="770" t="s">
        <v>1523</v>
      </c>
      <c r="B40" s="771">
        <v>0</v>
      </c>
      <c r="C40" s="772">
        <v>12000</v>
      </c>
      <c r="D40" s="771"/>
      <c r="E40" s="772"/>
      <c r="F40" s="769">
        <v>0</v>
      </c>
      <c r="G40" s="764">
        <f t="shared" si="1"/>
        <v>0</v>
      </c>
    </row>
    <row r="41" spans="1:7" ht="12" customHeight="1">
      <c r="A41" s="760" t="s">
        <v>1524</v>
      </c>
      <c r="B41" s="766">
        <f>B42+B43</f>
        <v>668972.4</v>
      </c>
      <c r="C41" s="768">
        <f>C42+C43</f>
        <v>668972</v>
      </c>
      <c r="D41" s="766">
        <f>D42+D43</f>
        <v>934000.2</v>
      </c>
      <c r="E41" s="767">
        <f>E42+E43</f>
        <v>926500</v>
      </c>
      <c r="F41" s="776">
        <f>E41/D41*100</f>
        <v>99.19698090000409</v>
      </c>
      <c r="G41" s="764">
        <f t="shared" si="1"/>
        <v>138.49608055344618</v>
      </c>
    </row>
    <row r="42" spans="1:7" ht="12" customHeight="1">
      <c r="A42" s="777" t="s">
        <v>1525</v>
      </c>
      <c r="B42" s="778">
        <v>668972.4</v>
      </c>
      <c r="C42" s="772">
        <v>668972</v>
      </c>
      <c r="D42" s="779">
        <v>934000.2</v>
      </c>
      <c r="E42" s="780">
        <v>926500</v>
      </c>
      <c r="F42" s="776">
        <f>E42/D42*100</f>
        <v>99.19698090000409</v>
      </c>
      <c r="G42" s="764">
        <f t="shared" si="1"/>
        <v>138.49608055344618</v>
      </c>
    </row>
    <row r="43" spans="1:7" ht="12" customHeight="1">
      <c r="A43" s="754" t="s">
        <v>1526</v>
      </c>
      <c r="B43" s="781"/>
      <c r="C43" s="782"/>
      <c r="D43" s="783"/>
      <c r="E43" s="782"/>
      <c r="F43" s="784"/>
      <c r="G43" s="785"/>
    </row>
    <row r="44" ht="12" customHeight="1">
      <c r="A44" s="786" t="s">
        <v>1527</v>
      </c>
    </row>
    <row r="45" ht="12" customHeight="1">
      <c r="A45" s="787" t="s">
        <v>1528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4.75390625" style="748" customWidth="1"/>
    <col min="2" max="2" width="4.625" style="748" customWidth="1"/>
    <col min="3" max="3" width="9.375" style="748" customWidth="1"/>
    <col min="4" max="4" width="8.625" style="748" customWidth="1"/>
    <col min="5" max="6" width="7.625" style="748" customWidth="1"/>
    <col min="7" max="7" width="6.375" style="748" customWidth="1"/>
    <col min="8" max="8" width="7.25390625" style="748" customWidth="1"/>
    <col min="9" max="9" width="6.25390625" style="748" customWidth="1"/>
    <col min="10" max="10" width="6.00390625" style="748" customWidth="1"/>
    <col min="11" max="11" width="5.625" style="748" customWidth="1"/>
    <col min="12" max="12" width="5.75390625" style="748" customWidth="1"/>
    <col min="13" max="13" width="4.875" style="748" customWidth="1"/>
    <col min="14" max="14" width="5.75390625" style="748" customWidth="1"/>
    <col min="15" max="15" width="7.625" style="748" customWidth="1"/>
    <col min="16" max="16" width="7.875" style="748" customWidth="1"/>
    <col min="17" max="17" width="7.125" style="748" customWidth="1"/>
    <col min="18" max="18" width="7.25390625" style="748" customWidth="1"/>
    <col min="19" max="19" width="6.25390625" style="748" customWidth="1"/>
    <col min="20" max="20" width="7.125" style="748" customWidth="1"/>
    <col min="21" max="21" width="4.625" style="748" customWidth="1"/>
    <col min="22" max="22" width="5.125" style="748" customWidth="1"/>
    <col min="23" max="23" width="7.375" style="748" customWidth="1"/>
    <col min="24" max="24" width="7.625" style="748" customWidth="1"/>
    <col min="25" max="25" width="5.375" style="748" customWidth="1"/>
    <col min="26" max="26" width="6.25390625" style="748" customWidth="1"/>
    <col min="27" max="27" width="7.25390625" style="748" customWidth="1"/>
    <col min="28" max="29" width="6.25390625" style="748" customWidth="1"/>
    <col min="30" max="30" width="7.00390625" style="748" customWidth="1"/>
    <col min="31" max="31" width="8.375" style="748" customWidth="1"/>
    <col min="32" max="32" width="9.125" style="748" customWidth="1"/>
    <col min="33" max="33" width="6.875" style="748" customWidth="1"/>
    <col min="34" max="35" width="7.00390625" style="748" customWidth="1"/>
    <col min="36" max="36" width="6.625" style="748" customWidth="1"/>
    <col min="37" max="37" width="7.125" style="748" customWidth="1"/>
    <col min="38" max="38" width="7.25390625" style="748" customWidth="1"/>
    <col min="39" max="39" width="7.375" style="748" customWidth="1"/>
    <col min="40" max="40" width="7.625" style="748" customWidth="1"/>
    <col min="41" max="42" width="5.625" style="748" customWidth="1"/>
    <col min="43" max="43" width="9.375" style="748" customWidth="1"/>
    <col min="44" max="44" width="10.625" style="748" customWidth="1"/>
    <col min="45" max="45" width="6.375" style="748" customWidth="1"/>
    <col min="46" max="46" width="6.625" style="748" customWidth="1"/>
    <col min="47" max="47" width="7.00390625" style="748" customWidth="1"/>
    <col min="48" max="48" width="7.125" style="748" customWidth="1"/>
    <col min="49" max="49" width="8.00390625" style="748" customWidth="1"/>
    <col min="50" max="50" width="7.75390625" style="748" customWidth="1"/>
    <col min="51" max="51" width="6.875" style="748" customWidth="1"/>
    <col min="52" max="52" width="7.25390625" style="748" customWidth="1"/>
    <col min="53" max="53" width="7.75390625" style="748" customWidth="1"/>
    <col min="54" max="54" width="7.25390625" style="748" customWidth="1"/>
    <col min="55" max="55" width="6.125" style="748" customWidth="1"/>
    <col min="56" max="56" width="5.125" style="748" customWidth="1"/>
    <col min="57" max="57" width="6.125" style="748" customWidth="1"/>
    <col min="58" max="58" width="8.00390625" style="748" customWidth="1"/>
    <col min="59" max="59" width="7.375" style="748" customWidth="1"/>
    <col min="60" max="60" width="3.625" style="748" customWidth="1"/>
    <col min="61" max="61" width="3.125" style="748" customWidth="1"/>
    <col min="62" max="62" width="6.375" style="748" customWidth="1"/>
    <col min="63" max="63" width="6.875" style="748" customWidth="1"/>
    <col min="64" max="64" width="4.125" style="866" customWidth="1"/>
    <col min="65" max="65" width="8.375" style="748" customWidth="1"/>
    <col min="66" max="66" width="9.25390625" style="748" customWidth="1"/>
    <col min="67" max="67" width="4.875" style="748" customWidth="1"/>
    <col min="68" max="68" width="7.00390625" style="748" customWidth="1"/>
    <col min="69" max="69" width="7.75390625" style="748" customWidth="1"/>
    <col min="70" max="70" width="7.625" style="748" customWidth="1"/>
    <col min="71" max="71" width="7.125" style="748" customWidth="1"/>
    <col min="72" max="72" width="6.625" style="748" customWidth="1"/>
    <col min="73" max="74" width="6.125" style="748" customWidth="1"/>
    <col min="75" max="75" width="6.25390625" style="748" customWidth="1"/>
    <col min="76" max="76" width="7.375" style="748" customWidth="1"/>
    <col min="77" max="78" width="8.25390625" style="748" customWidth="1"/>
    <col min="79" max="79" width="8.00390625" style="748" customWidth="1"/>
    <col min="80" max="80" width="4.625" style="748" customWidth="1"/>
    <col min="81" max="16384" width="9.125" style="748" customWidth="1"/>
  </cols>
  <sheetData>
    <row r="1" spans="1:83" ht="12.75" customHeight="1">
      <c r="A1" s="788"/>
      <c r="B1" s="788"/>
      <c r="C1" s="788"/>
      <c r="D1" s="788"/>
      <c r="E1" s="788"/>
      <c r="F1" s="787"/>
      <c r="G1" s="787"/>
      <c r="H1" s="787"/>
      <c r="I1" s="787"/>
      <c r="J1" s="787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9"/>
      <c r="AI1" s="789"/>
      <c r="AJ1" s="790"/>
      <c r="AK1" s="790"/>
      <c r="AL1" s="790"/>
      <c r="AM1" s="788"/>
      <c r="AN1" s="788"/>
      <c r="AO1" s="790"/>
      <c r="AP1" s="790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788"/>
      <c r="BD1" s="788"/>
      <c r="BE1" s="788"/>
      <c r="BF1" s="788"/>
      <c r="BG1" s="788"/>
      <c r="BH1" s="788"/>
      <c r="BI1" s="788"/>
      <c r="BJ1" s="788"/>
      <c r="BK1" s="788"/>
      <c r="BL1" s="791"/>
      <c r="BM1" s="788"/>
      <c r="BN1" s="788"/>
      <c r="BO1" s="788"/>
      <c r="BP1" s="792"/>
      <c r="BQ1" s="787"/>
      <c r="BR1" s="787"/>
      <c r="BS1" s="787"/>
      <c r="BT1" s="787"/>
      <c r="BU1" s="787"/>
      <c r="BV1" s="787"/>
      <c r="BW1" s="787"/>
      <c r="BX1" s="788"/>
      <c r="BY1" s="788"/>
      <c r="BZ1" s="788"/>
      <c r="CA1" s="788"/>
      <c r="CB1" s="788" t="s">
        <v>1529</v>
      </c>
      <c r="CC1" s="788"/>
      <c r="CD1" s="788"/>
      <c r="CE1" s="788"/>
    </row>
    <row r="2" spans="1:83" ht="12.75" customHeight="1">
      <c r="A2" s="788"/>
      <c r="B2" s="788"/>
      <c r="C2" s="788"/>
      <c r="D2" s="788"/>
      <c r="E2" s="788"/>
      <c r="F2" s="787"/>
      <c r="G2" s="787"/>
      <c r="H2" s="787"/>
      <c r="I2" s="787"/>
      <c r="J2" s="787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9"/>
      <c r="AI2" s="789"/>
      <c r="AJ2" s="790"/>
      <c r="AK2" s="790"/>
      <c r="AL2" s="790"/>
      <c r="AM2" s="788"/>
      <c r="AN2" s="788"/>
      <c r="AO2" s="790"/>
      <c r="AP2" s="790"/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91"/>
      <c r="BM2" s="788"/>
      <c r="BN2" s="788"/>
      <c r="BO2" s="788"/>
      <c r="BP2" s="792"/>
      <c r="BQ2" s="787"/>
      <c r="BR2" s="787"/>
      <c r="BS2" s="787"/>
      <c r="BT2" s="787"/>
      <c r="BU2" s="787"/>
      <c r="BV2" s="787"/>
      <c r="BW2" s="787"/>
      <c r="BX2" s="788"/>
      <c r="BY2" s="788"/>
      <c r="BZ2" s="788"/>
      <c r="CA2" s="788"/>
      <c r="CB2" s="788"/>
      <c r="CC2" s="788"/>
      <c r="CD2" s="788"/>
      <c r="CE2" s="788"/>
    </row>
    <row r="3" spans="1:83" ht="12.75" customHeight="1">
      <c r="A3" s="788"/>
      <c r="B3" s="788"/>
      <c r="C3" s="788"/>
      <c r="D3" s="788"/>
      <c r="E3" s="788"/>
      <c r="F3" s="787"/>
      <c r="G3" s="787"/>
      <c r="H3" s="787"/>
      <c r="I3" s="787"/>
      <c r="J3" s="787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9"/>
      <c r="AI3" s="789"/>
      <c r="AJ3" s="790"/>
      <c r="AK3" s="790"/>
      <c r="AL3" s="790"/>
      <c r="AM3" s="788"/>
      <c r="AN3" s="788"/>
      <c r="AO3" s="790"/>
      <c r="AP3" s="790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91"/>
      <c r="BM3" s="788"/>
      <c r="BN3" s="788"/>
      <c r="BO3" s="788"/>
      <c r="BP3" s="792"/>
      <c r="BQ3" s="787"/>
      <c r="BR3" s="787"/>
      <c r="BS3" s="787"/>
      <c r="BT3" s="787"/>
      <c r="BU3" s="787"/>
      <c r="BV3" s="787"/>
      <c r="BW3" s="787"/>
      <c r="BX3" s="788"/>
      <c r="BY3" s="788"/>
      <c r="BZ3" s="788"/>
      <c r="CA3" s="788"/>
      <c r="CB3" s="788"/>
      <c r="CC3" s="788"/>
      <c r="CD3" s="788"/>
      <c r="CE3" s="788"/>
    </row>
    <row r="4" spans="1:83" ht="12.75" customHeight="1">
      <c r="A4" s="788"/>
      <c r="B4" s="788"/>
      <c r="C4" s="788"/>
      <c r="D4" s="787"/>
      <c r="E4" s="787"/>
      <c r="F4" s="787"/>
      <c r="G4" s="787"/>
      <c r="H4" s="751" t="s">
        <v>1530</v>
      </c>
      <c r="I4" s="751"/>
      <c r="J4" s="751"/>
      <c r="K4" s="787"/>
      <c r="L4" s="787"/>
      <c r="M4" s="788"/>
      <c r="N4" s="788"/>
      <c r="O4" s="788"/>
      <c r="P4" s="788"/>
      <c r="Q4" s="788"/>
      <c r="R4" s="789"/>
      <c r="S4" s="789"/>
      <c r="T4" s="789"/>
      <c r="U4" s="789"/>
      <c r="V4" s="789"/>
      <c r="W4" s="770"/>
      <c r="X4" s="788"/>
      <c r="Y4" s="770"/>
      <c r="Z4" s="788"/>
      <c r="AA4" s="788"/>
      <c r="AB4" s="788" t="s">
        <v>1531</v>
      </c>
      <c r="AC4" s="788"/>
      <c r="AD4" s="788"/>
      <c r="AE4" s="788"/>
      <c r="AF4" s="788"/>
      <c r="AG4" s="788"/>
      <c r="AH4" s="790"/>
      <c r="AI4" s="790"/>
      <c r="AJ4" s="790"/>
      <c r="AK4" s="790"/>
      <c r="AL4" s="790"/>
      <c r="AM4" s="788"/>
      <c r="AN4" s="788"/>
      <c r="AO4" s="790"/>
      <c r="AP4" s="790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91"/>
      <c r="BM4" s="788"/>
      <c r="BN4" s="788"/>
      <c r="BO4" s="788"/>
      <c r="BP4" s="792"/>
      <c r="BQ4" s="787"/>
      <c r="BR4" s="787"/>
      <c r="BS4" s="787"/>
      <c r="BT4" s="788" t="s">
        <v>1532</v>
      </c>
      <c r="BU4" s="787"/>
      <c r="BV4" s="787"/>
      <c r="BW4" s="787"/>
      <c r="BX4" s="787"/>
      <c r="BY4" s="787"/>
      <c r="BZ4" s="787"/>
      <c r="CA4" s="787"/>
      <c r="CB4" s="787"/>
      <c r="CC4" s="787"/>
      <c r="CD4" s="788"/>
      <c r="CE4" s="788"/>
    </row>
    <row r="5" spans="1:83" ht="12.75">
      <c r="A5" s="788"/>
      <c r="B5" s="788"/>
      <c r="C5" s="788"/>
      <c r="D5" s="787"/>
      <c r="E5" s="787"/>
      <c r="F5" s="787"/>
      <c r="G5" s="787"/>
      <c r="H5" s="751" t="s">
        <v>1533</v>
      </c>
      <c r="I5" s="751"/>
      <c r="J5" s="751"/>
      <c r="K5" s="788"/>
      <c r="L5" s="788"/>
      <c r="M5" s="788"/>
      <c r="N5" s="788" t="s">
        <v>1534</v>
      </c>
      <c r="O5" s="788"/>
      <c r="P5" s="788"/>
      <c r="Q5" s="788"/>
      <c r="R5" s="789"/>
      <c r="S5" s="789"/>
      <c r="T5" s="789"/>
      <c r="U5" s="789"/>
      <c r="V5" s="789"/>
      <c r="W5" s="770"/>
      <c r="X5" s="788"/>
      <c r="Y5" s="788"/>
      <c r="Z5" s="788"/>
      <c r="AA5" s="788"/>
      <c r="AB5" s="788"/>
      <c r="AC5" s="788"/>
      <c r="AD5" s="788"/>
      <c r="AE5" s="787"/>
      <c r="AF5" s="787"/>
      <c r="AG5" s="788"/>
      <c r="AH5" s="788"/>
      <c r="AI5" s="788"/>
      <c r="AJ5" s="788"/>
      <c r="AK5" s="788"/>
      <c r="AL5" s="788"/>
      <c r="AM5" s="787"/>
      <c r="AN5" s="787"/>
      <c r="AO5" s="788"/>
      <c r="AP5" s="788"/>
      <c r="AQ5" s="792"/>
      <c r="AR5" s="792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91"/>
      <c r="BM5" s="788"/>
      <c r="BN5" s="788"/>
      <c r="BO5" s="788"/>
      <c r="BP5" s="788"/>
      <c r="BQ5" s="787"/>
      <c r="BR5" s="787"/>
      <c r="BS5" s="787"/>
      <c r="BT5" s="787"/>
      <c r="BU5" s="787"/>
      <c r="BV5" s="787"/>
      <c r="BW5" s="787"/>
      <c r="BX5" s="788"/>
      <c r="BY5" s="791"/>
      <c r="BZ5" s="791"/>
      <c r="CA5" s="788"/>
      <c r="CB5" s="788"/>
      <c r="CC5" s="788"/>
      <c r="CD5" s="788"/>
      <c r="CE5" s="788"/>
    </row>
    <row r="6" spans="1:83" ht="12.75">
      <c r="A6" s="788"/>
      <c r="B6" s="793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93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93"/>
      <c r="AF6" s="793"/>
      <c r="AG6" s="793"/>
      <c r="AH6" s="793"/>
      <c r="AI6" s="793"/>
      <c r="AJ6" s="793"/>
      <c r="AK6" s="793"/>
      <c r="AL6" s="793"/>
      <c r="AM6" s="788"/>
      <c r="AN6" s="788"/>
      <c r="AO6" s="788"/>
      <c r="AP6" s="793"/>
      <c r="AQ6" s="794"/>
      <c r="AR6" s="794"/>
      <c r="AS6" s="793"/>
      <c r="AT6" s="788"/>
      <c r="AU6" s="788"/>
      <c r="AV6" s="788"/>
      <c r="AW6" s="788"/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93"/>
      <c r="BK6" s="793"/>
      <c r="BL6" s="795"/>
      <c r="BM6" s="788"/>
      <c r="BN6" s="788"/>
      <c r="BO6" s="788"/>
      <c r="BP6" s="788"/>
      <c r="BQ6" s="787"/>
      <c r="BR6" s="787"/>
      <c r="BS6" s="787"/>
      <c r="BT6" s="788"/>
      <c r="BU6" s="787"/>
      <c r="BV6" s="787"/>
      <c r="BW6" s="787"/>
      <c r="BX6" s="788"/>
      <c r="BY6" s="791"/>
      <c r="BZ6" s="791"/>
      <c r="CA6" s="788"/>
      <c r="CB6" s="788"/>
      <c r="CC6" s="788"/>
      <c r="CD6" s="788"/>
      <c r="CE6" s="788"/>
    </row>
    <row r="7" spans="1:98" ht="18.75" customHeight="1">
      <c r="A7" s="796"/>
      <c r="B7" s="797"/>
      <c r="C7" s="1284" t="s">
        <v>1535</v>
      </c>
      <c r="D7" s="1285"/>
      <c r="E7" s="1288" t="s">
        <v>1536</v>
      </c>
      <c r="F7" s="1289"/>
      <c r="G7" s="1289"/>
      <c r="H7" s="1289"/>
      <c r="I7" s="1289"/>
      <c r="J7" s="1289"/>
      <c r="K7" s="1289"/>
      <c r="L7" s="1290"/>
      <c r="M7" s="1284" t="s">
        <v>1537</v>
      </c>
      <c r="N7" s="1285"/>
      <c r="O7" s="1284" t="s">
        <v>1538</v>
      </c>
      <c r="P7" s="1285"/>
      <c r="Q7" s="1291" t="s">
        <v>1539</v>
      </c>
      <c r="R7" s="1292"/>
      <c r="S7" s="1293"/>
      <c r="T7" s="1293"/>
      <c r="U7" s="798"/>
      <c r="V7" s="799"/>
      <c r="W7" s="1284" t="s">
        <v>1536</v>
      </c>
      <c r="X7" s="1269"/>
      <c r="Y7" s="1269"/>
      <c r="Z7" s="1269"/>
      <c r="AA7" s="1269"/>
      <c r="AB7" s="1269"/>
      <c r="AC7" s="1269"/>
      <c r="AD7" s="1266"/>
      <c r="AE7" s="1261" t="s">
        <v>1540</v>
      </c>
      <c r="AF7" s="1262"/>
      <c r="AG7" s="1261" t="s">
        <v>1541</v>
      </c>
      <c r="AH7" s="1272"/>
      <c r="AI7" s="1284" t="s">
        <v>1542</v>
      </c>
      <c r="AJ7" s="1285"/>
      <c r="AK7" s="1272" t="s">
        <v>1543</v>
      </c>
      <c r="AL7" s="1272"/>
      <c r="AM7" s="1261" t="s">
        <v>1544</v>
      </c>
      <c r="AN7" s="1272"/>
      <c r="AO7" s="1262" t="s">
        <v>661</v>
      </c>
      <c r="AP7" s="1275" t="s">
        <v>46</v>
      </c>
      <c r="AQ7" s="1261" t="s">
        <v>1545</v>
      </c>
      <c r="AR7" s="1269"/>
      <c r="AS7" s="1266"/>
      <c r="AT7" s="1271" t="s">
        <v>1546</v>
      </c>
      <c r="AU7" s="1271"/>
      <c r="AV7" s="1261" t="s">
        <v>1547</v>
      </c>
      <c r="AW7" s="1262"/>
      <c r="AX7" s="1271" t="s">
        <v>1548</v>
      </c>
      <c r="AY7" s="1271"/>
      <c r="AZ7" s="1271" t="s">
        <v>1549</v>
      </c>
      <c r="BA7" s="1271"/>
      <c r="BB7" s="1271" t="s">
        <v>1550</v>
      </c>
      <c r="BC7" s="1249"/>
      <c r="BD7" s="1249"/>
      <c r="BE7" s="1260"/>
      <c r="BF7" s="1272"/>
      <c r="BG7" s="1272"/>
      <c r="BH7" s="1250" t="s">
        <v>661</v>
      </c>
      <c r="BI7" s="1275" t="s">
        <v>46</v>
      </c>
      <c r="BJ7" s="1261" t="s">
        <v>1551</v>
      </c>
      <c r="BK7" s="1269"/>
      <c r="BL7" s="1266"/>
      <c r="BM7" s="1261" t="s">
        <v>1552</v>
      </c>
      <c r="BN7" s="1269"/>
      <c r="BO7" s="1266"/>
      <c r="BP7" s="1261" t="s">
        <v>1553</v>
      </c>
      <c r="BQ7" s="1262"/>
      <c r="BR7" s="1261" t="s">
        <v>1554</v>
      </c>
      <c r="BS7" s="1262"/>
      <c r="BT7" s="1261" t="s">
        <v>1555</v>
      </c>
      <c r="BU7" s="1262"/>
      <c r="BV7" s="1261" t="s">
        <v>1556</v>
      </c>
      <c r="BW7" s="1262"/>
      <c r="BX7" s="1265" t="s">
        <v>1557</v>
      </c>
      <c r="BY7" s="1266"/>
      <c r="BZ7" s="1265" t="s">
        <v>1558</v>
      </c>
      <c r="CA7" s="1269"/>
      <c r="CB7" s="1269"/>
      <c r="CF7" s="1248"/>
      <c r="CG7" s="1248"/>
      <c r="CH7" s="801"/>
      <c r="CI7" s="788"/>
      <c r="CJ7" s="802"/>
      <c r="CK7" s="802"/>
      <c r="CL7" s="802"/>
      <c r="CM7" s="802"/>
      <c r="CN7" s="1258"/>
      <c r="CO7" s="1258"/>
      <c r="CP7" s="803"/>
      <c r="CQ7" s="803"/>
      <c r="CR7" s="1248"/>
      <c r="CS7" s="1248"/>
      <c r="CT7" s="1248"/>
    </row>
    <row r="8" spans="1:98" ht="99" customHeight="1">
      <c r="A8" s="804" t="s">
        <v>661</v>
      </c>
      <c r="B8" s="805" t="s">
        <v>46</v>
      </c>
      <c r="C8" s="1256"/>
      <c r="D8" s="1257"/>
      <c r="E8" s="1254" t="s">
        <v>1559</v>
      </c>
      <c r="F8" s="1255"/>
      <c r="G8" s="1256" t="s">
        <v>1560</v>
      </c>
      <c r="H8" s="1257"/>
      <c r="I8" s="1254" t="s">
        <v>1561</v>
      </c>
      <c r="J8" s="1255"/>
      <c r="K8" s="1254" t="s">
        <v>1562</v>
      </c>
      <c r="L8" s="1255"/>
      <c r="M8" s="1256"/>
      <c r="N8" s="1257"/>
      <c r="O8" s="1256"/>
      <c r="P8" s="1257"/>
      <c r="Q8" s="1254" t="s">
        <v>1563</v>
      </c>
      <c r="R8" s="1259"/>
      <c r="S8" s="1249" t="s">
        <v>1564</v>
      </c>
      <c r="T8" s="1260"/>
      <c r="U8" s="807" t="s">
        <v>661</v>
      </c>
      <c r="V8" s="808" t="s">
        <v>46</v>
      </c>
      <c r="W8" s="1249" t="s">
        <v>1565</v>
      </c>
      <c r="X8" s="1250"/>
      <c r="Y8" s="1249" t="s">
        <v>1566</v>
      </c>
      <c r="Z8" s="1250"/>
      <c r="AA8" s="1249" t="s">
        <v>1567</v>
      </c>
      <c r="AB8" s="1250"/>
      <c r="AC8" s="1249" t="s">
        <v>1568</v>
      </c>
      <c r="AD8" s="1294"/>
      <c r="AE8" s="1263"/>
      <c r="AF8" s="1264"/>
      <c r="AG8" s="1263"/>
      <c r="AH8" s="1278"/>
      <c r="AI8" s="1256"/>
      <c r="AJ8" s="1257"/>
      <c r="AK8" s="1278"/>
      <c r="AL8" s="1278"/>
      <c r="AM8" s="1263"/>
      <c r="AN8" s="1278"/>
      <c r="AO8" s="1286"/>
      <c r="AP8" s="1276"/>
      <c r="AQ8" s="1267"/>
      <c r="AR8" s="1270"/>
      <c r="AS8" s="1268"/>
      <c r="AT8" s="1271"/>
      <c r="AU8" s="1271"/>
      <c r="AV8" s="1263"/>
      <c r="AW8" s="1264"/>
      <c r="AX8" s="1271"/>
      <c r="AY8" s="1271"/>
      <c r="AZ8" s="1271"/>
      <c r="BA8" s="1271"/>
      <c r="BB8" s="1271"/>
      <c r="BC8" s="1249"/>
      <c r="BD8" s="1263" t="s">
        <v>1569</v>
      </c>
      <c r="BE8" s="1278"/>
      <c r="BF8" s="1279" t="s">
        <v>1570</v>
      </c>
      <c r="BG8" s="1280"/>
      <c r="BH8" s="1273"/>
      <c r="BI8" s="1276"/>
      <c r="BJ8" s="1267"/>
      <c r="BK8" s="1270"/>
      <c r="BL8" s="1268"/>
      <c r="BM8" s="1267"/>
      <c r="BN8" s="1270"/>
      <c r="BO8" s="1268"/>
      <c r="BP8" s="1263"/>
      <c r="BQ8" s="1264"/>
      <c r="BR8" s="1263"/>
      <c r="BS8" s="1264"/>
      <c r="BT8" s="1263"/>
      <c r="BU8" s="1264"/>
      <c r="BV8" s="1263"/>
      <c r="BW8" s="1264"/>
      <c r="BX8" s="1267"/>
      <c r="BY8" s="1268"/>
      <c r="BZ8" s="1267"/>
      <c r="CA8" s="1270"/>
      <c r="CB8" s="1270"/>
      <c r="CF8" s="1248"/>
      <c r="CG8" s="1248"/>
      <c r="CH8" s="789"/>
      <c r="CI8" s="807"/>
      <c r="CJ8" s="770"/>
      <c r="CK8" s="770"/>
      <c r="CL8" s="1248"/>
      <c r="CM8" s="1248"/>
      <c r="CN8" s="1248"/>
      <c r="CO8" s="1248"/>
      <c r="CP8" s="770"/>
      <c r="CQ8" s="770"/>
      <c r="CR8" s="1248"/>
      <c r="CS8" s="1248"/>
      <c r="CT8" s="1248"/>
    </row>
    <row r="9" spans="1:98" ht="15.75" customHeight="1" hidden="1">
      <c r="A9" s="804"/>
      <c r="B9" s="805"/>
      <c r="C9" s="1254">
        <v>1</v>
      </c>
      <c r="D9" s="1255"/>
      <c r="E9" s="1254">
        <f>C9+1</f>
        <v>2</v>
      </c>
      <c r="F9" s="1255"/>
      <c r="G9" s="1254">
        <f>E9+1</f>
        <v>3</v>
      </c>
      <c r="H9" s="1255"/>
      <c r="I9" s="806"/>
      <c r="J9" s="806"/>
      <c r="K9" s="1254">
        <f>G9+1</f>
        <v>4</v>
      </c>
      <c r="L9" s="1255"/>
      <c r="M9" s="1254">
        <f>K9+1</f>
        <v>5</v>
      </c>
      <c r="N9" s="1255"/>
      <c r="O9" s="1254">
        <f>M9+1</f>
        <v>6</v>
      </c>
      <c r="P9" s="1255"/>
      <c r="Q9" s="1254">
        <f>O9+1</f>
        <v>7</v>
      </c>
      <c r="R9" s="1255"/>
      <c r="S9" s="1256">
        <f>Q9+1</f>
        <v>8</v>
      </c>
      <c r="T9" s="1257"/>
      <c r="U9" s="807"/>
      <c r="V9" s="808"/>
      <c r="W9" s="1254">
        <v>9</v>
      </c>
      <c r="X9" s="1255"/>
      <c r="Y9" s="1254">
        <f>W9+1</f>
        <v>10</v>
      </c>
      <c r="Z9" s="1255"/>
      <c r="AA9" s="1254">
        <f>Y9+1</f>
        <v>11</v>
      </c>
      <c r="AB9" s="1255"/>
      <c r="AC9" s="1254">
        <f>AA9+1</f>
        <v>12</v>
      </c>
      <c r="AD9" s="1255"/>
      <c r="AE9" s="1254">
        <f>AC9+1</f>
        <v>13</v>
      </c>
      <c r="AF9" s="1255"/>
      <c r="AG9" s="1254">
        <v>14</v>
      </c>
      <c r="AH9" s="1255"/>
      <c r="AI9" s="1254">
        <f>AG9+1</f>
        <v>15</v>
      </c>
      <c r="AJ9" s="1255"/>
      <c r="AK9" s="1254">
        <f>AI9+1</f>
        <v>16</v>
      </c>
      <c r="AL9" s="1255"/>
      <c r="AM9" s="1256">
        <v>17</v>
      </c>
      <c r="AN9" s="1257"/>
      <c r="AO9" s="1286"/>
      <c r="AP9" s="1276"/>
      <c r="AQ9" s="1254">
        <v>18</v>
      </c>
      <c r="AR9" s="1255"/>
      <c r="AS9" s="1281" t="s">
        <v>909</v>
      </c>
      <c r="AT9" s="1253">
        <v>19</v>
      </c>
      <c r="AU9" s="1253"/>
      <c r="AV9" s="1253">
        <f>AT9+1</f>
        <v>20</v>
      </c>
      <c r="AW9" s="1253"/>
      <c r="AX9" s="1253">
        <f>AV9+1</f>
        <v>21</v>
      </c>
      <c r="AY9" s="1253"/>
      <c r="AZ9" s="1253">
        <f>AX9+1</f>
        <v>22</v>
      </c>
      <c r="BA9" s="1253"/>
      <c r="BB9" s="1253">
        <f>AZ9+1</f>
        <v>23</v>
      </c>
      <c r="BC9" s="1254"/>
      <c r="BD9" s="1254">
        <v>24</v>
      </c>
      <c r="BE9" s="1255"/>
      <c r="BF9" s="1256">
        <f>BD9+1</f>
        <v>25</v>
      </c>
      <c r="BG9" s="1257"/>
      <c r="BH9" s="1274"/>
      <c r="BI9" s="1276"/>
      <c r="BJ9" s="1254">
        <v>26</v>
      </c>
      <c r="BK9" s="1255"/>
      <c r="BL9" s="809"/>
      <c r="BM9" s="1254">
        <v>27</v>
      </c>
      <c r="BN9" s="1255"/>
      <c r="BO9" s="790"/>
      <c r="BP9" s="1249">
        <v>28</v>
      </c>
      <c r="BQ9" s="1250"/>
      <c r="BR9" s="1249">
        <f>BP9+1</f>
        <v>29</v>
      </c>
      <c r="BS9" s="1250"/>
      <c r="BT9" s="1249">
        <f>BR9+1</f>
        <v>30</v>
      </c>
      <c r="BU9" s="1250"/>
      <c r="BV9" s="800"/>
      <c r="BW9" s="800"/>
      <c r="BX9" s="1249">
        <f>BT9+1</f>
        <v>31</v>
      </c>
      <c r="BY9" s="1250"/>
      <c r="BZ9" s="1249">
        <f>BX9+1</f>
        <v>32</v>
      </c>
      <c r="CA9" s="1250"/>
      <c r="CB9" s="790"/>
      <c r="CF9" s="789"/>
      <c r="CG9" s="789"/>
      <c r="CH9" s="789"/>
      <c r="CI9" s="807"/>
      <c r="CJ9" s="770"/>
      <c r="CK9" s="770"/>
      <c r="CL9" s="789"/>
      <c r="CM9" s="789"/>
      <c r="CN9" s="789"/>
      <c r="CO9" s="789"/>
      <c r="CP9" s="770"/>
      <c r="CQ9" s="770"/>
      <c r="CR9" s="789"/>
      <c r="CS9" s="789"/>
      <c r="CT9" s="789"/>
    </row>
    <row r="10" spans="1:98" ht="12.75">
      <c r="A10" s="1251"/>
      <c r="B10" s="1252"/>
      <c r="C10" s="811" t="s">
        <v>1571</v>
      </c>
      <c r="D10" s="812" t="s">
        <v>1572</v>
      </c>
      <c r="E10" s="811" t="s">
        <v>1571</v>
      </c>
      <c r="F10" s="812" t="s">
        <v>1572</v>
      </c>
      <c r="G10" s="811" t="s">
        <v>1571</v>
      </c>
      <c r="H10" s="812" t="s">
        <v>1572</v>
      </c>
      <c r="I10" s="811" t="s">
        <v>1571</v>
      </c>
      <c r="J10" s="812" t="s">
        <v>1572</v>
      </c>
      <c r="K10" s="811" t="s">
        <v>1571</v>
      </c>
      <c r="L10" s="812" t="s">
        <v>1572</v>
      </c>
      <c r="M10" s="811" t="s">
        <v>1571</v>
      </c>
      <c r="N10" s="812" t="s">
        <v>947</v>
      </c>
      <c r="O10" s="811" t="s">
        <v>1571</v>
      </c>
      <c r="P10" s="812" t="s">
        <v>1572</v>
      </c>
      <c r="Q10" s="811" t="s">
        <v>1571</v>
      </c>
      <c r="R10" s="812" t="s">
        <v>1572</v>
      </c>
      <c r="S10" s="813" t="s">
        <v>1571</v>
      </c>
      <c r="T10" s="814" t="s">
        <v>1572</v>
      </c>
      <c r="U10" s="815"/>
      <c r="V10" s="816"/>
      <c r="W10" s="817" t="s">
        <v>1571</v>
      </c>
      <c r="X10" s="814" t="s">
        <v>1572</v>
      </c>
      <c r="Y10" s="817" t="s">
        <v>1571</v>
      </c>
      <c r="Z10" s="814" t="s">
        <v>1572</v>
      </c>
      <c r="AA10" s="817" t="s">
        <v>1571</v>
      </c>
      <c r="AB10" s="817" t="s">
        <v>1572</v>
      </c>
      <c r="AC10" s="817" t="s">
        <v>1571</v>
      </c>
      <c r="AD10" s="817" t="s">
        <v>1572</v>
      </c>
      <c r="AE10" s="817" t="s">
        <v>1571</v>
      </c>
      <c r="AF10" s="814" t="s">
        <v>1572</v>
      </c>
      <c r="AG10" s="817" t="s">
        <v>1571</v>
      </c>
      <c r="AH10" s="814" t="s">
        <v>1572</v>
      </c>
      <c r="AI10" s="817" t="s">
        <v>1571</v>
      </c>
      <c r="AJ10" s="814" t="s">
        <v>1572</v>
      </c>
      <c r="AK10" s="817" t="s">
        <v>1571</v>
      </c>
      <c r="AL10" s="814" t="s">
        <v>1572</v>
      </c>
      <c r="AM10" s="817" t="s">
        <v>1571</v>
      </c>
      <c r="AN10" s="814" t="s">
        <v>1572</v>
      </c>
      <c r="AO10" s="1286"/>
      <c r="AP10" s="1276"/>
      <c r="AQ10" s="817" t="s">
        <v>1571</v>
      </c>
      <c r="AR10" s="814" t="s">
        <v>1572</v>
      </c>
      <c r="AS10" s="1282"/>
      <c r="AT10" s="817" t="s">
        <v>1571</v>
      </c>
      <c r="AU10" s="814" t="s">
        <v>1572</v>
      </c>
      <c r="AV10" s="817" t="s">
        <v>1571</v>
      </c>
      <c r="AW10" s="814" t="s">
        <v>1572</v>
      </c>
      <c r="AX10" s="817" t="s">
        <v>1571</v>
      </c>
      <c r="AY10" s="814" t="s">
        <v>1572</v>
      </c>
      <c r="AZ10" s="817" t="s">
        <v>1571</v>
      </c>
      <c r="BA10" s="814" t="s">
        <v>1572</v>
      </c>
      <c r="BB10" s="817" t="s">
        <v>1571</v>
      </c>
      <c r="BC10" s="814" t="s">
        <v>1572</v>
      </c>
      <c r="BD10" s="817" t="s">
        <v>1571</v>
      </c>
      <c r="BE10" s="814" t="s">
        <v>1572</v>
      </c>
      <c r="BF10" s="811" t="s">
        <v>1571</v>
      </c>
      <c r="BG10" s="812" t="s">
        <v>1572</v>
      </c>
      <c r="BH10" s="1274"/>
      <c r="BI10" s="1276"/>
      <c r="BJ10" s="811" t="s">
        <v>1571</v>
      </c>
      <c r="BK10" s="812" t="s">
        <v>1572</v>
      </c>
      <c r="BL10" s="818"/>
      <c r="BM10" s="811" t="s">
        <v>1571</v>
      </c>
      <c r="BN10" s="812" t="s">
        <v>1572</v>
      </c>
      <c r="BO10" s="812"/>
      <c r="BP10" s="817" t="s">
        <v>1571</v>
      </c>
      <c r="BQ10" s="814" t="s">
        <v>1572</v>
      </c>
      <c r="BR10" s="817" t="s">
        <v>1571</v>
      </c>
      <c r="BS10" s="814" t="s">
        <v>1572</v>
      </c>
      <c r="BT10" s="817" t="s">
        <v>1571</v>
      </c>
      <c r="BU10" s="814" t="s">
        <v>1572</v>
      </c>
      <c r="BV10" s="817" t="s">
        <v>1571</v>
      </c>
      <c r="BW10" s="814" t="s">
        <v>1572</v>
      </c>
      <c r="BX10" s="817" t="s">
        <v>1571</v>
      </c>
      <c r="BY10" s="814" t="s">
        <v>1572</v>
      </c>
      <c r="BZ10" s="817" t="s">
        <v>1571</v>
      </c>
      <c r="CA10" s="814" t="s">
        <v>1572</v>
      </c>
      <c r="CB10" s="814"/>
      <c r="CF10" s="815"/>
      <c r="CG10" s="815"/>
      <c r="CH10" s="815"/>
      <c r="CI10" s="815"/>
      <c r="CJ10" s="770"/>
      <c r="CK10" s="770"/>
      <c r="CL10" s="815"/>
      <c r="CM10" s="815"/>
      <c r="CN10" s="815"/>
      <c r="CO10" s="815"/>
      <c r="CP10" s="770"/>
      <c r="CQ10" s="770"/>
      <c r="CR10" s="815"/>
      <c r="CS10" s="815"/>
      <c r="CT10" s="815"/>
    </row>
    <row r="11" spans="1:98" ht="12.75">
      <c r="A11" s="819"/>
      <c r="B11" s="820"/>
      <c r="C11" s="821" t="s">
        <v>1573</v>
      </c>
      <c r="D11" s="822" t="s">
        <v>948</v>
      </c>
      <c r="E11" s="821" t="s">
        <v>1573</v>
      </c>
      <c r="F11" s="822" t="s">
        <v>948</v>
      </c>
      <c r="G11" s="821" t="s">
        <v>1573</v>
      </c>
      <c r="H11" s="822" t="s">
        <v>948</v>
      </c>
      <c r="I11" s="821" t="s">
        <v>1573</v>
      </c>
      <c r="J11" s="822" t="s">
        <v>948</v>
      </c>
      <c r="K11" s="821" t="s">
        <v>1573</v>
      </c>
      <c r="L11" s="822" t="s">
        <v>948</v>
      </c>
      <c r="M11" s="821" t="s">
        <v>1573</v>
      </c>
      <c r="N11" s="822" t="s">
        <v>948</v>
      </c>
      <c r="O11" s="823" t="s">
        <v>1573</v>
      </c>
      <c r="P11" s="821" t="s">
        <v>948</v>
      </c>
      <c r="Q11" s="823" t="s">
        <v>1573</v>
      </c>
      <c r="R11" s="823" t="s">
        <v>948</v>
      </c>
      <c r="S11" s="824" t="s">
        <v>1573</v>
      </c>
      <c r="T11" s="822" t="s">
        <v>948</v>
      </c>
      <c r="U11" s="819"/>
      <c r="V11" s="820"/>
      <c r="W11" s="821" t="s">
        <v>1573</v>
      </c>
      <c r="X11" s="824" t="s">
        <v>948</v>
      </c>
      <c r="Y11" s="821" t="s">
        <v>1573</v>
      </c>
      <c r="Z11" s="824" t="s">
        <v>948</v>
      </c>
      <c r="AA11" s="821" t="s">
        <v>1573</v>
      </c>
      <c r="AB11" s="821" t="s">
        <v>948</v>
      </c>
      <c r="AC11" s="821" t="s">
        <v>1573</v>
      </c>
      <c r="AD11" s="821" t="s">
        <v>948</v>
      </c>
      <c r="AE11" s="821" t="s">
        <v>1573</v>
      </c>
      <c r="AF11" s="822" t="s">
        <v>948</v>
      </c>
      <c r="AG11" s="821" t="s">
        <v>1573</v>
      </c>
      <c r="AH11" s="822" t="s">
        <v>948</v>
      </c>
      <c r="AI11" s="821" t="s">
        <v>1573</v>
      </c>
      <c r="AJ11" s="822" t="s">
        <v>948</v>
      </c>
      <c r="AK11" s="821" t="s">
        <v>1573</v>
      </c>
      <c r="AL11" s="822" t="s">
        <v>948</v>
      </c>
      <c r="AM11" s="821" t="s">
        <v>1573</v>
      </c>
      <c r="AN11" s="822" t="s">
        <v>948</v>
      </c>
      <c r="AO11" s="1287"/>
      <c r="AP11" s="1277"/>
      <c r="AQ11" s="821" t="s">
        <v>1573</v>
      </c>
      <c r="AR11" s="822" t="s">
        <v>948</v>
      </c>
      <c r="AS11" s="1283"/>
      <c r="AT11" s="821" t="s">
        <v>1573</v>
      </c>
      <c r="AU11" s="822" t="s">
        <v>948</v>
      </c>
      <c r="AV11" s="821" t="s">
        <v>1573</v>
      </c>
      <c r="AW11" s="822" t="s">
        <v>948</v>
      </c>
      <c r="AX11" s="821" t="s">
        <v>1573</v>
      </c>
      <c r="AY11" s="824" t="s">
        <v>948</v>
      </c>
      <c r="AZ11" s="821" t="s">
        <v>1573</v>
      </c>
      <c r="BA11" s="822" t="s">
        <v>948</v>
      </c>
      <c r="BB11" s="821" t="s">
        <v>1573</v>
      </c>
      <c r="BC11" s="822" t="s">
        <v>948</v>
      </c>
      <c r="BD11" s="821" t="s">
        <v>1573</v>
      </c>
      <c r="BE11" s="822" t="s">
        <v>948</v>
      </c>
      <c r="BF11" s="821" t="s">
        <v>1573</v>
      </c>
      <c r="BG11" s="822" t="s">
        <v>948</v>
      </c>
      <c r="BH11" s="1274"/>
      <c r="BI11" s="1277"/>
      <c r="BJ11" s="821" t="s">
        <v>1573</v>
      </c>
      <c r="BK11" s="822" t="s">
        <v>948</v>
      </c>
      <c r="BL11" s="825" t="s">
        <v>909</v>
      </c>
      <c r="BM11" s="821" t="s">
        <v>1573</v>
      </c>
      <c r="BN11" s="822" t="s">
        <v>948</v>
      </c>
      <c r="BO11" s="822" t="s">
        <v>909</v>
      </c>
      <c r="BP11" s="821" t="s">
        <v>1573</v>
      </c>
      <c r="BQ11" s="822" t="s">
        <v>948</v>
      </c>
      <c r="BR11" s="821" t="s">
        <v>1573</v>
      </c>
      <c r="BS11" s="822" t="s">
        <v>948</v>
      </c>
      <c r="BT11" s="821" t="s">
        <v>1573</v>
      </c>
      <c r="BU11" s="822" t="s">
        <v>948</v>
      </c>
      <c r="BV11" s="821" t="s">
        <v>1573</v>
      </c>
      <c r="BW11" s="822" t="s">
        <v>948</v>
      </c>
      <c r="BX11" s="821" t="s">
        <v>1573</v>
      </c>
      <c r="BY11" s="822" t="s">
        <v>948</v>
      </c>
      <c r="BZ11" s="821" t="s">
        <v>1573</v>
      </c>
      <c r="CA11" s="822" t="s">
        <v>948</v>
      </c>
      <c r="CB11" s="826" t="s">
        <v>909</v>
      </c>
      <c r="CF11" s="827"/>
      <c r="CG11" s="827"/>
      <c r="CH11" s="810"/>
      <c r="CI11" s="810"/>
      <c r="CJ11" s="770"/>
      <c r="CK11" s="770"/>
      <c r="CL11" s="827"/>
      <c r="CM11" s="827"/>
      <c r="CN11" s="827"/>
      <c r="CO11" s="827"/>
      <c r="CP11" s="770"/>
      <c r="CQ11" s="770"/>
      <c r="CR11" s="827"/>
      <c r="CS11" s="827"/>
      <c r="CT11" s="827"/>
    </row>
    <row r="12" spans="1:98" s="525" customFormat="1" ht="10.5">
      <c r="A12" s="328" t="s">
        <v>646</v>
      </c>
      <c r="B12" s="828" t="s">
        <v>578</v>
      </c>
      <c r="C12" s="829">
        <f aca="true" t="shared" si="0" ref="C12:D15">E12+G12+I12+K12</f>
        <v>4616</v>
      </c>
      <c r="D12" s="829">
        <f t="shared" si="0"/>
        <v>6489.1</v>
      </c>
      <c r="E12" s="829"/>
      <c r="F12" s="829"/>
      <c r="G12" s="829">
        <v>4500</v>
      </c>
      <c r="H12" s="829">
        <v>6319.1</v>
      </c>
      <c r="I12" s="829">
        <v>116</v>
      </c>
      <c r="J12" s="829">
        <v>170</v>
      </c>
      <c r="K12" s="829"/>
      <c r="L12" s="829"/>
      <c r="M12" s="829"/>
      <c r="N12" s="829"/>
      <c r="O12" s="829">
        <f aca="true" t="shared" si="1" ref="O12:P15">Q12+S12+W12+Y12+AA12+AC12</f>
        <v>1800</v>
      </c>
      <c r="P12" s="829">
        <f t="shared" si="1"/>
        <v>3278.1</v>
      </c>
      <c r="Q12" s="830">
        <v>400</v>
      </c>
      <c r="R12" s="830">
        <v>178.1</v>
      </c>
      <c r="S12" s="831"/>
      <c r="T12" s="831"/>
      <c r="U12" s="328" t="s">
        <v>646</v>
      </c>
      <c r="V12" s="828" t="s">
        <v>578</v>
      </c>
      <c r="W12" s="830">
        <v>1400</v>
      </c>
      <c r="X12" s="830">
        <v>3100</v>
      </c>
      <c r="Y12" s="830"/>
      <c r="Z12" s="830"/>
      <c r="AA12" s="830"/>
      <c r="AB12" s="830"/>
      <c r="AC12" s="830"/>
      <c r="AD12" s="830"/>
      <c r="AE12" s="832">
        <f aca="true" t="shared" si="2" ref="AE12:AF15">C12+M12+O12</f>
        <v>6416</v>
      </c>
      <c r="AF12" s="832">
        <f>D12+N12+P12</f>
        <v>9767.2</v>
      </c>
      <c r="AG12" s="830">
        <v>116</v>
      </c>
      <c r="AH12" s="830"/>
      <c r="AI12" s="830">
        <v>20</v>
      </c>
      <c r="AJ12" s="830"/>
      <c r="AK12" s="335">
        <v>160</v>
      </c>
      <c r="AL12" s="831">
        <v>200</v>
      </c>
      <c r="AM12" s="830">
        <f aca="true" t="shared" si="3" ref="AM12:AN36">AG12+AI12+AK12</f>
        <v>296</v>
      </c>
      <c r="AN12" s="830">
        <f t="shared" si="3"/>
        <v>200</v>
      </c>
      <c r="AO12" s="328" t="s">
        <v>646</v>
      </c>
      <c r="AP12" s="828" t="s">
        <v>578</v>
      </c>
      <c r="AQ12" s="832">
        <f aca="true" t="shared" si="4" ref="AQ12:AR15">AE12+AM12</f>
        <v>6712</v>
      </c>
      <c r="AR12" s="832">
        <f>AF12+AN12</f>
        <v>9967.2</v>
      </c>
      <c r="AS12" s="832">
        <f>AR12/AQ12*100</f>
        <v>148.49821215733016</v>
      </c>
      <c r="AT12" s="829"/>
      <c r="AU12" s="829"/>
      <c r="AV12" s="829"/>
      <c r="AW12" s="829"/>
      <c r="AX12" s="830"/>
      <c r="AY12" s="328"/>
      <c r="AZ12" s="830"/>
      <c r="BA12" s="830"/>
      <c r="BB12" s="830"/>
      <c r="BC12" s="830"/>
      <c r="BD12" s="830"/>
      <c r="BE12" s="830"/>
      <c r="BF12" s="328"/>
      <c r="BG12" s="328"/>
      <c r="BH12" s="525" t="s">
        <v>646</v>
      </c>
      <c r="BI12" s="548" t="s">
        <v>578</v>
      </c>
      <c r="BJ12" s="528">
        <f>AT12+AV12+AX12+AZ12+BB12+BD12+BF12</f>
        <v>0</v>
      </c>
      <c r="BK12" s="528">
        <f>AU12+AW12+AY12+BA12+BC12+BE12+BG12</f>
        <v>0</v>
      </c>
      <c r="BL12" s="833"/>
      <c r="BM12" s="528">
        <f aca="true" t="shared" si="5" ref="BM12:BN15">AQ12+BJ12</f>
        <v>6712</v>
      </c>
      <c r="BN12" s="528">
        <f>AR12+BK12</f>
        <v>9967.2</v>
      </c>
      <c r="BO12" s="528">
        <f>BN12/BM12*100</f>
        <v>148.49821215733016</v>
      </c>
      <c r="BP12" s="834">
        <v>550</v>
      </c>
      <c r="BQ12" s="528">
        <v>1202.7</v>
      </c>
      <c r="BR12" s="528">
        <v>800</v>
      </c>
      <c r="BS12" s="835">
        <v>2747.2</v>
      </c>
      <c r="BT12" s="829"/>
      <c r="BU12" s="829"/>
      <c r="BV12" s="829">
        <v>20</v>
      </c>
      <c r="BW12" s="829">
        <v>10</v>
      </c>
      <c r="BX12" s="829">
        <f>BP12+BR12+BT12+BV12</f>
        <v>1370</v>
      </c>
      <c r="BY12" s="829">
        <f>BQ12+BS12+BU12+BW12</f>
        <v>3959.8999999999996</v>
      </c>
      <c r="BZ12" s="829">
        <f>BM12+BX12</f>
        <v>8082</v>
      </c>
      <c r="CA12" s="829">
        <f>BN12+BY12</f>
        <v>13927.1</v>
      </c>
      <c r="CB12" s="829">
        <f>CA12/BZ12*100</f>
        <v>172.32244493937145</v>
      </c>
      <c r="CC12" s="829"/>
      <c r="CF12" s="829"/>
      <c r="CG12" s="829"/>
      <c r="CH12" s="328"/>
      <c r="CI12" s="828"/>
      <c r="CJ12" s="328"/>
      <c r="CK12" s="328"/>
      <c r="CL12" s="830"/>
      <c r="CM12" s="830"/>
      <c r="CN12" s="830"/>
      <c r="CO12" s="830"/>
      <c r="CP12" s="328"/>
      <c r="CQ12" s="328"/>
      <c r="CR12" s="830"/>
      <c r="CS12" s="830"/>
      <c r="CT12" s="830"/>
    </row>
    <row r="13" spans="1:98" s="525" customFormat="1" ht="10.5">
      <c r="A13" s="328" t="s">
        <v>647</v>
      </c>
      <c r="B13" s="828" t="s">
        <v>241</v>
      </c>
      <c r="C13" s="829">
        <f t="shared" si="0"/>
        <v>2018</v>
      </c>
      <c r="D13" s="829">
        <f t="shared" si="0"/>
        <v>4117.5</v>
      </c>
      <c r="E13" s="829"/>
      <c r="F13" s="829"/>
      <c r="G13" s="829">
        <v>2000</v>
      </c>
      <c r="H13" s="829">
        <v>4113.5</v>
      </c>
      <c r="I13" s="829">
        <v>18</v>
      </c>
      <c r="J13" s="829">
        <v>4</v>
      </c>
      <c r="K13" s="829"/>
      <c r="L13" s="829"/>
      <c r="M13" s="829"/>
      <c r="N13" s="829"/>
      <c r="O13" s="829">
        <f t="shared" si="1"/>
        <v>1644.6</v>
      </c>
      <c r="P13" s="829">
        <f t="shared" si="1"/>
        <v>747.5</v>
      </c>
      <c r="Q13" s="830">
        <v>366.6</v>
      </c>
      <c r="R13" s="830">
        <v>41.3</v>
      </c>
      <c r="S13" s="831"/>
      <c r="T13" s="831"/>
      <c r="U13" s="328" t="s">
        <v>647</v>
      </c>
      <c r="V13" s="828" t="s">
        <v>241</v>
      </c>
      <c r="W13" s="830">
        <v>1148</v>
      </c>
      <c r="X13" s="830">
        <v>701.2</v>
      </c>
      <c r="Y13" s="830"/>
      <c r="Z13" s="830">
        <v>5</v>
      </c>
      <c r="AA13" s="830"/>
      <c r="AB13" s="830"/>
      <c r="AC13" s="830">
        <v>130</v>
      </c>
      <c r="AD13" s="830"/>
      <c r="AE13" s="830">
        <f t="shared" si="2"/>
        <v>3662.6</v>
      </c>
      <c r="AF13" s="830">
        <f t="shared" si="2"/>
        <v>4865</v>
      </c>
      <c r="AG13" s="830">
        <v>132</v>
      </c>
      <c r="AH13" s="830">
        <v>416.5</v>
      </c>
      <c r="AI13" s="830">
        <v>20</v>
      </c>
      <c r="AJ13" s="830"/>
      <c r="AK13" s="335">
        <v>166.6</v>
      </c>
      <c r="AL13" s="831"/>
      <c r="AM13" s="830">
        <f t="shared" si="3"/>
        <v>318.6</v>
      </c>
      <c r="AN13" s="830">
        <f t="shared" si="3"/>
        <v>416.5</v>
      </c>
      <c r="AO13" s="328" t="s">
        <v>647</v>
      </c>
      <c r="AP13" s="828" t="s">
        <v>241</v>
      </c>
      <c r="AQ13" s="830">
        <f t="shared" si="4"/>
        <v>3981.2</v>
      </c>
      <c r="AR13" s="830">
        <f t="shared" si="4"/>
        <v>5281.5</v>
      </c>
      <c r="AS13" s="830">
        <f aca="true" t="shared" si="6" ref="AS13:AS36">AR13/AQ13*100</f>
        <v>132.6610067316387</v>
      </c>
      <c r="AT13" s="829"/>
      <c r="AU13" s="829"/>
      <c r="AV13" s="829"/>
      <c r="AW13" s="829"/>
      <c r="AX13" s="830"/>
      <c r="AY13" s="328"/>
      <c r="AZ13" s="830"/>
      <c r="BA13" s="830"/>
      <c r="BB13" s="830"/>
      <c r="BC13" s="830"/>
      <c r="BD13" s="830"/>
      <c r="BE13" s="830"/>
      <c r="BF13" s="328"/>
      <c r="BG13" s="328"/>
      <c r="BH13" s="525" t="s">
        <v>647</v>
      </c>
      <c r="BI13" s="548" t="s">
        <v>241</v>
      </c>
      <c r="BJ13" s="528">
        <f aca="true" t="shared" si="7" ref="BJ13:BK34">AT13+AV13+AX13+AZ13+BB13+BD13+BF13</f>
        <v>0</v>
      </c>
      <c r="BK13" s="528">
        <f t="shared" si="7"/>
        <v>0</v>
      </c>
      <c r="BL13" s="833"/>
      <c r="BM13" s="528">
        <f t="shared" si="5"/>
        <v>3981.2</v>
      </c>
      <c r="BN13" s="528">
        <f>AR13+BK13</f>
        <v>5281.5</v>
      </c>
      <c r="BO13" s="528">
        <f aca="true" t="shared" si="8" ref="BO13:BO37">BN13/BM13*100</f>
        <v>132.6610067316387</v>
      </c>
      <c r="BP13" s="834">
        <v>450</v>
      </c>
      <c r="BQ13" s="528">
        <v>905</v>
      </c>
      <c r="BR13" s="528">
        <v>800</v>
      </c>
      <c r="BS13" s="835">
        <v>227.1</v>
      </c>
      <c r="BT13" s="829"/>
      <c r="BU13" s="829"/>
      <c r="BV13" s="829">
        <v>20</v>
      </c>
      <c r="BW13" s="829">
        <v>9.5</v>
      </c>
      <c r="BX13" s="829">
        <f aca="true" t="shared" si="9" ref="BX13:BY35">BP13+BR13+BT13+BV13</f>
        <v>1270</v>
      </c>
      <c r="BY13" s="829">
        <f t="shared" si="9"/>
        <v>1141.6</v>
      </c>
      <c r="BZ13" s="829">
        <f aca="true" t="shared" si="10" ref="BZ13:CA35">BM13+BX13</f>
        <v>5251.2</v>
      </c>
      <c r="CA13" s="829">
        <f t="shared" si="10"/>
        <v>6423.1</v>
      </c>
      <c r="CB13" s="829">
        <f aca="true" t="shared" si="11" ref="CB13:CB37">CA13/BZ13*100</f>
        <v>122.31680377818404</v>
      </c>
      <c r="CC13" s="829"/>
      <c r="CF13" s="829"/>
      <c r="CG13" s="829"/>
      <c r="CH13" s="328"/>
      <c r="CI13" s="828"/>
      <c r="CJ13" s="328"/>
      <c r="CK13" s="328"/>
      <c r="CL13" s="830"/>
      <c r="CM13" s="830"/>
      <c r="CN13" s="830"/>
      <c r="CO13" s="830"/>
      <c r="CP13" s="328"/>
      <c r="CQ13" s="328"/>
      <c r="CR13" s="830"/>
      <c r="CS13" s="830"/>
      <c r="CT13" s="830"/>
    </row>
    <row r="14" spans="1:98" s="525" customFormat="1" ht="10.5">
      <c r="A14" s="328" t="s">
        <v>648</v>
      </c>
      <c r="B14" s="828" t="s">
        <v>242</v>
      </c>
      <c r="C14" s="829">
        <f t="shared" si="0"/>
        <v>190</v>
      </c>
      <c r="D14" s="829">
        <f t="shared" si="0"/>
        <v>1329.5</v>
      </c>
      <c r="E14" s="829"/>
      <c r="F14" s="829"/>
      <c r="G14" s="829">
        <v>160</v>
      </c>
      <c r="H14" s="829">
        <v>1329.5</v>
      </c>
      <c r="I14" s="829">
        <v>30</v>
      </c>
      <c r="J14" s="829"/>
      <c r="K14" s="829"/>
      <c r="L14" s="829"/>
      <c r="M14" s="829"/>
      <c r="N14" s="829"/>
      <c r="O14" s="829">
        <f t="shared" si="1"/>
        <v>600</v>
      </c>
      <c r="P14" s="829">
        <f t="shared" si="1"/>
        <v>862.5</v>
      </c>
      <c r="Q14" s="830">
        <v>100</v>
      </c>
      <c r="R14" s="830">
        <v>223</v>
      </c>
      <c r="S14" s="831"/>
      <c r="T14" s="831"/>
      <c r="U14" s="328" t="s">
        <v>648</v>
      </c>
      <c r="V14" s="828" t="s">
        <v>242</v>
      </c>
      <c r="W14" s="830">
        <v>500</v>
      </c>
      <c r="X14" s="830">
        <v>630</v>
      </c>
      <c r="Y14" s="830"/>
      <c r="Z14" s="830"/>
      <c r="AA14" s="830"/>
      <c r="AB14" s="830">
        <v>9.5</v>
      </c>
      <c r="AC14" s="830"/>
      <c r="AD14" s="830"/>
      <c r="AE14" s="830">
        <f t="shared" si="2"/>
        <v>790</v>
      </c>
      <c r="AF14" s="830">
        <f t="shared" si="2"/>
        <v>2192</v>
      </c>
      <c r="AG14" s="830">
        <v>80</v>
      </c>
      <c r="AH14" s="830">
        <v>15</v>
      </c>
      <c r="AI14" s="830">
        <v>20</v>
      </c>
      <c r="AJ14" s="830"/>
      <c r="AK14" s="335">
        <v>90</v>
      </c>
      <c r="AL14" s="831"/>
      <c r="AM14" s="830">
        <f t="shared" si="3"/>
        <v>190</v>
      </c>
      <c r="AN14" s="830">
        <f t="shared" si="3"/>
        <v>15</v>
      </c>
      <c r="AO14" s="328" t="s">
        <v>648</v>
      </c>
      <c r="AP14" s="828"/>
      <c r="AQ14" s="830">
        <f t="shared" si="4"/>
        <v>980</v>
      </c>
      <c r="AR14" s="830">
        <f t="shared" si="4"/>
        <v>2207</v>
      </c>
      <c r="AS14" s="830">
        <f t="shared" si="6"/>
        <v>225.20408163265304</v>
      </c>
      <c r="AT14" s="829"/>
      <c r="AU14" s="829"/>
      <c r="AV14" s="829"/>
      <c r="AW14" s="829"/>
      <c r="AX14" s="830"/>
      <c r="AY14" s="328"/>
      <c r="AZ14" s="830"/>
      <c r="BA14" s="830"/>
      <c r="BB14" s="830"/>
      <c r="BC14" s="830"/>
      <c r="BD14" s="830"/>
      <c r="BE14" s="830"/>
      <c r="BF14" s="328"/>
      <c r="BG14" s="328"/>
      <c r="BH14" s="525" t="s">
        <v>648</v>
      </c>
      <c r="BI14" s="548" t="s">
        <v>242</v>
      </c>
      <c r="BJ14" s="528">
        <f t="shared" si="7"/>
        <v>0</v>
      </c>
      <c r="BK14" s="528">
        <f t="shared" si="7"/>
        <v>0</v>
      </c>
      <c r="BL14" s="833"/>
      <c r="BM14" s="528">
        <f t="shared" si="5"/>
        <v>980</v>
      </c>
      <c r="BN14" s="528">
        <f t="shared" si="5"/>
        <v>2207</v>
      </c>
      <c r="BO14" s="528">
        <f t="shared" si="8"/>
        <v>225.20408163265304</v>
      </c>
      <c r="BP14" s="834">
        <v>200</v>
      </c>
      <c r="BQ14" s="528">
        <v>591.6</v>
      </c>
      <c r="BR14" s="528">
        <v>160</v>
      </c>
      <c r="BS14" s="835">
        <v>325</v>
      </c>
      <c r="BT14" s="829"/>
      <c r="BU14" s="829"/>
      <c r="BV14" s="829">
        <v>20</v>
      </c>
      <c r="BW14" s="829">
        <v>27.3</v>
      </c>
      <c r="BX14" s="829">
        <f t="shared" si="9"/>
        <v>380</v>
      </c>
      <c r="BY14" s="829">
        <f t="shared" si="9"/>
        <v>943.9</v>
      </c>
      <c r="BZ14" s="829">
        <f t="shared" si="10"/>
        <v>1360</v>
      </c>
      <c r="CA14" s="829">
        <f t="shared" si="10"/>
        <v>3150.9</v>
      </c>
      <c r="CB14" s="829">
        <f t="shared" si="11"/>
        <v>231.68382352941177</v>
      </c>
      <c r="CC14" s="829"/>
      <c r="CF14" s="829"/>
      <c r="CG14" s="829"/>
      <c r="CH14" s="328"/>
      <c r="CI14" s="828"/>
      <c r="CJ14" s="328"/>
      <c r="CK14" s="328"/>
      <c r="CL14" s="830"/>
      <c r="CM14" s="830"/>
      <c r="CN14" s="830"/>
      <c r="CO14" s="830"/>
      <c r="CP14" s="328"/>
      <c r="CQ14" s="328"/>
      <c r="CR14" s="830"/>
      <c r="CS14" s="830"/>
      <c r="CT14" s="830"/>
    </row>
    <row r="15" spans="1:98" s="525" customFormat="1" ht="10.5">
      <c r="A15" s="328" t="s">
        <v>649</v>
      </c>
      <c r="B15" s="828" t="s">
        <v>243</v>
      </c>
      <c r="C15" s="829">
        <f t="shared" si="0"/>
        <v>2100</v>
      </c>
      <c r="D15" s="829">
        <f t="shared" si="0"/>
        <v>1695</v>
      </c>
      <c r="E15" s="829"/>
      <c r="F15" s="829"/>
      <c r="G15" s="829">
        <v>2000</v>
      </c>
      <c r="H15" s="829">
        <v>1625</v>
      </c>
      <c r="I15" s="829">
        <v>100</v>
      </c>
      <c r="J15" s="829">
        <v>70</v>
      </c>
      <c r="K15" s="829"/>
      <c r="L15" s="829"/>
      <c r="M15" s="829"/>
      <c r="N15" s="829">
        <v>4</v>
      </c>
      <c r="O15" s="829">
        <f t="shared" si="1"/>
        <v>1330</v>
      </c>
      <c r="P15" s="829">
        <f t="shared" si="1"/>
        <v>606.2</v>
      </c>
      <c r="Q15" s="830">
        <v>300</v>
      </c>
      <c r="R15" s="830">
        <v>44.6</v>
      </c>
      <c r="S15" s="831"/>
      <c r="T15" s="831">
        <v>500</v>
      </c>
      <c r="U15" s="328" t="s">
        <v>649</v>
      </c>
      <c r="V15" s="828" t="s">
        <v>243</v>
      </c>
      <c r="W15" s="830">
        <v>1030</v>
      </c>
      <c r="X15" s="830">
        <v>61.6</v>
      </c>
      <c r="Y15" s="830"/>
      <c r="Z15" s="830"/>
      <c r="AA15" s="830"/>
      <c r="AB15" s="830"/>
      <c r="AC15" s="830"/>
      <c r="AD15" s="830"/>
      <c r="AE15" s="830">
        <f t="shared" si="2"/>
        <v>3430</v>
      </c>
      <c r="AF15" s="830">
        <f t="shared" si="2"/>
        <v>2305.2</v>
      </c>
      <c r="AG15" s="830">
        <v>120</v>
      </c>
      <c r="AH15" s="830">
        <v>70</v>
      </c>
      <c r="AI15" s="830">
        <v>20</v>
      </c>
      <c r="AJ15" s="830"/>
      <c r="AK15" s="335">
        <v>120</v>
      </c>
      <c r="AL15" s="831">
        <v>231.5</v>
      </c>
      <c r="AM15" s="830">
        <f t="shared" si="3"/>
        <v>260</v>
      </c>
      <c r="AN15" s="830">
        <f t="shared" si="3"/>
        <v>301.5</v>
      </c>
      <c r="AO15" s="328" t="s">
        <v>649</v>
      </c>
      <c r="AP15" s="828" t="s">
        <v>243</v>
      </c>
      <c r="AQ15" s="830">
        <f t="shared" si="4"/>
        <v>3690</v>
      </c>
      <c r="AR15" s="830">
        <f t="shared" si="4"/>
        <v>2606.7</v>
      </c>
      <c r="AS15" s="830">
        <f t="shared" si="6"/>
        <v>70.64227642276423</v>
      </c>
      <c r="AT15" s="829"/>
      <c r="AU15" s="829"/>
      <c r="AV15" s="829"/>
      <c r="AW15" s="829"/>
      <c r="AX15" s="830"/>
      <c r="AY15" s="328"/>
      <c r="AZ15" s="830"/>
      <c r="BA15" s="830"/>
      <c r="BB15" s="836"/>
      <c r="BC15" s="836"/>
      <c r="BD15" s="830"/>
      <c r="BE15" s="830"/>
      <c r="BF15" s="328"/>
      <c r="BG15" s="328"/>
      <c r="BH15" s="525" t="s">
        <v>649</v>
      </c>
      <c r="BI15" s="548" t="s">
        <v>243</v>
      </c>
      <c r="BJ15" s="528">
        <f t="shared" si="7"/>
        <v>0</v>
      </c>
      <c r="BK15" s="528">
        <f t="shared" si="7"/>
        <v>0</v>
      </c>
      <c r="BL15" s="833"/>
      <c r="BM15" s="528">
        <f t="shared" si="5"/>
        <v>3690</v>
      </c>
      <c r="BN15" s="528">
        <f t="shared" si="5"/>
        <v>2606.7</v>
      </c>
      <c r="BO15" s="528">
        <f t="shared" si="8"/>
        <v>70.64227642276423</v>
      </c>
      <c r="BP15" s="834">
        <v>250</v>
      </c>
      <c r="BQ15" s="528">
        <v>179</v>
      </c>
      <c r="BR15" s="528">
        <v>380</v>
      </c>
      <c r="BS15" s="835">
        <v>167.2</v>
      </c>
      <c r="BT15" s="829"/>
      <c r="BU15" s="829"/>
      <c r="BV15" s="829">
        <v>20</v>
      </c>
      <c r="BW15" s="829">
        <v>10</v>
      </c>
      <c r="BX15" s="829">
        <f t="shared" si="9"/>
        <v>650</v>
      </c>
      <c r="BY15" s="829">
        <f t="shared" si="9"/>
        <v>356.2</v>
      </c>
      <c r="BZ15" s="829">
        <f t="shared" si="10"/>
        <v>4340</v>
      </c>
      <c r="CA15" s="829">
        <f t="shared" si="10"/>
        <v>2962.8999999999996</v>
      </c>
      <c r="CB15" s="829">
        <f t="shared" si="11"/>
        <v>68.26958525345621</v>
      </c>
      <c r="CC15" s="829"/>
      <c r="CF15" s="829"/>
      <c r="CG15" s="829"/>
      <c r="CH15" s="328"/>
      <c r="CI15" s="828"/>
      <c r="CJ15" s="328"/>
      <c r="CK15" s="328"/>
      <c r="CL15" s="830"/>
      <c r="CM15" s="830"/>
      <c r="CN15" s="830"/>
      <c r="CO15" s="830"/>
      <c r="CP15" s="328"/>
      <c r="CQ15" s="328"/>
      <c r="CR15" s="830"/>
      <c r="CS15" s="830"/>
      <c r="CT15" s="830"/>
    </row>
    <row r="16" spans="1:98" s="525" customFormat="1" ht="10.5">
      <c r="A16" s="328"/>
      <c r="B16" s="828"/>
      <c r="C16" s="829"/>
      <c r="D16" s="829"/>
      <c r="E16" s="829"/>
      <c r="F16" s="829"/>
      <c r="G16" s="836"/>
      <c r="H16" s="836"/>
      <c r="I16" s="836"/>
      <c r="J16" s="836"/>
      <c r="K16" s="829"/>
      <c r="L16" s="836"/>
      <c r="M16" s="829"/>
      <c r="N16" s="836"/>
      <c r="O16" s="829"/>
      <c r="P16" s="829"/>
      <c r="Q16" s="830"/>
      <c r="R16" s="830"/>
      <c r="S16" s="803"/>
      <c r="T16" s="803"/>
      <c r="U16" s="328"/>
      <c r="V16" s="828"/>
      <c r="W16" s="830"/>
      <c r="X16" s="836"/>
      <c r="Y16" s="830"/>
      <c r="Z16" s="836"/>
      <c r="AA16" s="836"/>
      <c r="AB16" s="836"/>
      <c r="AC16" s="836"/>
      <c r="AD16" s="836"/>
      <c r="AE16" s="830"/>
      <c r="AF16" s="830"/>
      <c r="AG16" s="836"/>
      <c r="AH16" s="836"/>
      <c r="AI16" s="836"/>
      <c r="AJ16" s="830"/>
      <c r="AK16" s="335"/>
      <c r="AL16" s="803"/>
      <c r="AM16" s="830"/>
      <c r="AN16" s="830"/>
      <c r="AO16" s="328"/>
      <c r="AP16" s="828"/>
      <c r="AQ16" s="830"/>
      <c r="AR16" s="830"/>
      <c r="AS16" s="830"/>
      <c r="AT16" s="836"/>
      <c r="AU16" s="836"/>
      <c r="AV16" s="829"/>
      <c r="AW16" s="836"/>
      <c r="AX16" s="830"/>
      <c r="AY16" s="328"/>
      <c r="AZ16" s="836"/>
      <c r="BA16" s="836"/>
      <c r="BB16" s="830"/>
      <c r="BC16" s="830"/>
      <c r="BD16" s="836"/>
      <c r="BE16" s="830"/>
      <c r="BF16" s="328"/>
      <c r="BG16" s="328"/>
      <c r="BI16" s="548"/>
      <c r="BJ16" s="528"/>
      <c r="BK16" s="528"/>
      <c r="BL16" s="833"/>
      <c r="BM16" s="528"/>
      <c r="BN16" s="528"/>
      <c r="BO16" s="528"/>
      <c r="BP16" s="834"/>
      <c r="BR16" s="528"/>
      <c r="BS16" s="835"/>
      <c r="BT16" s="829"/>
      <c r="BU16" s="829"/>
      <c r="BV16" s="829"/>
      <c r="BW16" s="829"/>
      <c r="BX16" s="829"/>
      <c r="BY16" s="829"/>
      <c r="BZ16" s="829"/>
      <c r="CA16" s="829"/>
      <c r="CB16" s="829"/>
      <c r="CC16" s="829"/>
      <c r="CF16" s="829"/>
      <c r="CG16" s="836"/>
      <c r="CH16" s="328"/>
      <c r="CI16" s="828"/>
      <c r="CJ16" s="328"/>
      <c r="CK16" s="328"/>
      <c r="CL16" s="836"/>
      <c r="CM16" s="836"/>
      <c r="CN16" s="836"/>
      <c r="CO16" s="836"/>
      <c r="CP16" s="328"/>
      <c r="CQ16" s="328"/>
      <c r="CR16" s="830"/>
      <c r="CS16" s="830"/>
      <c r="CT16" s="830"/>
    </row>
    <row r="17" spans="1:98" s="525" customFormat="1" ht="10.5">
      <c r="A17" s="328" t="s">
        <v>650</v>
      </c>
      <c r="B17" s="828" t="s">
        <v>244</v>
      </c>
      <c r="C17" s="829">
        <f aca="true" t="shared" si="12" ref="C17:D20">E17+G17+I17+K17</f>
        <v>381</v>
      </c>
      <c r="D17" s="829">
        <f>F17+H17+J17+L17</f>
        <v>2480.9</v>
      </c>
      <c r="E17" s="829"/>
      <c r="F17" s="829"/>
      <c r="G17" s="829">
        <v>331</v>
      </c>
      <c r="H17" s="829">
        <v>2384.9</v>
      </c>
      <c r="I17" s="829">
        <v>50</v>
      </c>
      <c r="J17" s="829">
        <v>96</v>
      </c>
      <c r="K17" s="829"/>
      <c r="L17" s="829"/>
      <c r="M17" s="829"/>
      <c r="N17" s="829"/>
      <c r="O17" s="829">
        <f aca="true" t="shared" si="13" ref="O17:P20">Q17+S17+W17+Y17+AA17+AC17</f>
        <v>894.4</v>
      </c>
      <c r="P17" s="829">
        <f t="shared" si="13"/>
        <v>1151.6</v>
      </c>
      <c r="Q17" s="830">
        <v>400</v>
      </c>
      <c r="R17" s="830">
        <v>134.8</v>
      </c>
      <c r="S17" s="831">
        <v>200</v>
      </c>
      <c r="T17" s="831"/>
      <c r="U17" s="328" t="s">
        <v>650</v>
      </c>
      <c r="V17" s="828" t="s">
        <v>244</v>
      </c>
      <c r="W17" s="830">
        <v>259.4</v>
      </c>
      <c r="X17" s="830">
        <v>1016.8</v>
      </c>
      <c r="Y17" s="830"/>
      <c r="Z17" s="830"/>
      <c r="AA17" s="830"/>
      <c r="AB17" s="830"/>
      <c r="AC17" s="830">
        <v>35</v>
      </c>
      <c r="AD17" s="830"/>
      <c r="AE17" s="830">
        <f aca="true" t="shared" si="14" ref="AE17:AF20">C17+M17+O17</f>
        <v>1275.4</v>
      </c>
      <c r="AF17" s="830">
        <f t="shared" si="14"/>
        <v>3632.5</v>
      </c>
      <c r="AG17" s="830"/>
      <c r="AH17" s="830"/>
      <c r="AI17" s="830"/>
      <c r="AJ17" s="830"/>
      <c r="AK17" s="335"/>
      <c r="AL17" s="831"/>
      <c r="AM17" s="830">
        <f t="shared" si="3"/>
        <v>0</v>
      </c>
      <c r="AN17" s="830">
        <f t="shared" si="3"/>
        <v>0</v>
      </c>
      <c r="AO17" s="328" t="s">
        <v>650</v>
      </c>
      <c r="AP17" s="828" t="s">
        <v>244</v>
      </c>
      <c r="AQ17" s="830">
        <f aca="true" t="shared" si="15" ref="AQ17:AR20">AE17+AM17</f>
        <v>1275.4</v>
      </c>
      <c r="AR17" s="830">
        <f t="shared" si="15"/>
        <v>3632.5</v>
      </c>
      <c r="AS17" s="830">
        <f t="shared" si="6"/>
        <v>284.8126078093147</v>
      </c>
      <c r="AT17" s="829"/>
      <c r="AU17" s="829"/>
      <c r="AV17" s="829"/>
      <c r="AW17" s="829"/>
      <c r="AX17" s="830"/>
      <c r="AY17" s="328"/>
      <c r="AZ17" s="830"/>
      <c r="BA17" s="830"/>
      <c r="BB17" s="830"/>
      <c r="BC17" s="830"/>
      <c r="BD17" s="830"/>
      <c r="BE17" s="830"/>
      <c r="BF17" s="328"/>
      <c r="BG17" s="328"/>
      <c r="BH17" s="525" t="s">
        <v>650</v>
      </c>
      <c r="BI17" s="548" t="s">
        <v>244</v>
      </c>
      <c r="BJ17" s="528">
        <f t="shared" si="7"/>
        <v>0</v>
      </c>
      <c r="BK17" s="528">
        <f t="shared" si="7"/>
        <v>0</v>
      </c>
      <c r="BL17" s="833"/>
      <c r="BM17" s="528">
        <f aca="true" t="shared" si="16" ref="BM17:BN20">AQ17+BJ17</f>
        <v>1275.4</v>
      </c>
      <c r="BN17" s="528">
        <f t="shared" si="16"/>
        <v>3632.5</v>
      </c>
      <c r="BO17" s="528">
        <f t="shared" si="8"/>
        <v>284.8126078093147</v>
      </c>
      <c r="BP17" s="834">
        <v>200</v>
      </c>
      <c r="BQ17" s="528">
        <v>286.8</v>
      </c>
      <c r="BR17" s="528">
        <v>400</v>
      </c>
      <c r="BS17" s="835">
        <v>707.1</v>
      </c>
      <c r="BT17" s="829"/>
      <c r="BU17" s="829"/>
      <c r="BV17" s="829">
        <v>20</v>
      </c>
      <c r="BW17" s="829">
        <v>0</v>
      </c>
      <c r="BX17" s="829">
        <f t="shared" si="9"/>
        <v>620</v>
      </c>
      <c r="BY17" s="829">
        <f t="shared" si="9"/>
        <v>993.9000000000001</v>
      </c>
      <c r="BZ17" s="829">
        <f t="shared" si="10"/>
        <v>1895.4</v>
      </c>
      <c r="CA17" s="829">
        <f t="shared" si="10"/>
        <v>4626.4</v>
      </c>
      <c r="CB17" s="829">
        <f t="shared" si="11"/>
        <v>244.0856811227181</v>
      </c>
      <c r="CC17" s="829"/>
      <c r="CF17" s="829"/>
      <c r="CG17" s="829"/>
      <c r="CH17" s="328"/>
      <c r="CI17" s="828"/>
      <c r="CJ17" s="328"/>
      <c r="CK17" s="328"/>
      <c r="CL17" s="830"/>
      <c r="CM17" s="830"/>
      <c r="CN17" s="830"/>
      <c r="CO17" s="830"/>
      <c r="CP17" s="328"/>
      <c r="CQ17" s="328"/>
      <c r="CR17" s="830"/>
      <c r="CS17" s="830"/>
      <c r="CT17" s="830"/>
    </row>
    <row r="18" spans="1:98" s="525" customFormat="1" ht="10.5">
      <c r="A18" s="328" t="s">
        <v>651</v>
      </c>
      <c r="B18" s="828" t="s">
        <v>245</v>
      </c>
      <c r="C18" s="829">
        <f>SUM(E18,G18,I18,K18)</f>
        <v>2230</v>
      </c>
      <c r="D18" s="829">
        <f t="shared" si="12"/>
        <v>3468.4</v>
      </c>
      <c r="E18" s="829" t="s">
        <v>544</v>
      </c>
      <c r="F18" s="829"/>
      <c r="G18" s="829">
        <v>2200</v>
      </c>
      <c r="H18" s="829">
        <v>3443.4</v>
      </c>
      <c r="I18" s="829">
        <v>30</v>
      </c>
      <c r="J18" s="829">
        <v>25</v>
      </c>
      <c r="K18" s="829"/>
      <c r="L18" s="829"/>
      <c r="M18" s="829"/>
      <c r="N18" s="829">
        <v>6</v>
      </c>
      <c r="O18" s="829">
        <f t="shared" si="13"/>
        <v>1450</v>
      </c>
      <c r="P18" s="829">
        <f t="shared" si="13"/>
        <v>1923.5</v>
      </c>
      <c r="Q18" s="830">
        <v>400</v>
      </c>
      <c r="R18" s="830">
        <v>100.6</v>
      </c>
      <c r="S18" s="831"/>
      <c r="T18" s="831">
        <v>1620</v>
      </c>
      <c r="U18" s="328" t="s">
        <v>651</v>
      </c>
      <c r="V18" s="828" t="s">
        <v>245</v>
      </c>
      <c r="W18" s="830">
        <v>1050</v>
      </c>
      <c r="X18" s="830">
        <v>190.9</v>
      </c>
      <c r="Y18" s="830"/>
      <c r="Z18" s="830"/>
      <c r="AA18" s="830"/>
      <c r="AB18" s="830"/>
      <c r="AC18" s="830"/>
      <c r="AD18" s="830">
        <v>12</v>
      </c>
      <c r="AE18" s="830">
        <f t="shared" si="14"/>
        <v>3680</v>
      </c>
      <c r="AF18" s="830">
        <f t="shared" si="14"/>
        <v>5397.9</v>
      </c>
      <c r="AG18" s="830">
        <v>100</v>
      </c>
      <c r="AH18" s="830">
        <v>100</v>
      </c>
      <c r="AI18" s="830">
        <v>20</v>
      </c>
      <c r="AJ18" s="830"/>
      <c r="AK18" s="335">
        <v>150</v>
      </c>
      <c r="AL18" s="831">
        <v>2007.6</v>
      </c>
      <c r="AM18" s="830">
        <f t="shared" si="3"/>
        <v>270</v>
      </c>
      <c r="AN18" s="830">
        <f t="shared" si="3"/>
        <v>2107.6</v>
      </c>
      <c r="AO18" s="328" t="s">
        <v>651</v>
      </c>
      <c r="AP18" s="828" t="s">
        <v>245</v>
      </c>
      <c r="AQ18" s="830">
        <f t="shared" si="15"/>
        <v>3950</v>
      </c>
      <c r="AR18" s="830">
        <f t="shared" si="15"/>
        <v>7505.5</v>
      </c>
      <c r="AS18" s="830">
        <f t="shared" si="6"/>
        <v>190.0126582278481</v>
      </c>
      <c r="AT18" s="829"/>
      <c r="AU18" s="829"/>
      <c r="AV18" s="830"/>
      <c r="AW18" s="829"/>
      <c r="AX18" s="830"/>
      <c r="AY18" s="328"/>
      <c r="AZ18" s="830"/>
      <c r="BA18" s="830"/>
      <c r="BB18" s="830"/>
      <c r="BC18" s="830"/>
      <c r="BD18" s="830"/>
      <c r="BE18" s="830"/>
      <c r="BF18" s="328"/>
      <c r="BG18" s="328"/>
      <c r="BH18" s="525" t="s">
        <v>651</v>
      </c>
      <c r="BI18" s="548" t="s">
        <v>245</v>
      </c>
      <c r="BJ18" s="528">
        <f t="shared" si="7"/>
        <v>0</v>
      </c>
      <c r="BK18" s="528">
        <f t="shared" si="7"/>
        <v>0</v>
      </c>
      <c r="BL18" s="833"/>
      <c r="BM18" s="528">
        <f t="shared" si="16"/>
        <v>3950</v>
      </c>
      <c r="BN18" s="528">
        <f t="shared" si="16"/>
        <v>7505.5</v>
      </c>
      <c r="BO18" s="528">
        <f t="shared" si="8"/>
        <v>190.0126582278481</v>
      </c>
      <c r="BP18" s="834">
        <v>350</v>
      </c>
      <c r="BQ18" s="528">
        <v>325</v>
      </c>
      <c r="BR18" s="528">
        <v>250</v>
      </c>
      <c r="BS18" s="835">
        <v>69.6</v>
      </c>
      <c r="BT18" s="829"/>
      <c r="BU18" s="829"/>
      <c r="BV18" s="829">
        <v>20</v>
      </c>
      <c r="BW18" s="829">
        <v>7.5</v>
      </c>
      <c r="BX18" s="829">
        <f t="shared" si="9"/>
        <v>620</v>
      </c>
      <c r="BY18" s="829">
        <f t="shared" si="9"/>
        <v>402.1</v>
      </c>
      <c r="BZ18" s="829">
        <f t="shared" si="10"/>
        <v>4570</v>
      </c>
      <c r="CA18" s="829">
        <f t="shared" si="10"/>
        <v>7907.6</v>
      </c>
      <c r="CB18" s="829">
        <f t="shared" si="11"/>
        <v>173.0328227571116</v>
      </c>
      <c r="CC18" s="829"/>
      <c r="CF18" s="830"/>
      <c r="CG18" s="829"/>
      <c r="CH18" s="328"/>
      <c r="CI18" s="828"/>
      <c r="CJ18" s="328"/>
      <c r="CK18" s="328"/>
      <c r="CL18" s="830"/>
      <c r="CM18" s="830"/>
      <c r="CN18" s="830"/>
      <c r="CO18" s="830"/>
      <c r="CP18" s="328"/>
      <c r="CQ18" s="328"/>
      <c r="CR18" s="830"/>
      <c r="CS18" s="830"/>
      <c r="CT18" s="830"/>
    </row>
    <row r="19" spans="1:98" s="525" customFormat="1" ht="10.5">
      <c r="A19" s="328" t="s">
        <v>363</v>
      </c>
      <c r="B19" s="828" t="s">
        <v>246</v>
      </c>
      <c r="C19" s="829">
        <f t="shared" si="12"/>
        <v>1050</v>
      </c>
      <c r="D19" s="829">
        <f t="shared" si="12"/>
        <v>5246.700000000001</v>
      </c>
      <c r="E19" s="829"/>
      <c r="F19" s="829"/>
      <c r="G19" s="829">
        <v>1000</v>
      </c>
      <c r="H19" s="829">
        <v>3054.8</v>
      </c>
      <c r="I19" s="829">
        <v>50</v>
      </c>
      <c r="J19" s="829">
        <v>2191.9</v>
      </c>
      <c r="K19" s="829"/>
      <c r="L19" s="829"/>
      <c r="M19" s="829"/>
      <c r="N19" s="829"/>
      <c r="O19" s="829">
        <f t="shared" si="13"/>
        <v>1150</v>
      </c>
      <c r="P19" s="829">
        <f t="shared" si="13"/>
        <v>1635</v>
      </c>
      <c r="Q19" s="830">
        <v>200</v>
      </c>
      <c r="R19" s="830">
        <v>73.6</v>
      </c>
      <c r="S19" s="831"/>
      <c r="T19" s="831"/>
      <c r="U19" s="328" t="s">
        <v>363</v>
      </c>
      <c r="V19" s="828" t="s">
        <v>246</v>
      </c>
      <c r="W19" s="830">
        <v>900</v>
      </c>
      <c r="X19" s="830">
        <v>1516.9</v>
      </c>
      <c r="Y19" s="830">
        <v>50</v>
      </c>
      <c r="Z19" s="830"/>
      <c r="AA19" s="830"/>
      <c r="AB19" s="830"/>
      <c r="AC19" s="830"/>
      <c r="AD19" s="830">
        <v>44.5</v>
      </c>
      <c r="AE19" s="830">
        <f t="shared" si="14"/>
        <v>2200</v>
      </c>
      <c r="AF19" s="830">
        <f t="shared" si="14"/>
        <v>6881.700000000001</v>
      </c>
      <c r="AG19" s="830">
        <v>100</v>
      </c>
      <c r="AH19" s="830">
        <v>50</v>
      </c>
      <c r="AI19" s="830">
        <v>20</v>
      </c>
      <c r="AJ19" s="830"/>
      <c r="AK19" s="335">
        <v>180</v>
      </c>
      <c r="AL19" s="831">
        <v>30</v>
      </c>
      <c r="AM19" s="830">
        <f t="shared" si="3"/>
        <v>300</v>
      </c>
      <c r="AN19" s="830">
        <f t="shared" si="3"/>
        <v>80</v>
      </c>
      <c r="AO19" s="328" t="s">
        <v>363</v>
      </c>
      <c r="AP19" s="828" t="s">
        <v>246</v>
      </c>
      <c r="AQ19" s="830">
        <f t="shared" si="15"/>
        <v>2500</v>
      </c>
      <c r="AR19" s="830">
        <f t="shared" si="15"/>
        <v>6961.700000000001</v>
      </c>
      <c r="AS19" s="830">
        <f t="shared" si="6"/>
        <v>278.468</v>
      </c>
      <c r="AT19" s="829"/>
      <c r="AU19" s="829"/>
      <c r="AV19" s="829"/>
      <c r="AW19" s="829"/>
      <c r="AX19" s="830"/>
      <c r="AY19" s="328"/>
      <c r="AZ19" s="830"/>
      <c r="BA19" s="830"/>
      <c r="BB19" s="830"/>
      <c r="BC19" s="830"/>
      <c r="BD19" s="830"/>
      <c r="BE19" s="830"/>
      <c r="BF19" s="328"/>
      <c r="BG19" s="328"/>
      <c r="BH19" s="525" t="s">
        <v>363</v>
      </c>
      <c r="BI19" s="548" t="s">
        <v>246</v>
      </c>
      <c r="BJ19" s="528">
        <f t="shared" si="7"/>
        <v>0</v>
      </c>
      <c r="BK19" s="528">
        <f t="shared" si="7"/>
        <v>0</v>
      </c>
      <c r="BL19" s="833"/>
      <c r="BM19" s="528">
        <f t="shared" si="16"/>
        <v>2500</v>
      </c>
      <c r="BN19" s="528">
        <f t="shared" si="16"/>
        <v>6961.700000000001</v>
      </c>
      <c r="BO19" s="528">
        <f t="shared" si="8"/>
        <v>278.468</v>
      </c>
      <c r="BP19" s="834">
        <v>200</v>
      </c>
      <c r="BQ19" s="528">
        <v>2728.5</v>
      </c>
      <c r="BR19" s="528">
        <v>80</v>
      </c>
      <c r="BS19" s="835">
        <v>420</v>
      </c>
      <c r="BT19" s="829"/>
      <c r="BU19" s="829"/>
      <c r="BV19" s="829">
        <v>20</v>
      </c>
      <c r="BW19" s="829">
        <v>5.6</v>
      </c>
      <c r="BX19" s="829">
        <f t="shared" si="9"/>
        <v>300</v>
      </c>
      <c r="BY19" s="829">
        <f t="shared" si="9"/>
        <v>3154.1</v>
      </c>
      <c r="BZ19" s="829">
        <f t="shared" si="10"/>
        <v>2800</v>
      </c>
      <c r="CA19" s="829">
        <f t="shared" si="10"/>
        <v>10115.800000000001</v>
      </c>
      <c r="CB19" s="829">
        <f t="shared" si="11"/>
        <v>361.27857142857147</v>
      </c>
      <c r="CC19" s="829"/>
      <c r="CF19" s="829"/>
      <c r="CG19" s="829"/>
      <c r="CH19" s="328"/>
      <c r="CI19" s="828"/>
      <c r="CJ19" s="328"/>
      <c r="CK19" s="328"/>
      <c r="CL19" s="830"/>
      <c r="CM19" s="830"/>
      <c r="CN19" s="830"/>
      <c r="CO19" s="830"/>
      <c r="CP19" s="328"/>
      <c r="CQ19" s="328"/>
      <c r="CR19" s="830"/>
      <c r="CS19" s="830"/>
      <c r="CT19" s="830"/>
    </row>
    <row r="20" spans="1:98" s="525" customFormat="1" ht="10.5">
      <c r="A20" s="328" t="s">
        <v>364</v>
      </c>
      <c r="B20" s="828" t="s">
        <v>247</v>
      </c>
      <c r="C20" s="829">
        <f t="shared" si="12"/>
        <v>230</v>
      </c>
      <c r="D20" s="829">
        <f t="shared" si="12"/>
        <v>676.4</v>
      </c>
      <c r="E20" s="829"/>
      <c r="F20" s="829"/>
      <c r="G20" s="829">
        <v>200</v>
      </c>
      <c r="H20" s="829">
        <v>638.4</v>
      </c>
      <c r="I20" s="829">
        <v>30</v>
      </c>
      <c r="J20" s="829">
        <v>38</v>
      </c>
      <c r="K20" s="829"/>
      <c r="L20" s="829"/>
      <c r="M20" s="829"/>
      <c r="N20" s="829">
        <v>8</v>
      </c>
      <c r="O20" s="829">
        <f t="shared" si="13"/>
        <v>1100</v>
      </c>
      <c r="P20" s="829">
        <f t="shared" si="13"/>
        <v>310.70000000000005</v>
      </c>
      <c r="Q20" s="830">
        <v>150</v>
      </c>
      <c r="R20" s="830">
        <v>85.9</v>
      </c>
      <c r="S20" s="831"/>
      <c r="T20" s="831"/>
      <c r="U20" s="328" t="s">
        <v>364</v>
      </c>
      <c r="V20" s="828" t="s">
        <v>247</v>
      </c>
      <c r="W20" s="830">
        <v>900</v>
      </c>
      <c r="X20" s="830">
        <v>151.8</v>
      </c>
      <c r="Y20" s="830"/>
      <c r="Z20" s="830"/>
      <c r="AA20" s="830">
        <v>50</v>
      </c>
      <c r="AB20" s="830">
        <v>73</v>
      </c>
      <c r="AC20" s="830"/>
      <c r="AD20" s="830"/>
      <c r="AE20" s="830">
        <f t="shared" si="14"/>
        <v>1330</v>
      </c>
      <c r="AF20" s="830">
        <f t="shared" si="14"/>
        <v>995.1</v>
      </c>
      <c r="AG20" s="830"/>
      <c r="AH20" s="830">
        <v>25</v>
      </c>
      <c r="AI20" s="830"/>
      <c r="AJ20" s="830">
        <v>31.7</v>
      </c>
      <c r="AK20" s="335"/>
      <c r="AL20" s="831"/>
      <c r="AM20" s="830">
        <f t="shared" si="3"/>
        <v>0</v>
      </c>
      <c r="AN20" s="830">
        <f t="shared" si="3"/>
        <v>56.7</v>
      </c>
      <c r="AO20" s="328" t="s">
        <v>364</v>
      </c>
      <c r="AP20" s="828" t="s">
        <v>247</v>
      </c>
      <c r="AQ20" s="830">
        <f t="shared" si="15"/>
        <v>1330</v>
      </c>
      <c r="AR20" s="830">
        <f t="shared" si="15"/>
        <v>1051.8</v>
      </c>
      <c r="AS20" s="830">
        <f t="shared" si="6"/>
        <v>79.08270676691728</v>
      </c>
      <c r="AT20" s="829"/>
      <c r="AU20" s="829"/>
      <c r="AV20" s="829"/>
      <c r="AW20" s="829"/>
      <c r="AX20" s="830"/>
      <c r="AY20" s="328"/>
      <c r="AZ20" s="830"/>
      <c r="BA20" s="830"/>
      <c r="BB20" s="836"/>
      <c r="BC20" s="836"/>
      <c r="BD20" s="830"/>
      <c r="BE20" s="830"/>
      <c r="BF20" s="328"/>
      <c r="BG20" s="328"/>
      <c r="BH20" s="525" t="s">
        <v>364</v>
      </c>
      <c r="BI20" s="548" t="s">
        <v>247</v>
      </c>
      <c r="BJ20" s="528">
        <f t="shared" si="7"/>
        <v>0</v>
      </c>
      <c r="BK20" s="528">
        <f t="shared" si="7"/>
        <v>0</v>
      </c>
      <c r="BL20" s="833"/>
      <c r="BM20" s="528">
        <f t="shared" si="16"/>
        <v>1330</v>
      </c>
      <c r="BN20" s="528">
        <f t="shared" si="16"/>
        <v>1051.8</v>
      </c>
      <c r="BO20" s="528">
        <f t="shared" si="8"/>
        <v>79.08270676691728</v>
      </c>
      <c r="BP20" s="834">
        <v>400</v>
      </c>
      <c r="BQ20" s="528">
        <v>793</v>
      </c>
      <c r="BR20" s="528">
        <v>160</v>
      </c>
      <c r="BS20" s="835">
        <v>141</v>
      </c>
      <c r="BT20" s="829"/>
      <c r="BU20" s="829"/>
      <c r="BV20" s="829">
        <v>20</v>
      </c>
      <c r="BW20" s="829">
        <v>20.4</v>
      </c>
      <c r="BX20" s="829">
        <f t="shared" si="9"/>
        <v>580</v>
      </c>
      <c r="BY20" s="829">
        <f t="shared" si="9"/>
        <v>954.4</v>
      </c>
      <c r="BZ20" s="829">
        <f t="shared" si="10"/>
        <v>1910</v>
      </c>
      <c r="CA20" s="829">
        <f t="shared" si="10"/>
        <v>2006.1999999999998</v>
      </c>
      <c r="CB20" s="829">
        <f t="shared" si="11"/>
        <v>105.03664921465968</v>
      </c>
      <c r="CC20" s="829"/>
      <c r="CF20" s="829"/>
      <c r="CG20" s="829"/>
      <c r="CH20" s="328"/>
      <c r="CI20" s="828"/>
      <c r="CJ20" s="328"/>
      <c r="CK20" s="328"/>
      <c r="CL20" s="830"/>
      <c r="CM20" s="830"/>
      <c r="CN20" s="830"/>
      <c r="CO20" s="830"/>
      <c r="CP20" s="328"/>
      <c r="CQ20" s="328"/>
      <c r="CR20" s="830"/>
      <c r="CS20" s="830"/>
      <c r="CT20" s="830"/>
    </row>
    <row r="21" spans="1:98" s="525" customFormat="1" ht="10.5">
      <c r="A21" s="328"/>
      <c r="B21" s="828"/>
      <c r="C21" s="829"/>
      <c r="D21" s="829"/>
      <c r="E21" s="829"/>
      <c r="F21" s="829"/>
      <c r="G21" s="836"/>
      <c r="H21" s="830"/>
      <c r="I21" s="830"/>
      <c r="J21" s="830"/>
      <c r="K21" s="829"/>
      <c r="L21" s="836"/>
      <c r="M21" s="829"/>
      <c r="N21" s="836"/>
      <c r="O21" s="829"/>
      <c r="P21" s="829"/>
      <c r="Q21" s="830"/>
      <c r="R21" s="830"/>
      <c r="S21" s="803"/>
      <c r="T21" s="803"/>
      <c r="U21" s="328"/>
      <c r="V21" s="828"/>
      <c r="W21" s="830"/>
      <c r="X21" s="836"/>
      <c r="Y21" s="830"/>
      <c r="Z21" s="836"/>
      <c r="AA21" s="836"/>
      <c r="AB21" s="836"/>
      <c r="AC21" s="836"/>
      <c r="AD21" s="836"/>
      <c r="AE21" s="830"/>
      <c r="AF21" s="830"/>
      <c r="AG21" s="836"/>
      <c r="AH21" s="836"/>
      <c r="AI21" s="836"/>
      <c r="AJ21" s="830"/>
      <c r="AK21" s="335"/>
      <c r="AL21" s="803"/>
      <c r="AM21" s="830"/>
      <c r="AN21" s="830"/>
      <c r="AO21" s="328"/>
      <c r="AP21" s="828"/>
      <c r="AQ21" s="830"/>
      <c r="AR21" s="830"/>
      <c r="AS21" s="830"/>
      <c r="AT21" s="836"/>
      <c r="AU21" s="836"/>
      <c r="AV21" s="829"/>
      <c r="AW21" s="836"/>
      <c r="AX21" s="830"/>
      <c r="AY21" s="328"/>
      <c r="AZ21" s="836"/>
      <c r="BA21" s="836"/>
      <c r="BB21" s="830"/>
      <c r="BC21" s="830"/>
      <c r="BD21" s="836"/>
      <c r="BE21" s="830"/>
      <c r="BF21" s="328"/>
      <c r="BG21" s="328"/>
      <c r="BI21" s="548"/>
      <c r="BJ21" s="528"/>
      <c r="BK21" s="528"/>
      <c r="BL21" s="833"/>
      <c r="BM21" s="528"/>
      <c r="BN21" s="528"/>
      <c r="BO21" s="528"/>
      <c r="BP21" s="834"/>
      <c r="BS21" s="835"/>
      <c r="BT21" s="829"/>
      <c r="BU21" s="829"/>
      <c r="BV21" s="829"/>
      <c r="BW21" s="829"/>
      <c r="BX21" s="829"/>
      <c r="BY21" s="829"/>
      <c r="BZ21" s="829"/>
      <c r="CA21" s="829"/>
      <c r="CB21" s="829"/>
      <c r="CC21" s="829"/>
      <c r="CF21" s="829"/>
      <c r="CG21" s="836"/>
      <c r="CH21" s="328"/>
      <c r="CI21" s="828"/>
      <c r="CJ21" s="328"/>
      <c r="CK21" s="328"/>
      <c r="CL21" s="836"/>
      <c r="CM21" s="836"/>
      <c r="CN21" s="836"/>
      <c r="CO21" s="836"/>
      <c r="CP21" s="328"/>
      <c r="CQ21" s="328"/>
      <c r="CR21" s="830"/>
      <c r="CS21" s="830"/>
      <c r="CT21" s="830"/>
    </row>
    <row r="22" spans="1:98" s="525" customFormat="1" ht="10.5">
      <c r="A22" s="328" t="s">
        <v>354</v>
      </c>
      <c r="B22" s="828" t="s">
        <v>248</v>
      </c>
      <c r="C22" s="829">
        <f aca="true" t="shared" si="17" ref="C22:D25">E22+G22+I22+K22</f>
        <v>224</v>
      </c>
      <c r="D22" s="829">
        <f t="shared" si="17"/>
        <v>922.2</v>
      </c>
      <c r="E22" s="829"/>
      <c r="F22" s="829"/>
      <c r="G22" s="829">
        <v>200</v>
      </c>
      <c r="H22" s="829">
        <v>906.2</v>
      </c>
      <c r="I22" s="829">
        <v>24</v>
      </c>
      <c r="J22" s="829">
        <v>16</v>
      </c>
      <c r="K22" s="829"/>
      <c r="L22" s="829"/>
      <c r="M22" s="829"/>
      <c r="N22" s="829">
        <v>4</v>
      </c>
      <c r="O22" s="829">
        <f aca="true" t="shared" si="18" ref="O22:P25">Q22+S22+W22+Y22+AA22+AC22</f>
        <v>2550</v>
      </c>
      <c r="P22" s="829">
        <f t="shared" si="18"/>
        <v>25661.6</v>
      </c>
      <c r="Q22" s="830">
        <v>250</v>
      </c>
      <c r="R22" s="830">
        <v>67</v>
      </c>
      <c r="S22" s="831">
        <v>2000</v>
      </c>
      <c r="T22" s="831">
        <v>24007</v>
      </c>
      <c r="U22" s="328" t="s">
        <v>354</v>
      </c>
      <c r="V22" s="828" t="s">
        <v>248</v>
      </c>
      <c r="W22" s="830">
        <v>300</v>
      </c>
      <c r="X22" s="830">
        <v>1573.8</v>
      </c>
      <c r="Y22" s="830"/>
      <c r="Z22" s="830"/>
      <c r="AA22" s="830"/>
      <c r="AB22" s="830"/>
      <c r="AC22" s="830"/>
      <c r="AD22" s="830">
        <v>13.8</v>
      </c>
      <c r="AE22" s="830">
        <f aca="true" t="shared" si="19" ref="AE22:AF25">C22+M22+O22</f>
        <v>2774</v>
      </c>
      <c r="AF22" s="830">
        <f t="shared" si="19"/>
        <v>26587.8</v>
      </c>
      <c r="AG22" s="830"/>
      <c r="AH22" s="830"/>
      <c r="AI22" s="830"/>
      <c r="AJ22" s="830">
        <v>115.9</v>
      </c>
      <c r="AK22" s="335">
        <v>200</v>
      </c>
      <c r="AL22" s="831">
        <v>220.4</v>
      </c>
      <c r="AM22" s="830">
        <f t="shared" si="3"/>
        <v>200</v>
      </c>
      <c r="AN22" s="830">
        <f t="shared" si="3"/>
        <v>336.3</v>
      </c>
      <c r="AO22" s="328" t="s">
        <v>354</v>
      </c>
      <c r="AP22" s="828" t="s">
        <v>248</v>
      </c>
      <c r="AQ22" s="830">
        <f aca="true" t="shared" si="20" ref="AQ22:AR25">AE22+AM22</f>
        <v>2974</v>
      </c>
      <c r="AR22" s="830">
        <f t="shared" si="20"/>
        <v>26924.1</v>
      </c>
      <c r="AS22" s="830">
        <f t="shared" si="6"/>
        <v>905.3160726294552</v>
      </c>
      <c r="AT22" s="829"/>
      <c r="AU22" s="829"/>
      <c r="AV22" s="829"/>
      <c r="AW22" s="829"/>
      <c r="AX22" s="830"/>
      <c r="AY22" s="328"/>
      <c r="AZ22" s="830"/>
      <c r="BA22" s="830"/>
      <c r="BB22" s="830"/>
      <c r="BC22" s="830"/>
      <c r="BD22" s="830"/>
      <c r="BE22" s="830"/>
      <c r="BF22" s="328"/>
      <c r="BG22" s="328"/>
      <c r="BH22" s="525" t="s">
        <v>354</v>
      </c>
      <c r="BI22" s="548" t="s">
        <v>248</v>
      </c>
      <c r="BJ22" s="528">
        <f t="shared" si="7"/>
        <v>0</v>
      </c>
      <c r="BK22" s="528">
        <f t="shared" si="7"/>
        <v>0</v>
      </c>
      <c r="BL22" s="833"/>
      <c r="BM22" s="528">
        <f aca="true" t="shared" si="21" ref="BM22:BN25">AQ22+BJ22</f>
        <v>2974</v>
      </c>
      <c r="BN22" s="528">
        <f t="shared" si="21"/>
        <v>26924.1</v>
      </c>
      <c r="BO22" s="528">
        <f t="shared" si="8"/>
        <v>905.3160726294552</v>
      </c>
      <c r="BP22" s="834">
        <v>350</v>
      </c>
      <c r="BQ22" s="528">
        <v>304.4</v>
      </c>
      <c r="BR22" s="528">
        <v>160</v>
      </c>
      <c r="BS22" s="835">
        <v>144.1</v>
      </c>
      <c r="BT22" s="829"/>
      <c r="BU22" s="829"/>
      <c r="BV22" s="829">
        <v>20</v>
      </c>
      <c r="BW22" s="829">
        <v>26.1</v>
      </c>
      <c r="BX22" s="829">
        <f t="shared" si="9"/>
        <v>530</v>
      </c>
      <c r="BY22" s="829">
        <f t="shared" si="9"/>
        <v>474.6</v>
      </c>
      <c r="BZ22" s="829">
        <f t="shared" si="10"/>
        <v>3504</v>
      </c>
      <c r="CA22" s="829">
        <f t="shared" si="10"/>
        <v>27398.699999999997</v>
      </c>
      <c r="CB22" s="829">
        <f t="shared" si="11"/>
        <v>781.9263698630136</v>
      </c>
      <c r="CC22" s="829"/>
      <c r="CF22" s="829"/>
      <c r="CG22" s="829"/>
      <c r="CH22" s="328"/>
      <c r="CI22" s="828"/>
      <c r="CJ22" s="328"/>
      <c r="CK22" s="328"/>
      <c r="CL22" s="830"/>
      <c r="CM22" s="830"/>
      <c r="CN22" s="830"/>
      <c r="CO22" s="830"/>
      <c r="CP22" s="328"/>
      <c r="CQ22" s="328"/>
      <c r="CR22" s="830"/>
      <c r="CS22" s="830"/>
      <c r="CT22" s="830"/>
    </row>
    <row r="23" spans="1:98" s="525" customFormat="1" ht="10.5">
      <c r="A23" s="328" t="s">
        <v>355</v>
      </c>
      <c r="B23" s="828" t="s">
        <v>249</v>
      </c>
      <c r="C23" s="829">
        <f t="shared" si="17"/>
        <v>1060</v>
      </c>
      <c r="D23" s="829">
        <f t="shared" si="17"/>
        <v>565.8</v>
      </c>
      <c r="E23" s="829"/>
      <c r="F23" s="829"/>
      <c r="G23" s="829">
        <v>1000</v>
      </c>
      <c r="H23" s="829">
        <v>475.3</v>
      </c>
      <c r="I23" s="829">
        <v>60</v>
      </c>
      <c r="J23" s="829">
        <v>90.5</v>
      </c>
      <c r="K23" s="829"/>
      <c r="L23" s="829"/>
      <c r="M23" s="829"/>
      <c r="N23" s="829"/>
      <c r="O23" s="829">
        <f t="shared" si="18"/>
        <v>1400</v>
      </c>
      <c r="P23" s="829">
        <f t="shared" si="18"/>
        <v>1946.9</v>
      </c>
      <c r="Q23" s="830">
        <v>200</v>
      </c>
      <c r="R23" s="830">
        <v>212.7</v>
      </c>
      <c r="S23" s="831">
        <v>400</v>
      </c>
      <c r="T23" s="831"/>
      <c r="U23" s="328" t="s">
        <v>355</v>
      </c>
      <c r="V23" s="828" t="s">
        <v>249</v>
      </c>
      <c r="W23" s="830">
        <v>800</v>
      </c>
      <c r="X23" s="830">
        <v>1734.2</v>
      </c>
      <c r="Y23" s="830"/>
      <c r="Z23" s="837"/>
      <c r="AA23" s="830"/>
      <c r="AB23" s="830"/>
      <c r="AC23" s="830"/>
      <c r="AD23" s="830"/>
      <c r="AE23" s="830">
        <f t="shared" si="19"/>
        <v>2460</v>
      </c>
      <c r="AF23" s="830">
        <f t="shared" si="19"/>
        <v>2512.7</v>
      </c>
      <c r="AG23" s="830">
        <v>100</v>
      </c>
      <c r="AH23" s="830">
        <v>490</v>
      </c>
      <c r="AI23" s="830">
        <v>20</v>
      </c>
      <c r="AJ23" s="830">
        <v>50</v>
      </c>
      <c r="AK23" s="335">
        <v>80</v>
      </c>
      <c r="AL23" s="831">
        <v>403.7</v>
      </c>
      <c r="AM23" s="830">
        <f t="shared" si="3"/>
        <v>200</v>
      </c>
      <c r="AN23" s="830">
        <f t="shared" si="3"/>
        <v>943.7</v>
      </c>
      <c r="AO23" s="328" t="s">
        <v>355</v>
      </c>
      <c r="AP23" s="828" t="s">
        <v>249</v>
      </c>
      <c r="AQ23" s="830">
        <f t="shared" si="20"/>
        <v>2660</v>
      </c>
      <c r="AR23" s="830">
        <f t="shared" si="20"/>
        <v>3456.3999999999996</v>
      </c>
      <c r="AS23" s="830">
        <f t="shared" si="6"/>
        <v>129.93984962406014</v>
      </c>
      <c r="AT23" s="829"/>
      <c r="AU23" s="829"/>
      <c r="AV23" s="830"/>
      <c r="AW23" s="829"/>
      <c r="AX23" s="830"/>
      <c r="AY23" s="328"/>
      <c r="AZ23" s="830"/>
      <c r="BA23" s="830"/>
      <c r="BB23" s="830"/>
      <c r="BC23" s="830"/>
      <c r="BD23" s="830"/>
      <c r="BE23" s="830"/>
      <c r="BF23" s="328"/>
      <c r="BG23" s="328"/>
      <c r="BH23" s="525" t="s">
        <v>355</v>
      </c>
      <c r="BI23" s="548" t="s">
        <v>249</v>
      </c>
      <c r="BJ23" s="528">
        <f t="shared" si="7"/>
        <v>0</v>
      </c>
      <c r="BK23" s="528">
        <f t="shared" si="7"/>
        <v>0</v>
      </c>
      <c r="BL23" s="833"/>
      <c r="BM23" s="528">
        <f t="shared" si="21"/>
        <v>2660</v>
      </c>
      <c r="BN23" s="528">
        <f t="shared" si="21"/>
        <v>3456.3999999999996</v>
      </c>
      <c r="BO23" s="528">
        <f t="shared" si="8"/>
        <v>129.93984962406014</v>
      </c>
      <c r="BP23" s="834">
        <v>350</v>
      </c>
      <c r="BQ23" s="528">
        <v>272</v>
      </c>
      <c r="BR23" s="528">
        <v>580</v>
      </c>
      <c r="BS23" s="835">
        <v>3853.5</v>
      </c>
      <c r="BT23" s="829"/>
      <c r="BU23" s="829"/>
      <c r="BV23" s="829">
        <v>20</v>
      </c>
      <c r="BW23" s="829">
        <v>12.3</v>
      </c>
      <c r="BX23" s="829">
        <f t="shared" si="9"/>
        <v>950</v>
      </c>
      <c r="BY23" s="829">
        <f t="shared" si="9"/>
        <v>4137.8</v>
      </c>
      <c r="BZ23" s="829">
        <f t="shared" si="10"/>
        <v>3610</v>
      </c>
      <c r="CA23" s="829">
        <f t="shared" si="10"/>
        <v>7594.2</v>
      </c>
      <c r="CB23" s="829">
        <f t="shared" si="11"/>
        <v>210.36565096952907</v>
      </c>
      <c r="CC23" s="829"/>
      <c r="CF23" s="830"/>
      <c r="CG23" s="829"/>
      <c r="CH23" s="328"/>
      <c r="CI23" s="828"/>
      <c r="CJ23" s="328"/>
      <c r="CK23" s="328"/>
      <c r="CL23" s="830"/>
      <c r="CM23" s="830"/>
      <c r="CN23" s="830"/>
      <c r="CO23" s="830"/>
      <c r="CP23" s="328"/>
      <c r="CQ23" s="328"/>
      <c r="CR23" s="830"/>
      <c r="CS23" s="830"/>
      <c r="CT23" s="830"/>
    </row>
    <row r="24" spans="1:98" s="525" customFormat="1" ht="10.5">
      <c r="A24" s="328" t="s">
        <v>618</v>
      </c>
      <c r="B24" s="828" t="s">
        <v>250</v>
      </c>
      <c r="C24" s="829">
        <f t="shared" si="17"/>
        <v>1030</v>
      </c>
      <c r="D24" s="829">
        <f t="shared" si="17"/>
        <v>2459.1</v>
      </c>
      <c r="E24" s="829"/>
      <c r="F24" s="829"/>
      <c r="G24" s="829">
        <v>1000</v>
      </c>
      <c r="H24" s="829">
        <v>2427.1</v>
      </c>
      <c r="I24" s="829">
        <v>30</v>
      </c>
      <c r="J24" s="829">
        <v>32</v>
      </c>
      <c r="K24" s="829"/>
      <c r="L24" s="829"/>
      <c r="M24" s="829"/>
      <c r="N24" s="829">
        <v>18</v>
      </c>
      <c r="O24" s="829">
        <f t="shared" si="18"/>
        <v>10310</v>
      </c>
      <c r="P24" s="829">
        <f t="shared" si="18"/>
        <v>21078.5</v>
      </c>
      <c r="Q24" s="830">
        <v>110</v>
      </c>
      <c r="R24" s="830">
        <v>109.3</v>
      </c>
      <c r="S24" s="831">
        <v>10000</v>
      </c>
      <c r="T24" s="831">
        <v>20500</v>
      </c>
      <c r="U24" s="328" t="s">
        <v>618</v>
      </c>
      <c r="V24" s="828" t="s">
        <v>250</v>
      </c>
      <c r="W24" s="830">
        <v>200</v>
      </c>
      <c r="X24" s="830">
        <v>374.2</v>
      </c>
      <c r="Y24" s="830"/>
      <c r="Z24" s="837"/>
      <c r="AA24" s="830"/>
      <c r="AB24" s="830"/>
      <c r="AC24" s="830"/>
      <c r="AD24" s="830">
        <v>95</v>
      </c>
      <c r="AE24" s="830">
        <f t="shared" si="19"/>
        <v>11340</v>
      </c>
      <c r="AF24" s="830">
        <f t="shared" si="19"/>
        <v>23555.6</v>
      </c>
      <c r="AG24" s="830">
        <v>100</v>
      </c>
      <c r="AH24" s="830">
        <v>0.9</v>
      </c>
      <c r="AI24" s="830"/>
      <c r="AJ24" s="830"/>
      <c r="AK24" s="335">
        <v>100</v>
      </c>
      <c r="AL24" s="831"/>
      <c r="AM24" s="830">
        <f t="shared" si="3"/>
        <v>200</v>
      </c>
      <c r="AN24" s="830">
        <f t="shared" si="3"/>
        <v>0.9</v>
      </c>
      <c r="AO24" s="328" t="s">
        <v>618</v>
      </c>
      <c r="AP24" s="828" t="s">
        <v>250</v>
      </c>
      <c r="AQ24" s="830">
        <f t="shared" si="20"/>
        <v>11540</v>
      </c>
      <c r="AR24" s="830">
        <f t="shared" si="20"/>
        <v>23556.5</v>
      </c>
      <c r="AS24" s="830">
        <f t="shared" si="6"/>
        <v>204.12911611785094</v>
      </c>
      <c r="AT24" s="829"/>
      <c r="AU24" s="829"/>
      <c r="AV24" s="829"/>
      <c r="AW24" s="829"/>
      <c r="AX24" s="830"/>
      <c r="AY24" s="830"/>
      <c r="AZ24" s="830"/>
      <c r="BA24" s="830"/>
      <c r="BB24" s="830"/>
      <c r="BC24" s="830"/>
      <c r="BD24" s="830"/>
      <c r="BE24" s="830"/>
      <c r="BF24" s="328"/>
      <c r="BG24" s="328"/>
      <c r="BH24" s="525" t="s">
        <v>618</v>
      </c>
      <c r="BI24" s="548" t="s">
        <v>250</v>
      </c>
      <c r="BJ24" s="528">
        <f t="shared" si="7"/>
        <v>0</v>
      </c>
      <c r="BK24" s="528">
        <f t="shared" si="7"/>
        <v>0</v>
      </c>
      <c r="BL24" s="833"/>
      <c r="BM24" s="528">
        <f t="shared" si="21"/>
        <v>11540</v>
      </c>
      <c r="BN24" s="528">
        <f t="shared" si="21"/>
        <v>23556.5</v>
      </c>
      <c r="BO24" s="528">
        <f t="shared" si="8"/>
        <v>204.12911611785094</v>
      </c>
      <c r="BP24" s="834">
        <v>200</v>
      </c>
      <c r="BQ24" s="528">
        <v>206.5</v>
      </c>
      <c r="BR24" s="528">
        <v>160</v>
      </c>
      <c r="BS24" s="835">
        <v>70</v>
      </c>
      <c r="BT24" s="829"/>
      <c r="BU24" s="829"/>
      <c r="BV24" s="829">
        <v>20</v>
      </c>
      <c r="BW24" s="829">
        <v>20</v>
      </c>
      <c r="BX24" s="829">
        <f t="shared" si="9"/>
        <v>380</v>
      </c>
      <c r="BY24" s="829">
        <f t="shared" si="9"/>
        <v>296.5</v>
      </c>
      <c r="BZ24" s="829">
        <f t="shared" si="10"/>
        <v>11920</v>
      </c>
      <c r="CA24" s="829">
        <f t="shared" si="10"/>
        <v>23853</v>
      </c>
      <c r="CB24" s="829">
        <f t="shared" si="11"/>
        <v>200.10906040268455</v>
      </c>
      <c r="CC24" s="829"/>
      <c r="CF24" s="829"/>
      <c r="CG24" s="829"/>
      <c r="CH24" s="328"/>
      <c r="CI24" s="828"/>
      <c r="CJ24" s="328"/>
      <c r="CK24" s="328"/>
      <c r="CL24" s="830"/>
      <c r="CM24" s="830"/>
      <c r="CN24" s="830"/>
      <c r="CO24" s="830"/>
      <c r="CP24" s="328"/>
      <c r="CQ24" s="328"/>
      <c r="CR24" s="830"/>
      <c r="CS24" s="830"/>
      <c r="CT24" s="830"/>
    </row>
    <row r="25" spans="1:98" s="525" customFormat="1" ht="10.5">
      <c r="A25" s="328" t="s">
        <v>365</v>
      </c>
      <c r="B25" s="828" t="s">
        <v>251</v>
      </c>
      <c r="C25" s="829">
        <f t="shared" si="17"/>
        <v>1856</v>
      </c>
      <c r="D25" s="829">
        <f t="shared" si="17"/>
        <v>1719.5</v>
      </c>
      <c r="E25" s="829"/>
      <c r="F25" s="829"/>
      <c r="G25" s="829">
        <v>1840</v>
      </c>
      <c r="H25" s="829">
        <v>1699.5</v>
      </c>
      <c r="I25" s="829">
        <v>16</v>
      </c>
      <c r="J25" s="829">
        <v>20</v>
      </c>
      <c r="K25" s="829"/>
      <c r="L25" s="829"/>
      <c r="M25" s="829"/>
      <c r="N25" s="829">
        <v>4</v>
      </c>
      <c r="O25" s="829">
        <f t="shared" si="18"/>
        <v>144</v>
      </c>
      <c r="P25" s="829">
        <f t="shared" si="18"/>
        <v>604.8</v>
      </c>
      <c r="Q25" s="830">
        <v>144</v>
      </c>
      <c r="R25" s="830">
        <v>44.8</v>
      </c>
      <c r="S25" s="831"/>
      <c r="T25" s="831">
        <v>450</v>
      </c>
      <c r="U25" s="328" t="s">
        <v>365</v>
      </c>
      <c r="V25" s="828" t="s">
        <v>251</v>
      </c>
      <c r="W25" s="830"/>
      <c r="X25" s="830"/>
      <c r="Y25" s="830"/>
      <c r="Z25" s="837">
        <v>110</v>
      </c>
      <c r="AA25" s="830"/>
      <c r="AB25" s="830"/>
      <c r="AC25" s="830"/>
      <c r="AD25" s="830"/>
      <c r="AE25" s="830">
        <f t="shared" si="19"/>
        <v>2000</v>
      </c>
      <c r="AF25" s="830">
        <f t="shared" si="19"/>
        <v>2328.3</v>
      </c>
      <c r="AG25" s="830">
        <v>110</v>
      </c>
      <c r="AH25" s="830"/>
      <c r="AI25" s="830"/>
      <c r="AJ25" s="830"/>
      <c r="AK25" s="335">
        <v>160</v>
      </c>
      <c r="AL25" s="831"/>
      <c r="AM25" s="830">
        <f t="shared" si="3"/>
        <v>270</v>
      </c>
      <c r="AN25" s="830">
        <f t="shared" si="3"/>
        <v>0</v>
      </c>
      <c r="AO25" s="328" t="s">
        <v>365</v>
      </c>
      <c r="AP25" s="828" t="s">
        <v>251</v>
      </c>
      <c r="AQ25" s="830">
        <f t="shared" si="20"/>
        <v>2270</v>
      </c>
      <c r="AR25" s="830">
        <f t="shared" si="20"/>
        <v>2328.3</v>
      </c>
      <c r="AS25" s="830">
        <f t="shared" si="6"/>
        <v>102.568281938326</v>
      </c>
      <c r="AT25" s="829"/>
      <c r="AU25" s="829"/>
      <c r="AV25" s="829"/>
      <c r="AW25" s="829"/>
      <c r="AX25" s="830"/>
      <c r="AY25" s="830"/>
      <c r="AZ25" s="830"/>
      <c r="BA25" s="830"/>
      <c r="BB25" s="836"/>
      <c r="BC25" s="836"/>
      <c r="BD25" s="830"/>
      <c r="BE25" s="830"/>
      <c r="BF25" s="328"/>
      <c r="BG25" s="328"/>
      <c r="BH25" s="525" t="s">
        <v>365</v>
      </c>
      <c r="BI25" s="548" t="s">
        <v>251</v>
      </c>
      <c r="BJ25" s="528">
        <f t="shared" si="7"/>
        <v>0</v>
      </c>
      <c r="BK25" s="528">
        <f t="shared" si="7"/>
        <v>0</v>
      </c>
      <c r="BL25" s="833"/>
      <c r="BM25" s="528">
        <f t="shared" si="21"/>
        <v>2270</v>
      </c>
      <c r="BN25" s="528">
        <f t="shared" si="21"/>
        <v>2328.3</v>
      </c>
      <c r="BO25" s="528">
        <f t="shared" si="8"/>
        <v>102.568281938326</v>
      </c>
      <c r="BP25" s="834">
        <v>350</v>
      </c>
      <c r="BQ25" s="528">
        <v>851.7</v>
      </c>
      <c r="BR25" s="528">
        <v>250</v>
      </c>
      <c r="BS25" s="835">
        <v>347.4</v>
      </c>
      <c r="BT25" s="829"/>
      <c r="BU25" s="829"/>
      <c r="BV25" s="829">
        <v>20</v>
      </c>
      <c r="BW25" s="829">
        <v>1.8</v>
      </c>
      <c r="BX25" s="829">
        <f t="shared" si="9"/>
        <v>620</v>
      </c>
      <c r="BY25" s="829">
        <f t="shared" si="9"/>
        <v>1200.8999999999999</v>
      </c>
      <c r="BZ25" s="829">
        <f t="shared" si="10"/>
        <v>2890</v>
      </c>
      <c r="CA25" s="829">
        <f t="shared" si="10"/>
        <v>3529.2</v>
      </c>
      <c r="CB25" s="829">
        <f t="shared" si="11"/>
        <v>122.11764705882354</v>
      </c>
      <c r="CC25" s="829"/>
      <c r="CF25" s="829"/>
      <c r="CG25" s="829"/>
      <c r="CH25" s="328"/>
      <c r="CI25" s="828"/>
      <c r="CJ25" s="328"/>
      <c r="CK25" s="328"/>
      <c r="CL25" s="830"/>
      <c r="CM25" s="830"/>
      <c r="CN25" s="830"/>
      <c r="CO25" s="830"/>
      <c r="CP25" s="328"/>
      <c r="CQ25" s="328"/>
      <c r="CR25" s="830"/>
      <c r="CS25" s="830"/>
      <c r="CT25" s="830"/>
    </row>
    <row r="26" spans="1:98" s="525" customFormat="1" ht="10.5">
      <c r="A26" s="328"/>
      <c r="B26" s="828"/>
      <c r="C26" s="829"/>
      <c r="D26" s="829"/>
      <c r="E26" s="829"/>
      <c r="F26" s="829"/>
      <c r="G26" s="836"/>
      <c r="H26" s="836"/>
      <c r="I26" s="836"/>
      <c r="J26" s="836"/>
      <c r="K26" s="829"/>
      <c r="L26" s="836"/>
      <c r="M26" s="829"/>
      <c r="N26" s="836"/>
      <c r="O26" s="829"/>
      <c r="P26" s="829"/>
      <c r="Q26" s="830"/>
      <c r="R26" s="830"/>
      <c r="S26" s="803"/>
      <c r="T26" s="803"/>
      <c r="U26" s="328"/>
      <c r="V26" s="828"/>
      <c r="W26" s="830"/>
      <c r="X26" s="836"/>
      <c r="Y26" s="830"/>
      <c r="Z26" s="836"/>
      <c r="AA26" s="836"/>
      <c r="AB26" s="836"/>
      <c r="AC26" s="836"/>
      <c r="AD26" s="836"/>
      <c r="AE26" s="830"/>
      <c r="AF26" s="830"/>
      <c r="AG26" s="836"/>
      <c r="AH26" s="836"/>
      <c r="AI26" s="836"/>
      <c r="AJ26" s="830"/>
      <c r="AK26" s="335"/>
      <c r="AL26" s="803"/>
      <c r="AM26" s="830"/>
      <c r="AN26" s="830"/>
      <c r="AO26" s="328"/>
      <c r="AP26" s="828"/>
      <c r="AQ26" s="830"/>
      <c r="AR26" s="830"/>
      <c r="AS26" s="830"/>
      <c r="AT26" s="836"/>
      <c r="AU26" s="836"/>
      <c r="AV26" s="829"/>
      <c r="AW26" s="836"/>
      <c r="AX26" s="830"/>
      <c r="AY26" s="830"/>
      <c r="AZ26" s="836"/>
      <c r="BA26" s="836"/>
      <c r="BB26" s="830"/>
      <c r="BC26" s="830"/>
      <c r="BD26" s="836"/>
      <c r="BE26" s="830"/>
      <c r="BF26" s="328"/>
      <c r="BG26" s="328"/>
      <c r="BI26" s="548"/>
      <c r="BJ26" s="528"/>
      <c r="BK26" s="528"/>
      <c r="BL26" s="833"/>
      <c r="BM26" s="528"/>
      <c r="BN26" s="528"/>
      <c r="BO26" s="528"/>
      <c r="BP26" s="834"/>
      <c r="BR26" s="528"/>
      <c r="BS26" s="835"/>
      <c r="BT26" s="829"/>
      <c r="BU26" s="829"/>
      <c r="BV26" s="829"/>
      <c r="BW26" s="829"/>
      <c r="BX26" s="829"/>
      <c r="BY26" s="829"/>
      <c r="BZ26" s="829"/>
      <c r="CA26" s="829"/>
      <c r="CB26" s="829"/>
      <c r="CC26" s="829"/>
      <c r="CF26" s="829"/>
      <c r="CG26" s="836"/>
      <c r="CH26" s="328"/>
      <c r="CI26" s="828"/>
      <c r="CJ26" s="328"/>
      <c r="CK26" s="328"/>
      <c r="CL26" s="836"/>
      <c r="CM26" s="836"/>
      <c r="CN26" s="836"/>
      <c r="CO26" s="836"/>
      <c r="CP26" s="328"/>
      <c r="CQ26" s="328"/>
      <c r="CR26" s="830"/>
      <c r="CS26" s="830"/>
      <c r="CT26" s="830"/>
    </row>
    <row r="27" spans="1:98" s="525" customFormat="1" ht="10.5">
      <c r="A27" s="328" t="s">
        <v>366</v>
      </c>
      <c r="B27" s="828" t="s">
        <v>252</v>
      </c>
      <c r="C27" s="829">
        <f aca="true" t="shared" si="22" ref="C27:D30">E27+G27+I27+K27</f>
        <v>680</v>
      </c>
      <c r="D27" s="829">
        <f t="shared" si="22"/>
        <v>655</v>
      </c>
      <c r="E27" s="829"/>
      <c r="F27" s="829"/>
      <c r="G27" s="829">
        <v>650</v>
      </c>
      <c r="H27" s="829">
        <v>627</v>
      </c>
      <c r="I27" s="829">
        <v>30</v>
      </c>
      <c r="J27" s="829">
        <v>28</v>
      </c>
      <c r="K27" s="829"/>
      <c r="L27" s="829"/>
      <c r="M27" s="829"/>
      <c r="N27" s="829"/>
      <c r="O27" s="829">
        <f aca="true" t="shared" si="23" ref="O27:P30">Q27+S27+W27+Y27+AA27+AC27</f>
        <v>370</v>
      </c>
      <c r="P27" s="829">
        <f t="shared" si="23"/>
        <v>55.2</v>
      </c>
      <c r="Q27" s="830">
        <v>120</v>
      </c>
      <c r="R27" s="830">
        <v>55.2</v>
      </c>
      <c r="S27" s="831">
        <v>250</v>
      </c>
      <c r="T27" s="831"/>
      <c r="U27" s="328" t="s">
        <v>366</v>
      </c>
      <c r="V27" s="828" t="s">
        <v>252</v>
      </c>
      <c r="W27" s="830"/>
      <c r="X27" s="830"/>
      <c r="Y27" s="830"/>
      <c r="Z27" s="830"/>
      <c r="AA27" s="830"/>
      <c r="AB27" s="830"/>
      <c r="AC27" s="830"/>
      <c r="AD27" s="830"/>
      <c r="AE27" s="830">
        <f aca="true" t="shared" si="24" ref="AE27:AF30">C27+M27+O27</f>
        <v>1050</v>
      </c>
      <c r="AF27" s="830">
        <f t="shared" si="24"/>
        <v>710.2</v>
      </c>
      <c r="AG27" s="830">
        <v>100</v>
      </c>
      <c r="AH27" s="830"/>
      <c r="AI27" s="830">
        <v>20</v>
      </c>
      <c r="AJ27" s="830"/>
      <c r="AK27" s="335">
        <v>100</v>
      </c>
      <c r="AL27" s="831"/>
      <c r="AM27" s="830">
        <f t="shared" si="3"/>
        <v>220</v>
      </c>
      <c r="AN27" s="830">
        <f t="shared" si="3"/>
        <v>0</v>
      </c>
      <c r="AO27" s="328" t="s">
        <v>366</v>
      </c>
      <c r="AP27" s="828" t="s">
        <v>252</v>
      </c>
      <c r="AQ27" s="830">
        <f aca="true" t="shared" si="25" ref="AQ27:AR30">AE27+AM27</f>
        <v>1270</v>
      </c>
      <c r="AR27" s="830">
        <f t="shared" si="25"/>
        <v>710.2</v>
      </c>
      <c r="AS27" s="830">
        <f t="shared" si="6"/>
        <v>55.92125984251969</v>
      </c>
      <c r="AT27" s="829"/>
      <c r="AU27" s="829"/>
      <c r="AV27" s="829"/>
      <c r="AW27" s="829"/>
      <c r="AX27" s="830"/>
      <c r="AY27" s="830"/>
      <c r="AZ27" s="830"/>
      <c r="BA27" s="830"/>
      <c r="BB27" s="830"/>
      <c r="BC27" s="830"/>
      <c r="BD27" s="830"/>
      <c r="BE27" s="830"/>
      <c r="BF27" s="328"/>
      <c r="BG27" s="328"/>
      <c r="BH27" s="525" t="s">
        <v>366</v>
      </c>
      <c r="BI27" s="548" t="s">
        <v>252</v>
      </c>
      <c r="BJ27" s="528">
        <f t="shared" si="7"/>
        <v>0</v>
      </c>
      <c r="BK27" s="528">
        <f t="shared" si="7"/>
        <v>0</v>
      </c>
      <c r="BL27" s="833"/>
      <c r="BM27" s="528">
        <f aca="true" t="shared" si="26" ref="BM27:BN30">AQ27+BJ27</f>
        <v>1270</v>
      </c>
      <c r="BN27" s="528">
        <f t="shared" si="26"/>
        <v>710.2</v>
      </c>
      <c r="BO27" s="528">
        <f t="shared" si="8"/>
        <v>55.92125984251969</v>
      </c>
      <c r="BP27" s="834">
        <v>400</v>
      </c>
      <c r="BQ27" s="528">
        <v>252.9</v>
      </c>
      <c r="BR27" s="528">
        <v>160</v>
      </c>
      <c r="BS27" s="835">
        <v>0</v>
      </c>
      <c r="BT27" s="829"/>
      <c r="BU27" s="829"/>
      <c r="BV27" s="829">
        <v>20</v>
      </c>
      <c r="BW27" s="829">
        <v>0</v>
      </c>
      <c r="BX27" s="829">
        <f t="shared" si="9"/>
        <v>580</v>
      </c>
      <c r="BY27" s="829">
        <f t="shared" si="9"/>
        <v>252.9</v>
      </c>
      <c r="BZ27" s="829">
        <f t="shared" si="10"/>
        <v>1850</v>
      </c>
      <c r="CA27" s="829">
        <f t="shared" si="10"/>
        <v>963.1</v>
      </c>
      <c r="CB27" s="829">
        <f t="shared" si="11"/>
        <v>52.059459459459454</v>
      </c>
      <c r="CC27" s="829"/>
      <c r="CF27" s="829"/>
      <c r="CG27" s="829"/>
      <c r="CH27" s="328"/>
      <c r="CI27" s="828"/>
      <c r="CJ27" s="328"/>
      <c r="CK27" s="328"/>
      <c r="CL27" s="830"/>
      <c r="CM27" s="830"/>
      <c r="CN27" s="830"/>
      <c r="CO27" s="830"/>
      <c r="CP27" s="328"/>
      <c r="CQ27" s="328"/>
      <c r="CR27" s="830"/>
      <c r="CS27" s="830"/>
      <c r="CT27" s="830"/>
    </row>
    <row r="28" spans="1:98" s="525" customFormat="1" ht="10.5">
      <c r="A28" s="328" t="s">
        <v>367</v>
      </c>
      <c r="B28" s="828" t="s">
        <v>253</v>
      </c>
      <c r="C28" s="829">
        <f t="shared" si="22"/>
        <v>1654</v>
      </c>
      <c r="D28" s="829">
        <f t="shared" si="22"/>
        <v>5770.2</v>
      </c>
      <c r="E28" s="829"/>
      <c r="F28" s="829"/>
      <c r="G28" s="829">
        <v>1630</v>
      </c>
      <c r="H28" s="829">
        <v>5762.2</v>
      </c>
      <c r="I28" s="829">
        <v>24</v>
      </c>
      <c r="J28" s="829">
        <v>8</v>
      </c>
      <c r="K28" s="829"/>
      <c r="L28" s="829"/>
      <c r="M28" s="829"/>
      <c r="N28" s="829"/>
      <c r="O28" s="829">
        <f t="shared" si="23"/>
        <v>13960</v>
      </c>
      <c r="P28" s="829">
        <f t="shared" si="23"/>
        <v>80581.4</v>
      </c>
      <c r="Q28" s="830">
        <v>160</v>
      </c>
      <c r="R28" s="830">
        <v>253.7</v>
      </c>
      <c r="S28" s="831">
        <v>13400</v>
      </c>
      <c r="T28" s="831">
        <v>79425.3</v>
      </c>
      <c r="U28" s="328" t="s">
        <v>367</v>
      </c>
      <c r="V28" s="828" t="s">
        <v>253</v>
      </c>
      <c r="W28" s="830">
        <v>400</v>
      </c>
      <c r="X28" s="830">
        <v>902.4</v>
      </c>
      <c r="Y28" s="830"/>
      <c r="Z28" s="830"/>
      <c r="AA28" s="830"/>
      <c r="AB28" s="830"/>
      <c r="AC28" s="830"/>
      <c r="AD28" s="830"/>
      <c r="AE28" s="830">
        <f t="shared" si="24"/>
        <v>15614</v>
      </c>
      <c r="AF28" s="830">
        <f t="shared" si="24"/>
        <v>86351.59999999999</v>
      </c>
      <c r="AG28" s="830">
        <v>100</v>
      </c>
      <c r="AH28" s="830"/>
      <c r="AI28" s="830">
        <v>20</v>
      </c>
      <c r="AJ28" s="830"/>
      <c r="AK28" s="335">
        <v>180</v>
      </c>
      <c r="AL28" s="831">
        <v>290.4</v>
      </c>
      <c r="AM28" s="830">
        <f t="shared" si="3"/>
        <v>300</v>
      </c>
      <c r="AN28" s="830">
        <f t="shared" si="3"/>
        <v>290.4</v>
      </c>
      <c r="AO28" s="328" t="s">
        <v>367</v>
      </c>
      <c r="AP28" s="828" t="s">
        <v>253</v>
      </c>
      <c r="AQ28" s="830">
        <f>AE28+AM28</f>
        <v>15914</v>
      </c>
      <c r="AR28" s="830">
        <f>AF28+AN28</f>
        <v>86641.99999999999</v>
      </c>
      <c r="AS28" s="830">
        <f t="shared" si="6"/>
        <v>544.4388588664069</v>
      </c>
      <c r="AT28" s="829"/>
      <c r="AU28" s="829"/>
      <c r="AV28" s="830"/>
      <c r="AW28" s="829"/>
      <c r="AX28" s="830"/>
      <c r="AY28" s="830"/>
      <c r="AZ28" s="830"/>
      <c r="BA28" s="830"/>
      <c r="BB28" s="830"/>
      <c r="BC28" s="830"/>
      <c r="BD28" s="830"/>
      <c r="BE28" s="830"/>
      <c r="BF28" s="328"/>
      <c r="BG28" s="328"/>
      <c r="BH28" s="525" t="s">
        <v>367</v>
      </c>
      <c r="BI28" s="548" t="s">
        <v>253</v>
      </c>
      <c r="BJ28" s="528">
        <f t="shared" si="7"/>
        <v>0</v>
      </c>
      <c r="BK28" s="528">
        <f t="shared" si="7"/>
        <v>0</v>
      </c>
      <c r="BL28" s="833"/>
      <c r="BM28" s="528">
        <f t="shared" si="26"/>
        <v>15914</v>
      </c>
      <c r="BN28" s="528">
        <f t="shared" si="26"/>
        <v>86641.99999999999</v>
      </c>
      <c r="BO28" s="528">
        <f t="shared" si="8"/>
        <v>544.4388588664069</v>
      </c>
      <c r="BP28" s="834">
        <v>400</v>
      </c>
      <c r="BQ28" s="528">
        <v>48</v>
      </c>
      <c r="BR28" s="528">
        <v>160</v>
      </c>
      <c r="BS28" s="835">
        <v>24.1</v>
      </c>
      <c r="BT28" s="829"/>
      <c r="BU28" s="829"/>
      <c r="BV28" s="829">
        <v>20</v>
      </c>
      <c r="BW28" s="829">
        <v>13.3</v>
      </c>
      <c r="BX28" s="829">
        <f t="shared" si="9"/>
        <v>580</v>
      </c>
      <c r="BY28" s="829">
        <f t="shared" si="9"/>
        <v>85.39999999999999</v>
      </c>
      <c r="BZ28" s="829">
        <f t="shared" si="10"/>
        <v>16494</v>
      </c>
      <c r="CA28" s="829">
        <f t="shared" si="10"/>
        <v>86727.39999999998</v>
      </c>
      <c r="CB28" s="829">
        <f t="shared" si="11"/>
        <v>525.8118103552806</v>
      </c>
      <c r="CC28" s="829"/>
      <c r="CF28" s="830"/>
      <c r="CG28" s="829"/>
      <c r="CH28" s="328"/>
      <c r="CI28" s="828"/>
      <c r="CJ28" s="328"/>
      <c r="CK28" s="328"/>
      <c r="CL28" s="830"/>
      <c r="CM28" s="830"/>
      <c r="CN28" s="830"/>
      <c r="CO28" s="830"/>
      <c r="CP28" s="328"/>
      <c r="CQ28" s="328"/>
      <c r="CR28" s="830"/>
      <c r="CS28" s="830"/>
      <c r="CT28" s="830"/>
    </row>
    <row r="29" spans="1:98" s="525" customFormat="1" ht="10.5">
      <c r="A29" s="328" t="s">
        <v>368</v>
      </c>
      <c r="B29" s="828" t="s">
        <v>254</v>
      </c>
      <c r="C29" s="829">
        <f t="shared" si="22"/>
        <v>425</v>
      </c>
      <c r="D29" s="829">
        <f t="shared" si="22"/>
        <v>3102.4</v>
      </c>
      <c r="E29" s="829"/>
      <c r="F29" s="829"/>
      <c r="G29" s="829">
        <v>400</v>
      </c>
      <c r="H29" s="829">
        <v>3098.4</v>
      </c>
      <c r="I29" s="829">
        <v>25</v>
      </c>
      <c r="J29" s="829">
        <v>4</v>
      </c>
      <c r="K29" s="829"/>
      <c r="L29" s="829"/>
      <c r="M29" s="829"/>
      <c r="N29" s="829">
        <v>16</v>
      </c>
      <c r="O29" s="829">
        <f t="shared" si="23"/>
        <v>1100</v>
      </c>
      <c r="P29" s="829">
        <f t="shared" si="23"/>
        <v>5400.200000000001</v>
      </c>
      <c r="Q29" s="830">
        <v>100</v>
      </c>
      <c r="R29" s="830">
        <v>217.1</v>
      </c>
      <c r="S29" s="831"/>
      <c r="T29" s="831"/>
      <c r="U29" s="328" t="s">
        <v>368</v>
      </c>
      <c r="V29" s="828" t="s">
        <v>254</v>
      </c>
      <c r="W29" s="830">
        <v>1000</v>
      </c>
      <c r="X29" s="830">
        <v>5183.1</v>
      </c>
      <c r="Y29" s="830"/>
      <c r="Z29" s="830"/>
      <c r="AA29" s="830"/>
      <c r="AB29" s="830"/>
      <c r="AC29" s="830"/>
      <c r="AD29" s="830"/>
      <c r="AE29" s="830">
        <f t="shared" si="24"/>
        <v>1525</v>
      </c>
      <c r="AF29" s="830">
        <f t="shared" si="24"/>
        <v>8518.6</v>
      </c>
      <c r="AG29" s="830">
        <v>120</v>
      </c>
      <c r="AH29" s="830">
        <v>611</v>
      </c>
      <c r="AI29" s="830"/>
      <c r="AJ29" s="830"/>
      <c r="AK29" s="335">
        <v>250</v>
      </c>
      <c r="AL29" s="831">
        <v>320.6</v>
      </c>
      <c r="AM29" s="830">
        <f t="shared" si="3"/>
        <v>370</v>
      </c>
      <c r="AN29" s="830">
        <f t="shared" si="3"/>
        <v>931.6</v>
      </c>
      <c r="AO29" s="328" t="s">
        <v>368</v>
      </c>
      <c r="AP29" s="828" t="s">
        <v>254</v>
      </c>
      <c r="AQ29" s="830">
        <f t="shared" si="25"/>
        <v>1895</v>
      </c>
      <c r="AR29" s="830">
        <f t="shared" si="25"/>
        <v>9450.2</v>
      </c>
      <c r="AS29" s="830">
        <f t="shared" si="6"/>
        <v>498.6912928759895</v>
      </c>
      <c r="AT29" s="829"/>
      <c r="AU29" s="829"/>
      <c r="AV29" s="829"/>
      <c r="AW29" s="829"/>
      <c r="AX29" s="830"/>
      <c r="AY29" s="830"/>
      <c r="AZ29" s="830"/>
      <c r="BA29" s="830"/>
      <c r="BB29" s="830"/>
      <c r="BC29" s="830"/>
      <c r="BD29" s="830"/>
      <c r="BE29" s="830"/>
      <c r="BF29" s="328"/>
      <c r="BG29" s="328"/>
      <c r="BH29" s="525" t="s">
        <v>368</v>
      </c>
      <c r="BI29" s="548" t="s">
        <v>254</v>
      </c>
      <c r="BJ29" s="528">
        <f t="shared" si="7"/>
        <v>0</v>
      </c>
      <c r="BK29" s="528">
        <f t="shared" si="7"/>
        <v>0</v>
      </c>
      <c r="BL29" s="833"/>
      <c r="BM29" s="528">
        <f t="shared" si="26"/>
        <v>1895</v>
      </c>
      <c r="BN29" s="528">
        <f t="shared" si="26"/>
        <v>9450.2</v>
      </c>
      <c r="BO29" s="528">
        <f t="shared" si="8"/>
        <v>498.6912928759895</v>
      </c>
      <c r="BP29" s="834">
        <v>400</v>
      </c>
      <c r="BQ29" s="528">
        <v>355.8</v>
      </c>
      <c r="BR29" s="528">
        <v>600</v>
      </c>
      <c r="BS29" s="835">
        <v>687.9</v>
      </c>
      <c r="BT29" s="829"/>
      <c r="BU29" s="829"/>
      <c r="BV29" s="829">
        <v>20</v>
      </c>
      <c r="BW29" s="829">
        <v>29.1</v>
      </c>
      <c r="BX29" s="829">
        <f t="shared" si="9"/>
        <v>1020</v>
      </c>
      <c r="BY29" s="829">
        <f t="shared" si="9"/>
        <v>1072.8</v>
      </c>
      <c r="BZ29" s="829">
        <f t="shared" si="10"/>
        <v>2915</v>
      </c>
      <c r="CA29" s="829">
        <f t="shared" si="10"/>
        <v>10523</v>
      </c>
      <c r="CB29" s="829">
        <f t="shared" si="11"/>
        <v>360.99485420240137</v>
      </c>
      <c r="CC29" s="829"/>
      <c r="CF29" s="829"/>
      <c r="CG29" s="829"/>
      <c r="CH29" s="328"/>
      <c r="CI29" s="828"/>
      <c r="CJ29" s="328"/>
      <c r="CK29" s="328"/>
      <c r="CL29" s="830"/>
      <c r="CM29" s="830"/>
      <c r="CN29" s="830"/>
      <c r="CO29" s="830"/>
      <c r="CP29" s="328"/>
      <c r="CQ29" s="328"/>
      <c r="CR29" s="830"/>
      <c r="CS29" s="830"/>
      <c r="CT29" s="830"/>
    </row>
    <row r="30" spans="1:98" s="525" customFormat="1" ht="10.5">
      <c r="A30" s="328" t="s">
        <v>369</v>
      </c>
      <c r="B30" s="828" t="s">
        <v>255</v>
      </c>
      <c r="C30" s="829">
        <f t="shared" si="22"/>
        <v>930</v>
      </c>
      <c r="D30" s="829">
        <f t="shared" si="22"/>
        <v>5850.1</v>
      </c>
      <c r="E30" s="829"/>
      <c r="F30" s="829"/>
      <c r="G30" s="829">
        <v>900</v>
      </c>
      <c r="H30" s="829">
        <v>5809.1</v>
      </c>
      <c r="I30" s="829">
        <v>30</v>
      </c>
      <c r="J30" s="829">
        <v>41</v>
      </c>
      <c r="K30" s="829"/>
      <c r="L30" s="829"/>
      <c r="M30" s="829"/>
      <c r="N30" s="829">
        <v>16</v>
      </c>
      <c r="O30" s="829">
        <f t="shared" si="23"/>
        <v>11670</v>
      </c>
      <c r="P30" s="829">
        <f t="shared" si="23"/>
        <v>23931.1</v>
      </c>
      <c r="Q30" s="830">
        <v>170</v>
      </c>
      <c r="R30" s="830">
        <v>168.8</v>
      </c>
      <c r="S30" s="831">
        <v>4500</v>
      </c>
      <c r="T30" s="831">
        <v>21895</v>
      </c>
      <c r="U30" s="328" t="s">
        <v>369</v>
      </c>
      <c r="V30" s="828" t="s">
        <v>255</v>
      </c>
      <c r="W30" s="830">
        <v>2000</v>
      </c>
      <c r="X30" s="830">
        <v>1867.3</v>
      </c>
      <c r="Y30" s="830"/>
      <c r="Z30" s="830"/>
      <c r="AA30" s="830">
        <v>5000</v>
      </c>
      <c r="AB30" s="830"/>
      <c r="AC30" s="830"/>
      <c r="AD30" s="830"/>
      <c r="AE30" s="830">
        <f t="shared" si="24"/>
        <v>12600</v>
      </c>
      <c r="AF30" s="830">
        <f t="shared" si="24"/>
        <v>29797.199999999997</v>
      </c>
      <c r="AG30" s="830">
        <v>100</v>
      </c>
      <c r="AH30" s="830">
        <v>150.5</v>
      </c>
      <c r="AI30" s="830">
        <v>65</v>
      </c>
      <c r="AJ30" s="830">
        <v>13</v>
      </c>
      <c r="AK30" s="335">
        <v>160</v>
      </c>
      <c r="AL30" s="831"/>
      <c r="AM30" s="830">
        <f t="shared" si="3"/>
        <v>325</v>
      </c>
      <c r="AN30" s="830">
        <f t="shared" si="3"/>
        <v>163.5</v>
      </c>
      <c r="AO30" s="328" t="s">
        <v>369</v>
      </c>
      <c r="AP30" s="828" t="s">
        <v>255</v>
      </c>
      <c r="AQ30" s="830">
        <f t="shared" si="25"/>
        <v>12925</v>
      </c>
      <c r="AR30" s="830">
        <f t="shared" si="25"/>
        <v>29960.699999999997</v>
      </c>
      <c r="AS30" s="830">
        <f t="shared" si="6"/>
        <v>231.80425531914892</v>
      </c>
      <c r="AT30" s="829"/>
      <c r="AU30" s="829"/>
      <c r="AV30" s="829"/>
      <c r="AW30" s="829"/>
      <c r="AX30" s="830"/>
      <c r="AY30" s="830"/>
      <c r="AZ30" s="830"/>
      <c r="BA30" s="830"/>
      <c r="BB30" s="836"/>
      <c r="BC30" s="836"/>
      <c r="BD30" s="830"/>
      <c r="BE30" s="830"/>
      <c r="BF30" s="328"/>
      <c r="BG30" s="328"/>
      <c r="BH30" s="525" t="s">
        <v>369</v>
      </c>
      <c r="BI30" s="548" t="s">
        <v>255</v>
      </c>
      <c r="BJ30" s="528">
        <f t="shared" si="7"/>
        <v>0</v>
      </c>
      <c r="BK30" s="528">
        <f t="shared" si="7"/>
        <v>0</v>
      </c>
      <c r="BL30" s="833"/>
      <c r="BM30" s="528">
        <f t="shared" si="26"/>
        <v>12925</v>
      </c>
      <c r="BN30" s="528">
        <f t="shared" si="26"/>
        <v>29960.699999999997</v>
      </c>
      <c r="BO30" s="528">
        <f t="shared" si="8"/>
        <v>231.80425531914892</v>
      </c>
      <c r="BP30" s="834">
        <v>400</v>
      </c>
      <c r="BQ30" s="528">
        <v>1642.5</v>
      </c>
      <c r="BR30" s="528">
        <v>320</v>
      </c>
      <c r="BS30" s="835">
        <v>1727.3</v>
      </c>
      <c r="BT30" s="829"/>
      <c r="BU30" s="829"/>
      <c r="BV30" s="829">
        <v>20</v>
      </c>
      <c r="BW30" s="829">
        <v>17.5</v>
      </c>
      <c r="BX30" s="829">
        <f t="shared" si="9"/>
        <v>740</v>
      </c>
      <c r="BY30" s="829">
        <f t="shared" si="9"/>
        <v>3387.3</v>
      </c>
      <c r="BZ30" s="829">
        <f t="shared" si="10"/>
        <v>13665</v>
      </c>
      <c r="CA30" s="829">
        <f t="shared" si="10"/>
        <v>33348</v>
      </c>
      <c r="CB30" s="829">
        <f t="shared" si="11"/>
        <v>244.03951701427005</v>
      </c>
      <c r="CC30" s="829"/>
      <c r="CF30" s="829"/>
      <c r="CG30" s="829"/>
      <c r="CH30" s="328"/>
      <c r="CI30" s="828"/>
      <c r="CJ30" s="328"/>
      <c r="CK30" s="328"/>
      <c r="CL30" s="830"/>
      <c r="CM30" s="830"/>
      <c r="CN30" s="830"/>
      <c r="CO30" s="830"/>
      <c r="CP30" s="328"/>
      <c r="CQ30" s="328"/>
      <c r="CR30" s="830"/>
      <c r="CS30" s="830"/>
      <c r="CT30" s="830"/>
    </row>
    <row r="31" spans="1:98" s="525" customFormat="1" ht="10.5">
      <c r="A31" s="328"/>
      <c r="B31" s="828"/>
      <c r="C31" s="829"/>
      <c r="D31" s="829"/>
      <c r="E31" s="829"/>
      <c r="F31" s="829"/>
      <c r="G31" s="836"/>
      <c r="H31" s="836"/>
      <c r="I31" s="836"/>
      <c r="J31" s="836"/>
      <c r="K31" s="829"/>
      <c r="L31" s="836"/>
      <c r="M31" s="829"/>
      <c r="N31" s="836"/>
      <c r="O31" s="829"/>
      <c r="P31" s="829"/>
      <c r="Q31" s="830"/>
      <c r="R31" s="830"/>
      <c r="S31" s="803"/>
      <c r="T31" s="803"/>
      <c r="U31" s="328"/>
      <c r="V31" s="828"/>
      <c r="W31" s="830"/>
      <c r="X31" s="836"/>
      <c r="Y31" s="830"/>
      <c r="Z31" s="836"/>
      <c r="AA31" s="836"/>
      <c r="AB31" s="836"/>
      <c r="AC31" s="836"/>
      <c r="AD31" s="836"/>
      <c r="AE31" s="830"/>
      <c r="AF31" s="830"/>
      <c r="AG31" s="836"/>
      <c r="AH31" s="836"/>
      <c r="AI31" s="836"/>
      <c r="AJ31" s="830"/>
      <c r="AK31" s="335"/>
      <c r="AL31" s="803"/>
      <c r="AM31" s="830"/>
      <c r="AN31" s="830"/>
      <c r="AO31" s="328"/>
      <c r="AP31" s="828"/>
      <c r="AQ31" s="830"/>
      <c r="AR31" s="830"/>
      <c r="AS31" s="830"/>
      <c r="AT31" s="836"/>
      <c r="AU31" s="836"/>
      <c r="AV31" s="829"/>
      <c r="AW31" s="836"/>
      <c r="AX31" s="830"/>
      <c r="AY31" s="830"/>
      <c r="AZ31" s="836"/>
      <c r="BA31" s="836"/>
      <c r="BB31" s="830"/>
      <c r="BC31" s="830"/>
      <c r="BD31" s="836"/>
      <c r="BE31" s="830"/>
      <c r="BF31" s="328"/>
      <c r="BG31" s="328"/>
      <c r="BI31" s="548"/>
      <c r="BJ31" s="528"/>
      <c r="BK31" s="528"/>
      <c r="BL31" s="833"/>
      <c r="BM31" s="528"/>
      <c r="BN31" s="528"/>
      <c r="BO31" s="528"/>
      <c r="BP31" s="834"/>
      <c r="BS31" s="835"/>
      <c r="BT31" s="829"/>
      <c r="BU31" s="829"/>
      <c r="BV31" s="829"/>
      <c r="BW31" s="829"/>
      <c r="BX31" s="829"/>
      <c r="BY31" s="829"/>
      <c r="BZ31" s="829"/>
      <c r="CA31" s="829"/>
      <c r="CB31" s="829"/>
      <c r="CC31" s="829"/>
      <c r="CF31" s="829"/>
      <c r="CG31" s="836"/>
      <c r="CH31" s="328"/>
      <c r="CI31" s="828"/>
      <c r="CJ31" s="328"/>
      <c r="CK31" s="328"/>
      <c r="CL31" s="836"/>
      <c r="CM31" s="836"/>
      <c r="CN31" s="836"/>
      <c r="CO31" s="836"/>
      <c r="CP31" s="328"/>
      <c r="CQ31" s="328"/>
      <c r="CR31" s="830"/>
      <c r="CS31" s="830"/>
      <c r="CT31" s="830"/>
    </row>
    <row r="32" spans="1:98" s="525" customFormat="1" ht="10.5">
      <c r="A32" s="328" t="s">
        <v>370</v>
      </c>
      <c r="B32" s="828" t="s">
        <v>256</v>
      </c>
      <c r="C32" s="829">
        <f aca="true" t="shared" si="27" ref="C32:D36">E32+G32+I32+K32</f>
        <v>216</v>
      </c>
      <c r="D32" s="829">
        <f t="shared" si="27"/>
        <v>168.1</v>
      </c>
      <c r="E32" s="829"/>
      <c r="F32" s="829"/>
      <c r="G32" s="829">
        <v>200</v>
      </c>
      <c r="H32" s="829">
        <v>160.1</v>
      </c>
      <c r="I32" s="829">
        <v>16</v>
      </c>
      <c r="J32" s="829">
        <v>8</v>
      </c>
      <c r="K32" s="829"/>
      <c r="L32" s="829"/>
      <c r="M32" s="829"/>
      <c r="N32" s="829"/>
      <c r="O32" s="829">
        <f aca="true" t="shared" si="28" ref="O32:P36">Q32+S32+W32+Y32+AA32+AC32</f>
        <v>1750</v>
      </c>
      <c r="P32" s="829">
        <f t="shared" si="28"/>
        <v>3453.2999999999997</v>
      </c>
      <c r="Q32" s="830">
        <v>400</v>
      </c>
      <c r="R32" s="830">
        <v>216.7</v>
      </c>
      <c r="S32" s="831"/>
      <c r="T32" s="831"/>
      <c r="U32" s="328" t="s">
        <v>370</v>
      </c>
      <c r="V32" s="828" t="s">
        <v>256</v>
      </c>
      <c r="W32" s="830">
        <v>1250</v>
      </c>
      <c r="X32" s="830">
        <v>3236.6</v>
      </c>
      <c r="Y32" s="830"/>
      <c r="Z32" s="830"/>
      <c r="AA32" s="830"/>
      <c r="AB32" s="830"/>
      <c r="AC32" s="830">
        <v>100</v>
      </c>
      <c r="AD32" s="830"/>
      <c r="AE32" s="830">
        <f aca="true" t="shared" si="29" ref="AE32:AF36">C32+M32+O32</f>
        <v>1966</v>
      </c>
      <c r="AF32" s="830">
        <f>D32+N32+P32</f>
        <v>3621.3999999999996</v>
      </c>
      <c r="AG32" s="830">
        <v>200</v>
      </c>
      <c r="AH32" s="830">
        <v>2659</v>
      </c>
      <c r="AI32" s="830">
        <v>10</v>
      </c>
      <c r="AJ32" s="830"/>
      <c r="AK32" s="335">
        <v>200</v>
      </c>
      <c r="AL32" s="831"/>
      <c r="AM32" s="830">
        <f t="shared" si="3"/>
        <v>410</v>
      </c>
      <c r="AN32" s="830">
        <f t="shared" si="3"/>
        <v>2659</v>
      </c>
      <c r="AO32" s="328" t="s">
        <v>370</v>
      </c>
      <c r="AP32" s="828" t="s">
        <v>256</v>
      </c>
      <c r="AQ32" s="830">
        <f aca="true" t="shared" si="30" ref="AQ32:AR36">AE32+AM32</f>
        <v>2376</v>
      </c>
      <c r="AR32" s="830">
        <f t="shared" si="30"/>
        <v>6280.4</v>
      </c>
      <c r="AS32" s="830">
        <f t="shared" si="6"/>
        <v>264.3265993265993</v>
      </c>
      <c r="AT32" s="829"/>
      <c r="AU32" s="829"/>
      <c r="AV32" s="829"/>
      <c r="AW32" s="829"/>
      <c r="AX32" s="830"/>
      <c r="AY32" s="830"/>
      <c r="AZ32" s="830"/>
      <c r="BA32" s="830"/>
      <c r="BB32" s="830"/>
      <c r="BC32" s="830"/>
      <c r="BD32" s="830"/>
      <c r="BE32" s="830"/>
      <c r="BF32" s="328"/>
      <c r="BG32" s="328"/>
      <c r="BH32" s="525" t="s">
        <v>370</v>
      </c>
      <c r="BI32" s="548" t="s">
        <v>256</v>
      </c>
      <c r="BJ32" s="528">
        <f t="shared" si="7"/>
        <v>0</v>
      </c>
      <c r="BK32" s="528">
        <f t="shared" si="7"/>
        <v>0</v>
      </c>
      <c r="BL32" s="833"/>
      <c r="BM32" s="528">
        <f aca="true" t="shared" si="31" ref="BM32:BN36">AQ32+BJ32</f>
        <v>2376</v>
      </c>
      <c r="BN32" s="528">
        <f t="shared" si="31"/>
        <v>6280.4</v>
      </c>
      <c r="BO32" s="528">
        <f t="shared" si="8"/>
        <v>264.3265993265993</v>
      </c>
      <c r="BP32" s="834">
        <v>200</v>
      </c>
      <c r="BQ32" s="528">
        <v>248.1</v>
      </c>
      <c r="BR32" s="528">
        <v>80</v>
      </c>
      <c r="BS32" s="835">
        <v>63.5</v>
      </c>
      <c r="BT32" s="829"/>
      <c r="BU32" s="829"/>
      <c r="BV32" s="829">
        <v>20</v>
      </c>
      <c r="BW32" s="829">
        <v>14.7</v>
      </c>
      <c r="BX32" s="829">
        <f t="shared" si="9"/>
        <v>300</v>
      </c>
      <c r="BY32" s="829">
        <f t="shared" si="9"/>
        <v>326.3</v>
      </c>
      <c r="BZ32" s="829">
        <f t="shared" si="10"/>
        <v>2676</v>
      </c>
      <c r="CA32" s="829">
        <f t="shared" si="10"/>
        <v>6606.7</v>
      </c>
      <c r="CB32" s="829">
        <f t="shared" si="11"/>
        <v>246.88714499252615</v>
      </c>
      <c r="CC32" s="829"/>
      <c r="CF32" s="829"/>
      <c r="CG32" s="829"/>
      <c r="CH32" s="328"/>
      <c r="CI32" s="828"/>
      <c r="CJ32" s="328"/>
      <c r="CK32" s="328"/>
      <c r="CL32" s="830"/>
      <c r="CM32" s="830"/>
      <c r="CN32" s="830"/>
      <c r="CO32" s="830"/>
      <c r="CP32" s="328"/>
      <c r="CQ32" s="328"/>
      <c r="CR32" s="830"/>
      <c r="CS32" s="830"/>
      <c r="CT32" s="830"/>
    </row>
    <row r="33" spans="1:98" s="525" customFormat="1" ht="10.5">
      <c r="A33" s="328" t="s">
        <v>371</v>
      </c>
      <c r="B33" s="828" t="s">
        <v>257</v>
      </c>
      <c r="C33" s="829">
        <f t="shared" si="27"/>
        <v>19347</v>
      </c>
      <c r="D33" s="829">
        <f t="shared" si="27"/>
        <v>7401.7</v>
      </c>
      <c r="E33" s="829"/>
      <c r="F33" s="829"/>
      <c r="G33" s="829">
        <v>17916</v>
      </c>
      <c r="H33" s="829">
        <v>7098.2</v>
      </c>
      <c r="I33" s="829">
        <v>1431</v>
      </c>
      <c r="J33" s="829">
        <v>303.5</v>
      </c>
      <c r="K33" s="829"/>
      <c r="L33" s="829"/>
      <c r="M33" s="829"/>
      <c r="N33" s="829">
        <v>34</v>
      </c>
      <c r="O33" s="829">
        <f t="shared" si="28"/>
        <v>624</v>
      </c>
      <c r="P33" s="829">
        <f t="shared" si="28"/>
        <v>3917.4</v>
      </c>
      <c r="Q33" s="830">
        <v>624</v>
      </c>
      <c r="R33" s="830">
        <v>1054.1</v>
      </c>
      <c r="S33" s="831"/>
      <c r="T33" s="831"/>
      <c r="U33" s="328" t="s">
        <v>371</v>
      </c>
      <c r="V33" s="828" t="s">
        <v>257</v>
      </c>
      <c r="W33" s="830"/>
      <c r="X33" s="830"/>
      <c r="Y33" s="830"/>
      <c r="Z33" s="830"/>
      <c r="AA33" s="830"/>
      <c r="AB33" s="830">
        <v>2370</v>
      </c>
      <c r="AC33" s="830"/>
      <c r="AD33" s="830">
        <v>493.3</v>
      </c>
      <c r="AE33" s="830">
        <f t="shared" si="29"/>
        <v>19971</v>
      </c>
      <c r="AF33" s="830">
        <f>D33+N33+P33</f>
        <v>11353.1</v>
      </c>
      <c r="AG33" s="830">
        <v>133</v>
      </c>
      <c r="AH33" s="830">
        <v>10</v>
      </c>
      <c r="AI33" s="830">
        <v>83</v>
      </c>
      <c r="AJ33" s="830">
        <v>140</v>
      </c>
      <c r="AK33" s="335">
        <v>500</v>
      </c>
      <c r="AL33" s="831">
        <v>303.5</v>
      </c>
      <c r="AM33" s="830">
        <f t="shared" si="3"/>
        <v>716</v>
      </c>
      <c r="AN33" s="830">
        <f t="shared" si="3"/>
        <v>453.5</v>
      </c>
      <c r="AO33" s="328" t="s">
        <v>371</v>
      </c>
      <c r="AP33" s="828" t="s">
        <v>257</v>
      </c>
      <c r="AQ33" s="830">
        <f t="shared" si="30"/>
        <v>20687</v>
      </c>
      <c r="AR33" s="830">
        <f t="shared" si="30"/>
        <v>11806.6</v>
      </c>
      <c r="AS33" s="830">
        <f t="shared" si="6"/>
        <v>57.072557644897756</v>
      </c>
      <c r="AT33" s="829"/>
      <c r="AU33" s="829"/>
      <c r="AV33" s="830"/>
      <c r="AW33" s="829"/>
      <c r="AX33" s="830"/>
      <c r="AY33" s="830"/>
      <c r="AZ33" s="830"/>
      <c r="BA33" s="830"/>
      <c r="BB33" s="830"/>
      <c r="BC33" s="830"/>
      <c r="BD33" s="830"/>
      <c r="BE33" s="830"/>
      <c r="BF33" s="328"/>
      <c r="BG33" s="328"/>
      <c r="BH33" s="525" t="s">
        <v>371</v>
      </c>
      <c r="BI33" s="548" t="s">
        <v>257</v>
      </c>
      <c r="BJ33" s="528">
        <f t="shared" si="7"/>
        <v>0</v>
      </c>
      <c r="BK33" s="528">
        <f t="shared" si="7"/>
        <v>0</v>
      </c>
      <c r="BL33" s="833"/>
      <c r="BM33" s="528">
        <f t="shared" si="31"/>
        <v>20687</v>
      </c>
      <c r="BN33" s="528">
        <f>AR33+BK33</f>
        <v>11806.6</v>
      </c>
      <c r="BO33" s="528">
        <f t="shared" si="8"/>
        <v>57.072557644897756</v>
      </c>
      <c r="BP33" s="834"/>
      <c r="BR33" s="528">
        <v>800</v>
      </c>
      <c r="BS33" s="835">
        <v>87.9</v>
      </c>
      <c r="BT33" s="829"/>
      <c r="BU33" s="829"/>
      <c r="BV33" s="829">
        <v>394.2</v>
      </c>
      <c r="BW33" s="829">
        <v>251.7</v>
      </c>
      <c r="BX33" s="829">
        <f t="shared" si="9"/>
        <v>1194.2</v>
      </c>
      <c r="BY33" s="829">
        <f>BQ33+BS33+BU33+BW33</f>
        <v>339.6</v>
      </c>
      <c r="BZ33" s="829">
        <f t="shared" si="10"/>
        <v>21881.2</v>
      </c>
      <c r="CA33" s="829">
        <f t="shared" si="10"/>
        <v>12146.2</v>
      </c>
      <c r="CB33" s="829">
        <f t="shared" si="11"/>
        <v>55.50975266438769</v>
      </c>
      <c r="CC33" s="829"/>
      <c r="CF33" s="830"/>
      <c r="CG33" s="829"/>
      <c r="CH33" s="328"/>
      <c r="CI33" s="828"/>
      <c r="CJ33" s="328"/>
      <c r="CK33" s="328"/>
      <c r="CL33" s="830"/>
      <c r="CM33" s="830"/>
      <c r="CN33" s="830"/>
      <c r="CO33" s="830"/>
      <c r="CP33" s="328"/>
      <c r="CQ33" s="328"/>
      <c r="CR33" s="830"/>
      <c r="CS33" s="830"/>
      <c r="CT33" s="830"/>
    </row>
    <row r="34" spans="1:98" s="525" customFormat="1" ht="10.5">
      <c r="A34" s="328" t="s">
        <v>372</v>
      </c>
      <c r="B34" s="828" t="s">
        <v>258</v>
      </c>
      <c r="C34" s="829">
        <f t="shared" si="27"/>
        <v>336</v>
      </c>
      <c r="D34" s="829">
        <f t="shared" si="27"/>
        <v>1491.1</v>
      </c>
      <c r="E34" s="829"/>
      <c r="F34" s="829"/>
      <c r="G34" s="829">
        <v>300</v>
      </c>
      <c r="H34" s="829">
        <v>1451.1</v>
      </c>
      <c r="I34" s="829">
        <v>36</v>
      </c>
      <c r="J34" s="829">
        <v>40</v>
      </c>
      <c r="K34" s="829"/>
      <c r="L34" s="829"/>
      <c r="M34" s="829"/>
      <c r="N34" s="829"/>
      <c r="O34" s="829">
        <f t="shared" si="28"/>
        <v>466</v>
      </c>
      <c r="P34" s="829">
        <f t="shared" si="28"/>
        <v>412.2</v>
      </c>
      <c r="Q34" s="830">
        <v>250</v>
      </c>
      <c r="R34" s="830">
        <v>153.1</v>
      </c>
      <c r="S34" s="831"/>
      <c r="T34" s="831"/>
      <c r="U34" s="328" t="s">
        <v>372</v>
      </c>
      <c r="V34" s="828" t="s">
        <v>258</v>
      </c>
      <c r="W34" s="830"/>
      <c r="X34" s="830">
        <v>113.8</v>
      </c>
      <c r="Y34" s="830"/>
      <c r="Z34" s="830"/>
      <c r="AA34" s="830">
        <v>16</v>
      </c>
      <c r="AB34" s="830">
        <v>30</v>
      </c>
      <c r="AC34" s="830">
        <v>200</v>
      </c>
      <c r="AD34" s="830">
        <v>115.3</v>
      </c>
      <c r="AE34" s="830">
        <f t="shared" si="29"/>
        <v>802</v>
      </c>
      <c r="AF34" s="830">
        <f t="shared" si="29"/>
        <v>1903.3</v>
      </c>
      <c r="AG34" s="830">
        <v>116</v>
      </c>
      <c r="AH34" s="830">
        <v>190</v>
      </c>
      <c r="AI34" s="830">
        <v>26</v>
      </c>
      <c r="AJ34" s="830"/>
      <c r="AK34" s="335">
        <v>250</v>
      </c>
      <c r="AL34" s="831"/>
      <c r="AM34" s="830">
        <f t="shared" si="3"/>
        <v>392</v>
      </c>
      <c r="AN34" s="830">
        <f t="shared" si="3"/>
        <v>190</v>
      </c>
      <c r="AO34" s="328" t="s">
        <v>372</v>
      </c>
      <c r="AP34" s="828" t="s">
        <v>258</v>
      </c>
      <c r="AQ34" s="830">
        <f t="shared" si="30"/>
        <v>1194</v>
      </c>
      <c r="AR34" s="830">
        <f t="shared" si="30"/>
        <v>2093.3</v>
      </c>
      <c r="AS34" s="830">
        <f t="shared" si="6"/>
        <v>175.31825795644892</v>
      </c>
      <c r="AT34" s="829"/>
      <c r="AU34" s="829"/>
      <c r="AV34" s="829"/>
      <c r="AW34" s="829"/>
      <c r="AX34" s="830"/>
      <c r="AY34" s="830"/>
      <c r="AZ34" s="830"/>
      <c r="BA34" s="830"/>
      <c r="BB34" s="830"/>
      <c r="BC34" s="830"/>
      <c r="BD34" s="830"/>
      <c r="BE34" s="830"/>
      <c r="BF34" s="328"/>
      <c r="BG34" s="328"/>
      <c r="BH34" s="525" t="s">
        <v>372</v>
      </c>
      <c r="BI34" s="548" t="s">
        <v>258</v>
      </c>
      <c r="BJ34" s="528">
        <f t="shared" si="7"/>
        <v>0</v>
      </c>
      <c r="BK34" s="528">
        <f>AU34+AW34+AY34+BA34+BC34+BE34+BG34</f>
        <v>0</v>
      </c>
      <c r="BL34" s="833"/>
      <c r="BM34" s="528">
        <f t="shared" si="31"/>
        <v>1194</v>
      </c>
      <c r="BN34" s="528">
        <f t="shared" si="31"/>
        <v>2093.3</v>
      </c>
      <c r="BO34" s="528">
        <f t="shared" si="8"/>
        <v>175.31825795644892</v>
      </c>
      <c r="BP34" s="834">
        <v>200</v>
      </c>
      <c r="BQ34" s="528">
        <v>294</v>
      </c>
      <c r="BR34" s="528">
        <v>80</v>
      </c>
      <c r="BT34" s="829"/>
      <c r="BU34" s="829"/>
      <c r="BV34" s="829">
        <v>20</v>
      </c>
      <c r="BW34" s="829">
        <v>0</v>
      </c>
      <c r="BX34" s="829">
        <f t="shared" si="9"/>
        <v>300</v>
      </c>
      <c r="BY34" s="829">
        <f t="shared" si="9"/>
        <v>294</v>
      </c>
      <c r="BZ34" s="829">
        <f t="shared" si="10"/>
        <v>1494</v>
      </c>
      <c r="CA34" s="829">
        <f>BN34+BY34</f>
        <v>2387.3</v>
      </c>
      <c r="CB34" s="829">
        <f t="shared" si="11"/>
        <v>159.79250334672022</v>
      </c>
      <c r="CC34" s="829"/>
      <c r="CF34" s="829"/>
      <c r="CG34" s="829"/>
      <c r="CH34" s="328"/>
      <c r="CI34" s="828"/>
      <c r="CJ34" s="328"/>
      <c r="CK34" s="328"/>
      <c r="CL34" s="830"/>
      <c r="CM34" s="830"/>
      <c r="CN34" s="830"/>
      <c r="CO34" s="830"/>
      <c r="CP34" s="328"/>
      <c r="CQ34" s="328"/>
      <c r="CR34" s="830"/>
      <c r="CS34" s="830"/>
      <c r="CT34" s="830"/>
    </row>
    <row r="35" spans="1:98" s="525" customFormat="1" ht="10.5">
      <c r="A35" s="328" t="s">
        <v>1574</v>
      </c>
      <c r="B35" s="328" t="s">
        <v>1575</v>
      </c>
      <c r="C35" s="829">
        <f t="shared" si="27"/>
        <v>289000</v>
      </c>
      <c r="D35" s="829">
        <f t="shared" si="27"/>
        <v>309426.10000000003</v>
      </c>
      <c r="E35" s="838">
        <v>283000</v>
      </c>
      <c r="F35" s="838">
        <v>306296.7</v>
      </c>
      <c r="G35" s="829"/>
      <c r="H35" s="829">
        <v>62.4</v>
      </c>
      <c r="I35" s="829"/>
      <c r="J35" s="829"/>
      <c r="K35" s="829">
        <v>6000</v>
      </c>
      <c r="L35" s="829">
        <v>3067</v>
      </c>
      <c r="M35" s="829"/>
      <c r="N35" s="829"/>
      <c r="O35" s="829">
        <f t="shared" si="28"/>
        <v>5505.4</v>
      </c>
      <c r="P35" s="829">
        <f t="shared" si="28"/>
        <v>18891.2</v>
      </c>
      <c r="Q35" s="830">
        <v>5505.4</v>
      </c>
      <c r="R35" s="830">
        <v>18891.2</v>
      </c>
      <c r="S35" s="831"/>
      <c r="T35" s="831"/>
      <c r="U35" s="328" t="s">
        <v>1574</v>
      </c>
      <c r="V35" s="328" t="s">
        <v>1575</v>
      </c>
      <c r="W35" s="830"/>
      <c r="X35" s="830"/>
      <c r="Y35" s="830"/>
      <c r="Z35" s="830"/>
      <c r="AA35" s="830"/>
      <c r="AB35" s="830"/>
      <c r="AC35" s="830"/>
      <c r="AD35" s="830"/>
      <c r="AE35" s="830">
        <f t="shared" si="29"/>
        <v>294505.4</v>
      </c>
      <c r="AF35" s="830">
        <f>D35+N35+P35</f>
        <v>328317.30000000005</v>
      </c>
      <c r="AG35" s="830">
        <v>7173</v>
      </c>
      <c r="AH35" s="837">
        <v>10860.5</v>
      </c>
      <c r="AI35" s="830">
        <v>10000</v>
      </c>
      <c r="AJ35" s="830">
        <v>4968.9</v>
      </c>
      <c r="AK35" s="335">
        <v>12020.3</v>
      </c>
      <c r="AL35" s="831">
        <v>16044.2</v>
      </c>
      <c r="AM35" s="830">
        <f t="shared" si="3"/>
        <v>29193.3</v>
      </c>
      <c r="AN35" s="830">
        <f t="shared" si="3"/>
        <v>31873.6</v>
      </c>
      <c r="AO35" s="328" t="s">
        <v>1574</v>
      </c>
      <c r="AP35" s="328" t="s">
        <v>1575</v>
      </c>
      <c r="AQ35" s="830">
        <f t="shared" si="30"/>
        <v>323698.7</v>
      </c>
      <c r="AR35" s="830">
        <f>AF35+AN35</f>
        <v>360190.9</v>
      </c>
      <c r="AS35" s="830">
        <f t="shared" si="6"/>
        <v>111.27350835823562</v>
      </c>
      <c r="AT35" s="829"/>
      <c r="AU35" s="829">
        <v>7182.4</v>
      </c>
      <c r="AV35" s="829"/>
      <c r="AW35" s="829">
        <v>4611.6</v>
      </c>
      <c r="AX35" s="830">
        <v>6805.5</v>
      </c>
      <c r="AY35" s="830">
        <v>5397.6</v>
      </c>
      <c r="AZ35" s="830"/>
      <c r="BA35" s="830">
        <v>282.9</v>
      </c>
      <c r="BB35" s="837"/>
      <c r="BC35" s="837">
        <v>20618.9</v>
      </c>
      <c r="BD35" s="839"/>
      <c r="BE35" s="830">
        <v>200</v>
      </c>
      <c r="BF35" s="840"/>
      <c r="BG35" s="335"/>
      <c r="BH35" s="525" t="s">
        <v>1574</v>
      </c>
      <c r="BI35" s="525" t="s">
        <v>1575</v>
      </c>
      <c r="BJ35" s="528">
        <f>AT35+AV35+AX35+AZ35+BB35+BD35+BF35</f>
        <v>6805.5</v>
      </c>
      <c r="BK35" s="528">
        <f>AU35+AW35+AY35+BA35+BC35+BE35+BG35</f>
        <v>38293.4</v>
      </c>
      <c r="BL35" s="841">
        <f>BK35/BJ35*100</f>
        <v>562.683123943869</v>
      </c>
      <c r="BM35" s="528">
        <f t="shared" si="31"/>
        <v>330504.2</v>
      </c>
      <c r="BN35" s="528">
        <f>AR35+BK35</f>
        <v>398484.30000000005</v>
      </c>
      <c r="BO35" s="528">
        <f t="shared" si="8"/>
        <v>120.56860396932929</v>
      </c>
      <c r="BP35" s="786">
        <v>14430</v>
      </c>
      <c r="BQ35" s="528">
        <v>14367.4</v>
      </c>
      <c r="BR35" s="528">
        <v>51220</v>
      </c>
      <c r="BS35" s="835">
        <v>51531.8</v>
      </c>
      <c r="BT35" s="829">
        <v>5928</v>
      </c>
      <c r="BU35" s="829">
        <v>5928.5</v>
      </c>
      <c r="BV35" s="829">
        <v>20</v>
      </c>
      <c r="BW35" s="829">
        <v>583.1</v>
      </c>
      <c r="BX35" s="829">
        <f t="shared" si="9"/>
        <v>71598</v>
      </c>
      <c r="BY35" s="829">
        <f t="shared" si="9"/>
        <v>72410.8</v>
      </c>
      <c r="BZ35" s="829">
        <f t="shared" si="10"/>
        <v>402102.2</v>
      </c>
      <c r="CA35" s="829">
        <f t="shared" si="10"/>
        <v>470895.10000000003</v>
      </c>
      <c r="CB35" s="829">
        <f t="shared" si="11"/>
        <v>117.10831226489186</v>
      </c>
      <c r="CC35" s="829"/>
      <c r="CF35" s="829"/>
      <c r="CG35" s="829"/>
      <c r="CH35" s="328"/>
      <c r="CI35" s="328"/>
      <c r="CJ35" s="328"/>
      <c r="CK35" s="328"/>
      <c r="CL35" s="830"/>
      <c r="CM35" s="830"/>
      <c r="CN35" s="830"/>
      <c r="CO35" s="830"/>
      <c r="CP35" s="328"/>
      <c r="CQ35" s="328"/>
      <c r="CR35" s="830"/>
      <c r="CS35" s="830"/>
      <c r="CT35" s="830"/>
    </row>
    <row r="36" spans="1:98" s="525" customFormat="1" ht="21" customHeight="1">
      <c r="A36" s="842" t="s">
        <v>218</v>
      </c>
      <c r="B36" s="843" t="s">
        <v>110</v>
      </c>
      <c r="C36" s="844">
        <f t="shared" si="27"/>
        <v>329573</v>
      </c>
      <c r="D36" s="844">
        <f t="shared" si="27"/>
        <v>365034.80000000005</v>
      </c>
      <c r="E36" s="845">
        <f aca="true" t="shared" si="32" ref="E36:R36">SUM(E12:E35)</f>
        <v>283000</v>
      </c>
      <c r="F36" s="846">
        <f t="shared" si="32"/>
        <v>306296.7</v>
      </c>
      <c r="G36" s="846">
        <f>SUM(G12:G35)</f>
        <v>38427</v>
      </c>
      <c r="H36" s="846">
        <f>SUM(H12:H35)</f>
        <v>52485.2</v>
      </c>
      <c r="I36" s="846">
        <f>SUM(I12:I35)</f>
        <v>2146</v>
      </c>
      <c r="J36" s="846">
        <f>SUM(J12:J35)</f>
        <v>3185.9</v>
      </c>
      <c r="K36" s="846">
        <f t="shared" si="32"/>
        <v>6000</v>
      </c>
      <c r="L36" s="846">
        <f t="shared" si="32"/>
        <v>3067</v>
      </c>
      <c r="M36" s="846">
        <f t="shared" si="32"/>
        <v>0</v>
      </c>
      <c r="N36" s="846">
        <f t="shared" si="32"/>
        <v>110</v>
      </c>
      <c r="O36" s="847">
        <f t="shared" si="28"/>
        <v>59818.4</v>
      </c>
      <c r="P36" s="847">
        <f t="shared" si="28"/>
        <v>196448.9</v>
      </c>
      <c r="Q36" s="846">
        <f t="shared" si="32"/>
        <v>10350</v>
      </c>
      <c r="R36" s="846">
        <f t="shared" si="32"/>
        <v>22325.6</v>
      </c>
      <c r="S36" s="846">
        <f>SUM(S12:S35)</f>
        <v>30750</v>
      </c>
      <c r="T36" s="846">
        <f>SUM(T12:T35)</f>
        <v>148397.3</v>
      </c>
      <c r="U36" s="842" t="s">
        <v>218</v>
      </c>
      <c r="V36" s="843" t="s">
        <v>110</v>
      </c>
      <c r="W36" s="846">
        <f aca="true" t="shared" si="33" ref="W36:AJ36">SUM(W12:W35)</f>
        <v>13137.4</v>
      </c>
      <c r="X36" s="846">
        <f t="shared" si="33"/>
        <v>22354.6</v>
      </c>
      <c r="Y36" s="846">
        <f t="shared" si="33"/>
        <v>50</v>
      </c>
      <c r="Z36" s="846">
        <f t="shared" si="33"/>
        <v>115</v>
      </c>
      <c r="AA36" s="846">
        <f t="shared" si="33"/>
        <v>5066</v>
      </c>
      <c r="AB36" s="846">
        <f t="shared" si="33"/>
        <v>2482.5</v>
      </c>
      <c r="AC36" s="846">
        <f t="shared" si="33"/>
        <v>465</v>
      </c>
      <c r="AD36" s="846">
        <f>SUM(AD12:AD35)</f>
        <v>773.9</v>
      </c>
      <c r="AE36" s="846">
        <f t="shared" si="29"/>
        <v>389391.4</v>
      </c>
      <c r="AF36" s="846">
        <f t="shared" si="29"/>
        <v>561593.7000000001</v>
      </c>
      <c r="AG36" s="846">
        <f t="shared" si="33"/>
        <v>9000</v>
      </c>
      <c r="AH36" s="846">
        <f t="shared" si="33"/>
        <v>15648.4</v>
      </c>
      <c r="AI36" s="846">
        <f t="shared" si="33"/>
        <v>10364</v>
      </c>
      <c r="AJ36" s="846">
        <f t="shared" si="33"/>
        <v>5319.5</v>
      </c>
      <c r="AK36" s="846">
        <f>SUM(AK12:AK35)</f>
        <v>15066.9</v>
      </c>
      <c r="AL36" s="846">
        <f>SUM(AL12:AL35)</f>
        <v>20051.9</v>
      </c>
      <c r="AM36" s="848">
        <f t="shared" si="3"/>
        <v>34430.9</v>
      </c>
      <c r="AN36" s="848">
        <f t="shared" si="3"/>
        <v>41019.8</v>
      </c>
      <c r="AO36" s="842" t="s">
        <v>218</v>
      </c>
      <c r="AP36" s="843" t="s">
        <v>110</v>
      </c>
      <c r="AQ36" s="846">
        <f t="shared" si="30"/>
        <v>423822.30000000005</v>
      </c>
      <c r="AR36" s="846">
        <f>AF36+AN36</f>
        <v>602613.5000000001</v>
      </c>
      <c r="AS36" s="846">
        <f t="shared" si="6"/>
        <v>142.18541591605728</v>
      </c>
      <c r="AT36" s="846">
        <f aca="true" t="shared" si="34" ref="AT36:AY36">SUM(AT12:AT35)</f>
        <v>0</v>
      </c>
      <c r="AU36" s="845">
        <f t="shared" si="34"/>
        <v>7182.4</v>
      </c>
      <c r="AV36" s="846">
        <f t="shared" si="34"/>
        <v>0</v>
      </c>
      <c r="AW36" s="846">
        <f t="shared" si="34"/>
        <v>4611.6</v>
      </c>
      <c r="AX36" s="846">
        <f t="shared" si="34"/>
        <v>6805.5</v>
      </c>
      <c r="AY36" s="846">
        <f t="shared" si="34"/>
        <v>5397.6</v>
      </c>
      <c r="AZ36" s="846">
        <f>SUM(AZ35)</f>
        <v>0</v>
      </c>
      <c r="BA36" s="846">
        <f>SUM(BA35)</f>
        <v>282.9</v>
      </c>
      <c r="BB36" s="845">
        <f>SUM(BB35)</f>
        <v>0</v>
      </c>
      <c r="BC36" s="845">
        <f>SUM(BC35)</f>
        <v>20618.9</v>
      </c>
      <c r="BD36" s="849">
        <f>SUM(BD12:BD35)</f>
        <v>0</v>
      </c>
      <c r="BE36" s="846">
        <f>SUM(BE12:BE35)</f>
        <v>200</v>
      </c>
      <c r="BF36" s="846">
        <f>SUM(BF12:BF35)</f>
        <v>0</v>
      </c>
      <c r="BG36" s="846">
        <f>SUM(BG12:BG35)</f>
        <v>0</v>
      </c>
      <c r="BH36" s="555" t="s">
        <v>218</v>
      </c>
      <c r="BI36" s="850" t="s">
        <v>110</v>
      </c>
      <c r="BJ36" s="846">
        <f>SUM(BJ12:BJ35)</f>
        <v>6805.5</v>
      </c>
      <c r="BK36" s="846">
        <f>SUM(BK12:BK35)</f>
        <v>38293.4</v>
      </c>
      <c r="BL36" s="851">
        <f>BK36/BJ36*100</f>
        <v>562.683123943869</v>
      </c>
      <c r="BM36" s="852">
        <f t="shared" si="31"/>
        <v>430627.80000000005</v>
      </c>
      <c r="BN36" s="852">
        <f>AR36+BK36</f>
        <v>640906.9000000001</v>
      </c>
      <c r="BO36" s="852">
        <f t="shared" si="8"/>
        <v>148.83082327708524</v>
      </c>
      <c r="BP36" s="846">
        <f aca="true" t="shared" si="35" ref="BP36:CA36">SUM(BP12:BP35)</f>
        <v>20280</v>
      </c>
      <c r="BQ36" s="846">
        <f t="shared" si="35"/>
        <v>25854.9</v>
      </c>
      <c r="BR36" s="846">
        <f t="shared" si="35"/>
        <v>57600</v>
      </c>
      <c r="BS36" s="846">
        <f t="shared" si="35"/>
        <v>63341.7</v>
      </c>
      <c r="BT36" s="846">
        <f t="shared" si="35"/>
        <v>5928</v>
      </c>
      <c r="BU36" s="846">
        <f t="shared" si="35"/>
        <v>5928.5</v>
      </c>
      <c r="BV36" s="846">
        <f t="shared" si="35"/>
        <v>774.2</v>
      </c>
      <c r="BW36" s="846">
        <f t="shared" si="35"/>
        <v>1059.9</v>
      </c>
      <c r="BX36" s="846">
        <f t="shared" si="35"/>
        <v>84582.2</v>
      </c>
      <c r="BY36" s="846">
        <f t="shared" si="35"/>
        <v>96185</v>
      </c>
      <c r="BZ36" s="846">
        <f t="shared" si="35"/>
        <v>515210</v>
      </c>
      <c r="CA36" s="846">
        <f t="shared" si="35"/>
        <v>737091.9</v>
      </c>
      <c r="CB36" s="847">
        <f t="shared" si="11"/>
        <v>143.06630306088778</v>
      </c>
      <c r="CC36" s="829"/>
      <c r="CF36" s="848"/>
      <c r="CG36" s="848"/>
      <c r="CH36" s="333"/>
      <c r="CI36" s="853"/>
      <c r="CJ36" s="328"/>
      <c r="CK36" s="328"/>
      <c r="CL36" s="848"/>
      <c r="CM36" s="848"/>
      <c r="CN36" s="848"/>
      <c r="CO36" s="848"/>
      <c r="CP36" s="328"/>
      <c r="CQ36" s="328"/>
      <c r="CR36" s="848"/>
      <c r="CS36" s="848"/>
      <c r="CT36" s="848"/>
    </row>
    <row r="37" spans="1:98" s="525" customFormat="1" ht="14.25" customHeight="1">
      <c r="A37" s="819" t="s">
        <v>823</v>
      </c>
      <c r="B37" s="854" t="s">
        <v>928</v>
      </c>
      <c r="C37" s="855">
        <v>211765</v>
      </c>
      <c r="D37" s="855">
        <v>303688.9</v>
      </c>
      <c r="E37" s="856">
        <v>202000</v>
      </c>
      <c r="F37" s="857">
        <v>290733.9</v>
      </c>
      <c r="G37" s="858">
        <v>7877</v>
      </c>
      <c r="H37" s="858">
        <v>11522.7</v>
      </c>
      <c r="I37" s="858">
        <v>1888</v>
      </c>
      <c r="J37" s="859">
        <v>1389.6</v>
      </c>
      <c r="K37" s="860">
        <v>0</v>
      </c>
      <c r="L37" s="858">
        <v>42.7</v>
      </c>
      <c r="M37" s="857">
        <v>0</v>
      </c>
      <c r="N37" s="857">
        <v>184.8</v>
      </c>
      <c r="O37" s="859">
        <v>23036.5</v>
      </c>
      <c r="P37" s="858">
        <v>31908</v>
      </c>
      <c r="Q37" s="858">
        <v>5594.5</v>
      </c>
      <c r="R37" s="858">
        <v>8954</v>
      </c>
      <c r="S37" s="860">
        <v>0</v>
      </c>
      <c r="T37" s="858">
        <v>250</v>
      </c>
      <c r="U37" s="858"/>
      <c r="V37" s="858"/>
      <c r="W37" s="858">
        <v>14400</v>
      </c>
      <c r="X37" s="858">
        <v>18058.8</v>
      </c>
      <c r="Y37" s="859">
        <v>0</v>
      </c>
      <c r="Z37" s="858">
        <v>20</v>
      </c>
      <c r="AA37" s="859">
        <v>1072</v>
      </c>
      <c r="AB37" s="858">
        <v>3134.6</v>
      </c>
      <c r="AC37" s="858">
        <v>1970</v>
      </c>
      <c r="AD37" s="858">
        <v>1490.6</v>
      </c>
      <c r="AE37" s="859">
        <v>234801.5</v>
      </c>
      <c r="AF37" s="858">
        <v>335781.7</v>
      </c>
      <c r="AG37" s="858">
        <v>6000</v>
      </c>
      <c r="AH37" s="858">
        <v>13704.2</v>
      </c>
      <c r="AI37" s="858">
        <v>11150</v>
      </c>
      <c r="AJ37" s="861">
        <v>4841.9</v>
      </c>
      <c r="AK37" s="858">
        <v>14000</v>
      </c>
      <c r="AL37" s="858">
        <v>8231.7</v>
      </c>
      <c r="AM37" s="861">
        <v>31150</v>
      </c>
      <c r="AN37" s="861">
        <v>26777.8</v>
      </c>
      <c r="AO37" s="858"/>
      <c r="AP37" s="858"/>
      <c r="AQ37" s="858">
        <v>265951.5</v>
      </c>
      <c r="AR37" s="858">
        <v>362559.5</v>
      </c>
      <c r="AS37" s="846">
        <v>136.6</v>
      </c>
      <c r="AT37" s="857">
        <v>0</v>
      </c>
      <c r="AU37" s="857">
        <v>3694.9</v>
      </c>
      <c r="AV37" s="857">
        <v>0</v>
      </c>
      <c r="AW37" s="858">
        <v>633.4</v>
      </c>
      <c r="AX37" s="858">
        <v>5927</v>
      </c>
      <c r="AY37" s="858">
        <v>1483.6</v>
      </c>
      <c r="AZ37" s="858">
        <v>0</v>
      </c>
      <c r="BA37" s="858">
        <v>1281.9</v>
      </c>
      <c r="BB37" s="859">
        <v>0</v>
      </c>
      <c r="BC37" s="858">
        <v>1112.6</v>
      </c>
      <c r="BD37" s="859">
        <v>0</v>
      </c>
      <c r="BE37" s="858">
        <v>0</v>
      </c>
      <c r="BF37" s="858">
        <v>0</v>
      </c>
      <c r="BG37" s="858">
        <v>1200</v>
      </c>
      <c r="BH37" s="858"/>
      <c r="BI37" s="858"/>
      <c r="BJ37" s="558">
        <v>5927</v>
      </c>
      <c r="BK37" s="585">
        <v>20206.4</v>
      </c>
      <c r="BL37" s="862">
        <v>340.9</v>
      </c>
      <c r="BM37" s="564">
        <v>271878.5</v>
      </c>
      <c r="BN37" s="555">
        <v>382765.9</v>
      </c>
      <c r="BO37" s="852">
        <f t="shared" si="8"/>
        <v>140.7856450583625</v>
      </c>
      <c r="BP37" s="858">
        <v>7625</v>
      </c>
      <c r="BQ37" s="858">
        <v>13054.1</v>
      </c>
      <c r="BR37" s="858">
        <v>24480</v>
      </c>
      <c r="BS37" s="858">
        <v>53357.4</v>
      </c>
      <c r="BT37" s="859">
        <v>5650</v>
      </c>
      <c r="BU37" s="859">
        <v>5775</v>
      </c>
      <c r="BV37" s="860"/>
      <c r="BW37" s="860"/>
      <c r="BX37" s="861">
        <v>37755</v>
      </c>
      <c r="BY37" s="861">
        <v>72186.5</v>
      </c>
      <c r="BZ37" s="861">
        <v>315560.5</v>
      </c>
      <c r="CA37" s="861">
        <v>454925.4</v>
      </c>
      <c r="CB37" s="863">
        <f t="shared" si="11"/>
        <v>144.16424108847593</v>
      </c>
      <c r="CC37" s="830"/>
      <c r="CF37" s="829"/>
      <c r="CG37" s="830"/>
      <c r="CH37" s="830"/>
      <c r="CI37" s="830"/>
      <c r="CJ37" s="328"/>
      <c r="CK37" s="328"/>
      <c r="CL37" s="830"/>
      <c r="CM37" s="830"/>
      <c r="CN37" s="830"/>
      <c r="CO37" s="830"/>
      <c r="CP37" s="830"/>
      <c r="CQ37" s="830"/>
      <c r="CR37" s="830"/>
      <c r="CS37" s="830"/>
      <c r="CT37" s="830"/>
    </row>
    <row r="38" spans="1:103" ht="12.75">
      <c r="A38" s="787"/>
      <c r="B38" s="787"/>
      <c r="C38" s="834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830"/>
      <c r="P38" s="765"/>
      <c r="Q38" s="836"/>
      <c r="R38" s="836"/>
      <c r="S38" s="836"/>
      <c r="T38" s="836"/>
      <c r="U38" s="836"/>
      <c r="V38" s="836"/>
      <c r="W38" s="836"/>
      <c r="X38" s="836"/>
      <c r="Y38" s="836"/>
      <c r="Z38" s="836"/>
      <c r="AA38" s="836"/>
      <c r="AB38" s="836"/>
      <c r="AC38" s="836"/>
      <c r="AD38" s="836"/>
      <c r="AG38" s="836"/>
      <c r="AH38" s="836"/>
      <c r="AI38" s="836"/>
      <c r="AJ38" s="836"/>
      <c r="AK38" s="836"/>
      <c r="AL38" s="836"/>
      <c r="AO38" s="836"/>
      <c r="AP38" s="836"/>
      <c r="AQ38" s="830"/>
      <c r="AR38" s="830"/>
      <c r="AS38" s="836"/>
      <c r="AT38" s="836"/>
      <c r="AU38" s="836"/>
      <c r="AV38" s="836"/>
      <c r="AW38" s="836"/>
      <c r="AX38" s="836"/>
      <c r="AY38" s="836"/>
      <c r="AZ38" s="836"/>
      <c r="BA38" s="836"/>
      <c r="BB38" s="836"/>
      <c r="BC38" s="836"/>
      <c r="BD38" s="836"/>
      <c r="BE38" s="836"/>
      <c r="BF38" s="830"/>
      <c r="BG38" s="836"/>
      <c r="BH38" s="836"/>
      <c r="BI38" s="836"/>
      <c r="BJ38" s="836"/>
      <c r="BK38" s="836"/>
      <c r="BL38" s="864"/>
      <c r="BM38" s="830"/>
      <c r="BN38" s="830"/>
      <c r="BO38" s="836"/>
      <c r="BP38" s="836"/>
      <c r="BQ38" s="787" t="s">
        <v>1576</v>
      </c>
      <c r="BR38" s="836"/>
      <c r="BS38" s="836"/>
      <c r="BT38" s="836"/>
      <c r="BU38" s="836"/>
      <c r="BV38" s="836"/>
      <c r="BW38" s="836"/>
      <c r="BX38" s="836"/>
      <c r="BY38" s="836"/>
      <c r="BZ38" s="810"/>
      <c r="CA38" s="810"/>
      <c r="CB38" s="810"/>
      <c r="CC38" s="810"/>
      <c r="CD38" s="836"/>
      <c r="CE38" s="836"/>
      <c r="CF38" s="770"/>
      <c r="CG38" s="770"/>
      <c r="CH38" s="770"/>
      <c r="CI38" s="770"/>
      <c r="CJ38" s="770"/>
      <c r="CK38" s="770"/>
      <c r="CL38" s="770"/>
      <c r="CM38" s="770"/>
      <c r="CN38" s="836"/>
      <c r="CO38" s="836"/>
      <c r="CP38" s="836"/>
      <c r="CQ38" s="836"/>
      <c r="CR38" s="836"/>
      <c r="CS38" s="836"/>
      <c r="CT38" s="770"/>
      <c r="CX38" s="836"/>
      <c r="CY38" s="836"/>
    </row>
    <row r="39" spans="1:97" ht="12.75">
      <c r="A39" s="787"/>
      <c r="B39" s="787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830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78"/>
      <c r="AL39" s="778"/>
      <c r="AM39" s="778"/>
      <c r="AN39" s="778"/>
      <c r="AO39" s="778"/>
      <c r="AP39" s="778"/>
      <c r="AQ39" s="778"/>
      <c r="AR39" s="778"/>
      <c r="AS39" s="778"/>
      <c r="AT39" s="778"/>
      <c r="AU39" s="778"/>
      <c r="AV39" s="778"/>
      <c r="AW39" s="778"/>
      <c r="AX39" s="778"/>
      <c r="AY39" s="778"/>
      <c r="AZ39" s="778"/>
      <c r="BA39" s="778"/>
      <c r="BB39" s="778"/>
      <c r="BC39" s="778"/>
      <c r="BD39" s="778"/>
      <c r="BE39" s="778"/>
      <c r="BF39" s="778"/>
      <c r="BG39" s="778"/>
      <c r="BH39" s="778"/>
      <c r="BI39" s="778"/>
      <c r="BJ39" s="778"/>
      <c r="BK39" s="791"/>
      <c r="BL39" s="830"/>
      <c r="BM39" s="830"/>
      <c r="BN39" s="788"/>
      <c r="BO39" s="787"/>
      <c r="BP39" s="787"/>
      <c r="BQ39" s="788"/>
      <c r="BR39" s="788"/>
      <c r="BS39" s="788"/>
      <c r="BT39" s="788"/>
      <c r="BU39" s="788"/>
      <c r="BV39" s="788"/>
      <c r="BX39" s="787"/>
      <c r="BY39" s="787"/>
      <c r="BZ39" s="787"/>
      <c r="CA39" s="787"/>
      <c r="CB39" s="788"/>
      <c r="CC39" s="815"/>
      <c r="CD39" s="815"/>
      <c r="CE39" s="770"/>
      <c r="CF39" s="770"/>
      <c r="CG39" s="770"/>
      <c r="CH39" s="770"/>
      <c r="CI39" s="770"/>
      <c r="CJ39" s="770"/>
      <c r="CK39" s="770"/>
      <c r="CL39" s="770"/>
      <c r="CM39" s="770"/>
      <c r="CN39" s="770"/>
      <c r="CO39" s="770"/>
      <c r="CP39" s="770"/>
      <c r="CQ39" s="770"/>
      <c r="CR39" s="770"/>
      <c r="CS39" s="770"/>
    </row>
    <row r="40" spans="1:98" ht="12.75">
      <c r="A40" s="787"/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788"/>
      <c r="AD40" s="788"/>
      <c r="AE40" s="788"/>
      <c r="AF40" s="788"/>
      <c r="AG40" s="787"/>
      <c r="AH40" s="787"/>
      <c r="AI40" s="787"/>
      <c r="AJ40" s="787"/>
      <c r="AK40" s="787"/>
      <c r="AL40" s="787"/>
      <c r="AM40" s="788"/>
      <c r="AN40" s="788"/>
      <c r="AO40" s="787"/>
      <c r="AP40" s="787"/>
      <c r="AQ40" s="787"/>
      <c r="AR40" s="787"/>
      <c r="AS40" s="787"/>
      <c r="AT40" s="787"/>
      <c r="AU40" s="787"/>
      <c r="AV40" s="787"/>
      <c r="AW40" s="787"/>
      <c r="AX40" s="787"/>
      <c r="AY40" s="787"/>
      <c r="AZ40" s="787"/>
      <c r="BA40" s="787"/>
      <c r="BB40" s="787"/>
      <c r="BC40" s="787"/>
      <c r="BD40" s="787"/>
      <c r="BE40" s="787"/>
      <c r="BF40" s="787"/>
      <c r="BG40" s="787"/>
      <c r="BH40" s="787"/>
      <c r="BI40" s="787"/>
      <c r="BJ40" s="787"/>
      <c r="BK40" s="787"/>
      <c r="BL40" s="865"/>
      <c r="BM40" s="787"/>
      <c r="BN40" s="787"/>
      <c r="BO40" s="787"/>
      <c r="BP40" s="787"/>
      <c r="BQ40" s="788"/>
      <c r="BR40" s="788"/>
      <c r="BS40" s="788"/>
      <c r="BT40" s="830"/>
      <c r="BU40" s="830"/>
      <c r="BV40" s="788"/>
      <c r="BW40" s="788"/>
      <c r="BY40" s="787"/>
      <c r="BZ40" s="787"/>
      <c r="CA40" s="787"/>
      <c r="CB40" s="787"/>
      <c r="CC40" s="788"/>
      <c r="CD40" s="778"/>
      <c r="CE40" s="778"/>
      <c r="CF40" s="770"/>
      <c r="CG40" s="770"/>
      <c r="CH40" s="770"/>
      <c r="CI40" s="770"/>
      <c r="CJ40" s="770"/>
      <c r="CK40" s="770"/>
      <c r="CL40" s="770"/>
      <c r="CM40" s="770"/>
      <c r="CN40" s="770"/>
      <c r="CO40" s="770"/>
      <c r="CP40" s="770"/>
      <c r="CQ40" s="770"/>
      <c r="CR40" s="770"/>
      <c r="CS40" s="770"/>
      <c r="CT40" s="770"/>
    </row>
    <row r="41" spans="16:98" ht="12.75">
      <c r="P41" s="765"/>
      <c r="BM41" s="765"/>
      <c r="BN41" s="765"/>
      <c r="BT41" s="528"/>
      <c r="BU41" s="528"/>
      <c r="BZ41" s="1247"/>
      <c r="CA41" s="1247"/>
      <c r="CB41" s="1247"/>
      <c r="CF41" s="770"/>
      <c r="CG41" s="770"/>
      <c r="CH41" s="770"/>
      <c r="CI41" s="770"/>
      <c r="CJ41" s="770"/>
      <c r="CK41" s="770"/>
      <c r="CL41" s="770"/>
      <c r="CM41" s="770"/>
      <c r="CN41" s="770"/>
      <c r="CO41" s="770"/>
      <c r="CP41" s="770"/>
      <c r="CQ41" s="770"/>
      <c r="CR41" s="770"/>
      <c r="CS41" s="770"/>
      <c r="CT41" s="770"/>
    </row>
    <row r="42" spans="15:98" ht="12.75">
      <c r="O42" s="829"/>
      <c r="P42" s="829"/>
      <c r="BN42" s="765"/>
      <c r="BT42" s="528"/>
      <c r="BU42" s="528"/>
      <c r="CF42" s="770"/>
      <c r="CG42" s="770"/>
      <c r="CH42" s="770"/>
      <c r="CI42" s="770"/>
      <c r="CJ42" s="770"/>
      <c r="CK42" s="770"/>
      <c r="CL42" s="770"/>
      <c r="CM42" s="770"/>
      <c r="CN42" s="770"/>
      <c r="CO42" s="770"/>
      <c r="CP42" s="770"/>
      <c r="CQ42" s="770"/>
      <c r="CR42" s="770"/>
      <c r="CS42" s="770"/>
      <c r="CT42" s="770"/>
    </row>
    <row r="43" spans="17:98" ht="12.75">
      <c r="Q43" s="829"/>
      <c r="BT43" s="528"/>
      <c r="BU43" s="528"/>
      <c r="CF43" s="770"/>
      <c r="CG43" s="770"/>
      <c r="CH43" s="770"/>
      <c r="CI43" s="770"/>
      <c r="CJ43" s="770"/>
      <c r="CK43" s="770"/>
      <c r="CL43" s="770"/>
      <c r="CM43" s="770"/>
      <c r="CN43" s="770"/>
      <c r="CO43" s="770"/>
      <c r="CP43" s="770"/>
      <c r="CQ43" s="770"/>
      <c r="CR43" s="770"/>
      <c r="CS43" s="770"/>
      <c r="CT43" s="770"/>
    </row>
    <row r="44" spans="16:97" ht="12.75">
      <c r="P44" s="829"/>
      <c r="BK44" s="866"/>
      <c r="BL44" s="748"/>
      <c r="BT44" s="528"/>
      <c r="BU44" s="528"/>
      <c r="CE44" s="770"/>
      <c r="CF44" s="770"/>
      <c r="CG44" s="770"/>
      <c r="CH44" s="770"/>
      <c r="CI44" s="770"/>
      <c r="CJ44" s="770"/>
      <c r="CK44" s="770"/>
      <c r="CL44" s="770"/>
      <c r="CM44" s="770"/>
      <c r="CN44" s="770"/>
      <c r="CO44" s="770"/>
      <c r="CP44" s="770"/>
      <c r="CQ44" s="770"/>
      <c r="CR44" s="770"/>
      <c r="CS44" s="770"/>
    </row>
    <row r="45" spans="17:98" ht="12.75">
      <c r="Q45" s="829"/>
      <c r="BT45" s="867"/>
      <c r="BU45" s="867"/>
      <c r="CF45" s="770"/>
      <c r="CG45" s="770"/>
      <c r="CH45" s="770"/>
      <c r="CI45" s="770"/>
      <c r="CJ45" s="770"/>
      <c r="CK45" s="770"/>
      <c r="CL45" s="770"/>
      <c r="CM45" s="770"/>
      <c r="CN45" s="770"/>
      <c r="CO45" s="770"/>
      <c r="CP45" s="770"/>
      <c r="CQ45" s="770"/>
      <c r="CR45" s="770"/>
      <c r="CS45" s="770"/>
      <c r="CT45" s="770"/>
    </row>
    <row r="46" spans="17:98" ht="12.75">
      <c r="Q46" s="829"/>
      <c r="R46" s="829"/>
      <c r="CF46" s="770"/>
      <c r="CG46" s="770"/>
      <c r="CH46" s="770"/>
      <c r="CI46" s="770"/>
      <c r="CJ46" s="770"/>
      <c r="CK46" s="770"/>
      <c r="CL46" s="770"/>
      <c r="CM46" s="770"/>
      <c r="CN46" s="770"/>
      <c r="CO46" s="770"/>
      <c r="CP46" s="770"/>
      <c r="CQ46" s="770"/>
      <c r="CR46" s="770"/>
      <c r="CS46" s="770"/>
      <c r="CT46" s="770"/>
    </row>
    <row r="47" spans="17:98" ht="12.75">
      <c r="Q47" s="829"/>
      <c r="CF47" s="770"/>
      <c r="CG47" s="770"/>
      <c r="CH47" s="770"/>
      <c r="CI47" s="770"/>
      <c r="CJ47" s="770"/>
      <c r="CK47" s="770"/>
      <c r="CL47" s="770"/>
      <c r="CM47" s="770"/>
      <c r="CN47" s="770"/>
      <c r="CO47" s="770"/>
      <c r="CP47" s="770"/>
      <c r="CQ47" s="770"/>
      <c r="CR47" s="770"/>
      <c r="CS47" s="770"/>
      <c r="CT47" s="770"/>
    </row>
    <row r="48" spans="17:98" ht="12.75">
      <c r="Q48" s="829"/>
      <c r="CF48" s="770"/>
      <c r="CG48" s="770"/>
      <c r="CH48" s="770"/>
      <c r="CI48" s="770"/>
      <c r="CJ48" s="770"/>
      <c r="CK48" s="770"/>
      <c r="CL48" s="770"/>
      <c r="CM48" s="770"/>
      <c r="CN48" s="770"/>
      <c r="CO48" s="770"/>
      <c r="CP48" s="770"/>
      <c r="CQ48" s="770"/>
      <c r="CR48" s="770"/>
      <c r="CS48" s="770"/>
      <c r="CT48" s="770"/>
    </row>
    <row r="49" spans="17:98" ht="12.75">
      <c r="Q49" s="829"/>
      <c r="CF49" s="770"/>
      <c r="CG49" s="770"/>
      <c r="CH49" s="770"/>
      <c r="CI49" s="770"/>
      <c r="CJ49" s="770"/>
      <c r="CK49" s="770"/>
      <c r="CL49" s="770"/>
      <c r="CM49" s="770"/>
      <c r="CN49" s="770"/>
      <c r="CO49" s="770"/>
      <c r="CP49" s="770"/>
      <c r="CQ49" s="770"/>
      <c r="CR49" s="770"/>
      <c r="CS49" s="770"/>
      <c r="CT49" s="770"/>
    </row>
    <row r="50" spans="17:98" ht="12.75">
      <c r="Q50" s="829"/>
      <c r="CF50" s="770"/>
      <c r="CG50" s="770"/>
      <c r="CH50" s="770"/>
      <c r="CI50" s="770"/>
      <c r="CJ50" s="770"/>
      <c r="CK50" s="770"/>
      <c r="CL50" s="770"/>
      <c r="CM50" s="770"/>
      <c r="CN50" s="770"/>
      <c r="CO50" s="770"/>
      <c r="CP50" s="770"/>
      <c r="CQ50" s="770"/>
      <c r="CR50" s="770"/>
      <c r="CS50" s="770"/>
      <c r="CT50" s="770"/>
    </row>
    <row r="51" spans="17:98" ht="12.75">
      <c r="Q51" s="829"/>
      <c r="AQ51" s="1248"/>
      <c r="AR51" s="1248"/>
      <c r="CF51" s="770"/>
      <c r="CG51" s="770"/>
      <c r="CH51" s="770"/>
      <c r="CI51" s="770"/>
      <c r="CJ51" s="770"/>
      <c r="CK51" s="770"/>
      <c r="CL51" s="770"/>
      <c r="CM51" s="770"/>
      <c r="CN51" s="770"/>
      <c r="CO51" s="770"/>
      <c r="CP51" s="770"/>
      <c r="CQ51" s="770"/>
      <c r="CR51" s="770"/>
      <c r="CS51" s="770"/>
      <c r="CT51" s="770"/>
    </row>
    <row r="52" spans="17:98" ht="12.75">
      <c r="Q52" s="829"/>
      <c r="AQ52" s="1248"/>
      <c r="AR52" s="1248"/>
      <c r="CF52" s="770"/>
      <c r="CG52" s="770"/>
      <c r="CH52" s="770"/>
      <c r="CI52" s="770"/>
      <c r="CJ52" s="770"/>
      <c r="CK52" s="770"/>
      <c r="CL52" s="770"/>
      <c r="CM52" s="770"/>
      <c r="CN52" s="770"/>
      <c r="CO52" s="770"/>
      <c r="CP52" s="770"/>
      <c r="CQ52" s="770"/>
      <c r="CR52" s="770"/>
      <c r="CS52" s="770"/>
      <c r="CT52" s="770"/>
    </row>
    <row r="53" spans="17:98" ht="12.75">
      <c r="Q53" s="829"/>
      <c r="AQ53" s="815"/>
      <c r="AR53" s="815"/>
      <c r="CF53" s="770"/>
      <c r="CG53" s="770"/>
      <c r="CH53" s="770"/>
      <c r="CI53" s="770"/>
      <c r="CJ53" s="770"/>
      <c r="CK53" s="770"/>
      <c r="CL53" s="770"/>
      <c r="CM53" s="770"/>
      <c r="CN53" s="770"/>
      <c r="CO53" s="770"/>
      <c r="CP53" s="770"/>
      <c r="CQ53" s="770"/>
      <c r="CR53" s="770"/>
      <c r="CS53" s="770"/>
      <c r="CT53" s="770"/>
    </row>
    <row r="54" spans="17:98" ht="12.75">
      <c r="Q54" s="829"/>
      <c r="AQ54" s="827"/>
      <c r="AR54" s="827"/>
      <c r="CF54" s="770"/>
      <c r="CG54" s="770"/>
      <c r="CH54" s="770"/>
      <c r="CI54" s="770"/>
      <c r="CJ54" s="770"/>
      <c r="CK54" s="770"/>
      <c r="CL54" s="770"/>
      <c r="CM54" s="770"/>
      <c r="CN54" s="770"/>
      <c r="CO54" s="770"/>
      <c r="CP54" s="770"/>
      <c r="CQ54" s="770"/>
      <c r="CR54" s="770"/>
      <c r="CS54" s="770"/>
      <c r="CT54" s="770"/>
    </row>
    <row r="55" spans="17:98" ht="12.75">
      <c r="Q55" s="829"/>
      <c r="AQ55" s="830"/>
      <c r="AR55" s="830"/>
      <c r="CF55" s="770"/>
      <c r="CG55" s="770"/>
      <c r="CH55" s="770"/>
      <c r="CI55" s="770"/>
      <c r="CJ55" s="770"/>
      <c r="CK55" s="770"/>
      <c r="CL55" s="770"/>
      <c r="CM55" s="770"/>
      <c r="CN55" s="770"/>
      <c r="CO55" s="770"/>
      <c r="CP55" s="770"/>
      <c r="CQ55" s="770"/>
      <c r="CR55" s="770"/>
      <c r="CS55" s="770"/>
      <c r="CT55" s="770"/>
    </row>
    <row r="56" spans="17:98" ht="12.75">
      <c r="Q56" s="829"/>
      <c r="AQ56" s="830"/>
      <c r="AR56" s="830"/>
      <c r="CF56" s="770"/>
      <c r="CG56" s="770"/>
      <c r="CH56" s="770"/>
      <c r="CI56" s="770"/>
      <c r="CJ56" s="770"/>
      <c r="CK56" s="770"/>
      <c r="CL56" s="770"/>
      <c r="CM56" s="770"/>
      <c r="CN56" s="770"/>
      <c r="CO56" s="770"/>
      <c r="CP56" s="770"/>
      <c r="CQ56" s="770"/>
      <c r="CR56" s="770"/>
      <c r="CS56" s="770"/>
      <c r="CT56" s="770"/>
    </row>
    <row r="57" spans="17:98" ht="12.75">
      <c r="Q57" s="829"/>
      <c r="AQ57" s="830"/>
      <c r="AR57" s="830"/>
      <c r="CF57" s="770"/>
      <c r="CG57" s="770"/>
      <c r="CH57" s="770"/>
      <c r="CI57" s="770"/>
      <c r="CJ57" s="770"/>
      <c r="CK57" s="770"/>
      <c r="CL57" s="770"/>
      <c r="CM57" s="770"/>
      <c r="CN57" s="770"/>
      <c r="CO57" s="770"/>
      <c r="CP57" s="770"/>
      <c r="CQ57" s="770"/>
      <c r="CR57" s="770"/>
      <c r="CS57" s="770"/>
      <c r="CT57" s="770"/>
    </row>
    <row r="58" spans="17:44" ht="12.75">
      <c r="Q58" s="829"/>
      <c r="AQ58" s="830"/>
      <c r="AR58" s="830"/>
    </row>
    <row r="59" spans="17:44" ht="12.75">
      <c r="Q59" s="829"/>
      <c r="AQ59" s="830"/>
      <c r="AR59" s="830"/>
    </row>
    <row r="60" spans="17:44" ht="12.75">
      <c r="Q60" s="829"/>
      <c r="AQ60" s="830"/>
      <c r="AR60" s="830"/>
    </row>
    <row r="61" spans="17:44" ht="12.75">
      <c r="Q61" s="829"/>
      <c r="AQ61" s="830"/>
      <c r="AR61" s="830"/>
    </row>
    <row r="62" spans="17:44" ht="12.75">
      <c r="Q62" s="829"/>
      <c r="AQ62" s="830"/>
      <c r="AR62" s="830"/>
    </row>
    <row r="63" spans="17:44" ht="12.75">
      <c r="Q63" s="829"/>
      <c r="AQ63" s="830"/>
      <c r="AR63" s="830"/>
    </row>
    <row r="64" spans="17:44" ht="12.75">
      <c r="Q64" s="829"/>
      <c r="AQ64" s="830"/>
      <c r="AR64" s="830"/>
    </row>
    <row r="65" spans="17:44" ht="12.75">
      <c r="Q65" s="829"/>
      <c r="AQ65" s="830"/>
      <c r="AR65" s="830"/>
    </row>
    <row r="66" spans="17:44" ht="12.75">
      <c r="Q66" s="829"/>
      <c r="AQ66" s="830"/>
      <c r="AR66" s="830"/>
    </row>
    <row r="67" spans="43:44" ht="12.75">
      <c r="AQ67" s="830"/>
      <c r="AR67" s="830"/>
    </row>
    <row r="68" spans="43:44" ht="12.75">
      <c r="AQ68" s="830"/>
      <c r="AR68" s="830"/>
    </row>
    <row r="69" spans="43:44" ht="12.75">
      <c r="AQ69" s="830"/>
      <c r="AR69" s="830"/>
    </row>
    <row r="70" spans="43:44" ht="12.75">
      <c r="AQ70" s="830"/>
      <c r="AR70" s="830"/>
    </row>
    <row r="71" spans="43:44" ht="12.75">
      <c r="AQ71" s="830"/>
      <c r="AR71" s="830"/>
    </row>
    <row r="72" spans="43:44" ht="12.75">
      <c r="AQ72" s="830"/>
      <c r="AR72" s="830"/>
    </row>
    <row r="73" spans="43:44" ht="12.75">
      <c r="AQ73" s="830"/>
      <c r="AR73" s="830"/>
    </row>
    <row r="74" spans="43:44" ht="12.75">
      <c r="AQ74" s="830"/>
      <c r="AR74" s="830"/>
    </row>
    <row r="75" spans="43:44" ht="12.75">
      <c r="AQ75" s="830"/>
      <c r="AR75" s="830"/>
    </row>
    <row r="76" spans="43:44" ht="12.75">
      <c r="AQ76" s="830"/>
      <c r="AR76" s="830"/>
    </row>
    <row r="77" spans="43:44" ht="12.75">
      <c r="AQ77" s="830"/>
      <c r="AR77" s="830"/>
    </row>
    <row r="78" spans="43:44" ht="12.75">
      <c r="AQ78" s="830"/>
      <c r="AR78" s="830"/>
    </row>
    <row r="79" spans="43:44" ht="12.75">
      <c r="AQ79" s="830"/>
      <c r="AR79" s="830"/>
    </row>
    <row r="80" spans="43:44" ht="12.75">
      <c r="AQ80" s="830"/>
      <c r="AR80" s="830"/>
    </row>
  </sheetData>
  <sheetProtection/>
  <mergeCells count="83">
    <mergeCell ref="C7:D8"/>
    <mergeCell ref="E7:L7"/>
    <mergeCell ref="M7:N8"/>
    <mergeCell ref="O7:P8"/>
    <mergeCell ref="Q7:T7"/>
    <mergeCell ref="W7:AD7"/>
    <mergeCell ref="Y8:Z8"/>
    <mergeCell ref="AA8:AB8"/>
    <mergeCell ref="AC8:AD8"/>
    <mergeCell ref="AE7:AF8"/>
    <mergeCell ref="AG7:AH8"/>
    <mergeCell ref="AI7:AJ8"/>
    <mergeCell ref="AK7:AL8"/>
    <mergeCell ref="AM7:AN8"/>
    <mergeCell ref="AO7:AO11"/>
    <mergeCell ref="AI9:AJ9"/>
    <mergeCell ref="AK9:AL9"/>
    <mergeCell ref="AM9:AN9"/>
    <mergeCell ref="AX7:AY8"/>
    <mergeCell ref="AZ7:BA8"/>
    <mergeCell ref="AQ9:AR9"/>
    <mergeCell ref="AS9:AS11"/>
    <mergeCell ref="AT9:AU9"/>
    <mergeCell ref="AV9:AW9"/>
    <mergeCell ref="BX7:BY8"/>
    <mergeCell ref="BZ7:CB8"/>
    <mergeCell ref="BB7:BC8"/>
    <mergeCell ref="BD7:BG7"/>
    <mergeCell ref="BH7:BH11"/>
    <mergeCell ref="BI7:BI11"/>
    <mergeCell ref="BJ7:BL8"/>
    <mergeCell ref="BM7:BO8"/>
    <mergeCell ref="BD8:BE8"/>
    <mergeCell ref="BF8:BG8"/>
    <mergeCell ref="S8:T8"/>
    <mergeCell ref="W8:X8"/>
    <mergeCell ref="BP7:BQ8"/>
    <mergeCell ref="BR7:BS8"/>
    <mergeCell ref="BT7:BU8"/>
    <mergeCell ref="BV7:BW8"/>
    <mergeCell ref="AP7:AP11"/>
    <mergeCell ref="AQ7:AS8"/>
    <mergeCell ref="AT7:AU8"/>
    <mergeCell ref="AV7:AW8"/>
    <mergeCell ref="Q9:R9"/>
    <mergeCell ref="S9:T9"/>
    <mergeCell ref="CF7:CG8"/>
    <mergeCell ref="CN7:CO7"/>
    <mergeCell ref="CR7:CT8"/>
    <mergeCell ref="E8:F8"/>
    <mergeCell ref="G8:H8"/>
    <mergeCell ref="I8:J8"/>
    <mergeCell ref="K8:L8"/>
    <mergeCell ref="Q8:R8"/>
    <mergeCell ref="AE9:AF9"/>
    <mergeCell ref="AG9:AH9"/>
    <mergeCell ref="CL8:CM8"/>
    <mergeCell ref="CN8:CO8"/>
    <mergeCell ref="C9:D9"/>
    <mergeCell ref="E9:F9"/>
    <mergeCell ref="G9:H9"/>
    <mergeCell ref="K9:L9"/>
    <mergeCell ref="M9:N9"/>
    <mergeCell ref="O9:P9"/>
    <mergeCell ref="A10:B10"/>
    <mergeCell ref="AX9:AY9"/>
    <mergeCell ref="AZ9:BA9"/>
    <mergeCell ref="BB9:BC9"/>
    <mergeCell ref="BD9:BE9"/>
    <mergeCell ref="BF9:BG9"/>
    <mergeCell ref="W9:X9"/>
    <mergeCell ref="Y9:Z9"/>
    <mergeCell ref="AA9:AB9"/>
    <mergeCell ref="AC9:AD9"/>
    <mergeCell ref="BZ41:CB41"/>
    <mergeCell ref="AQ51:AR52"/>
    <mergeCell ref="BP9:BQ9"/>
    <mergeCell ref="BR9:BS9"/>
    <mergeCell ref="BT9:BU9"/>
    <mergeCell ref="BX9:BY9"/>
    <mergeCell ref="BZ9:CA9"/>
    <mergeCell ref="BJ9:BK9"/>
    <mergeCell ref="BM9:BN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7.00390625" style="0" customWidth="1"/>
    <col min="2" max="2" width="10.125" style="0" customWidth="1"/>
    <col min="4" max="4" width="10.75390625" style="0" customWidth="1"/>
    <col min="5" max="5" width="8.625" style="0" customWidth="1"/>
    <col min="6" max="6" width="10.375" style="0" customWidth="1"/>
    <col min="7" max="7" width="11.375" style="268" customWidth="1"/>
    <col min="8" max="99" width="9.125" style="268" customWidth="1"/>
  </cols>
  <sheetData>
    <row r="1" spans="1:6" ht="12.75">
      <c r="A1" s="272" t="s">
        <v>1577</v>
      </c>
      <c r="B1" s="272"/>
      <c r="C1" s="868"/>
      <c r="D1" s="868"/>
      <c r="E1" s="868"/>
      <c r="F1" s="868"/>
    </row>
    <row r="2" spans="1:6" ht="12.75">
      <c r="A2" s="272" t="s">
        <v>1578</v>
      </c>
      <c r="B2" s="272"/>
      <c r="C2" s="869"/>
      <c r="D2" s="272"/>
      <c r="E2" s="52"/>
      <c r="F2" s="18"/>
    </row>
    <row r="3" spans="1:6" ht="12.75">
      <c r="A3" s="341"/>
      <c r="B3" s="341"/>
      <c r="C3" s="341"/>
      <c r="D3" s="341"/>
      <c r="E3" s="49" t="s">
        <v>1579</v>
      </c>
      <c r="F3" s="49"/>
    </row>
    <row r="4" spans="1:6" ht="10.5" customHeight="1">
      <c r="A4" s="330"/>
      <c r="B4" s="870" t="s">
        <v>894</v>
      </c>
      <c r="C4" s="1087" t="s">
        <v>1580</v>
      </c>
      <c r="D4" s="1295"/>
      <c r="E4" s="1296"/>
      <c r="F4" s="871"/>
    </row>
    <row r="5" spans="1:6" ht="10.5" customHeight="1">
      <c r="A5" s="338" t="s">
        <v>1581</v>
      </c>
      <c r="B5" s="872" t="s">
        <v>1582</v>
      </c>
      <c r="C5" s="332" t="s">
        <v>1583</v>
      </c>
      <c r="D5" s="467" t="s">
        <v>1582</v>
      </c>
      <c r="E5" s="305" t="s">
        <v>1486</v>
      </c>
      <c r="F5" s="339"/>
    </row>
    <row r="6" spans="1:6" ht="10.5" customHeight="1">
      <c r="A6" s="327"/>
      <c r="B6" s="873" t="s">
        <v>1584</v>
      </c>
      <c r="C6" s="350" t="s">
        <v>1585</v>
      </c>
      <c r="D6" s="307" t="s">
        <v>1584</v>
      </c>
      <c r="E6" s="382" t="s">
        <v>1489</v>
      </c>
      <c r="F6" s="367"/>
    </row>
    <row r="7" spans="1:6" ht="10.5" customHeight="1">
      <c r="A7" s="874" t="s">
        <v>1586</v>
      </c>
      <c r="B7" s="875"/>
      <c r="D7" s="876"/>
      <c r="E7" s="348"/>
      <c r="F7" s="877" t="s">
        <v>1587</v>
      </c>
    </row>
    <row r="8" spans="1:7" ht="10.5" customHeight="1">
      <c r="A8" s="338" t="s">
        <v>1588</v>
      </c>
      <c r="B8" s="878">
        <v>837.2</v>
      </c>
      <c r="C8" s="879"/>
      <c r="D8" s="879">
        <v>51.7</v>
      </c>
      <c r="E8" s="879"/>
      <c r="F8" s="879"/>
      <c r="G8" s="880"/>
    </row>
    <row r="9" spans="1:8" ht="10.5" customHeight="1">
      <c r="A9" s="338" t="s">
        <v>1589</v>
      </c>
      <c r="B9" s="338">
        <v>79481.2</v>
      </c>
      <c r="C9" s="878">
        <v>92525.1</v>
      </c>
      <c r="D9" s="878">
        <v>92525.1</v>
      </c>
      <c r="E9" s="878">
        <f>D9/C9*100</f>
        <v>100</v>
      </c>
      <c r="F9" s="878">
        <f>D9/B9*100</f>
        <v>116.41130229538558</v>
      </c>
      <c r="G9" s="880"/>
      <c r="H9" s="881"/>
    </row>
    <row r="10" spans="1:8" ht="10.5" customHeight="1">
      <c r="A10" s="338" t="s">
        <v>1590</v>
      </c>
      <c r="B10" s="882">
        <v>50717.6</v>
      </c>
      <c r="C10" s="878">
        <v>92525.1</v>
      </c>
      <c r="D10" s="878">
        <v>66675.7</v>
      </c>
      <c r="E10" s="878">
        <f aca="true" t="shared" si="0" ref="E10:E15">D10/C10*100</f>
        <v>72.06228363979072</v>
      </c>
      <c r="F10" s="878">
        <f aca="true" t="shared" si="1" ref="F10:F15">D10/B10*100</f>
        <v>131.46461977696106</v>
      </c>
      <c r="G10" s="880"/>
      <c r="H10" s="881"/>
    </row>
    <row r="11" spans="1:8" ht="10.5" customHeight="1">
      <c r="A11" s="338" t="s">
        <v>1591</v>
      </c>
      <c r="B11" s="878">
        <v>50717.6</v>
      </c>
      <c r="C11" s="878">
        <v>92525.1</v>
      </c>
      <c r="D11" s="878">
        <v>66675.7</v>
      </c>
      <c r="E11" s="878">
        <f t="shared" si="0"/>
        <v>72.06228363979072</v>
      </c>
      <c r="F11" s="878">
        <f t="shared" si="1"/>
        <v>131.46461977696106</v>
      </c>
      <c r="G11" s="880"/>
      <c r="H11" s="881"/>
    </row>
    <row r="12" spans="1:8" ht="10.5" customHeight="1">
      <c r="A12" s="338" t="s">
        <v>1592</v>
      </c>
      <c r="B12" s="883">
        <f>B13+B14+B15</f>
        <v>50456.1</v>
      </c>
      <c r="C12" s="883">
        <f>C13+C14+C15</f>
        <v>92315.1</v>
      </c>
      <c r="D12" s="883">
        <f>D13+D14+D15</f>
        <v>66485.70000000001</v>
      </c>
      <c r="E12" s="878">
        <f t="shared" si="0"/>
        <v>72.0203953632721</v>
      </c>
      <c r="F12" s="878">
        <f t="shared" si="1"/>
        <v>131.76939953741967</v>
      </c>
      <c r="G12" s="880"/>
      <c r="H12" s="881"/>
    </row>
    <row r="13" spans="1:8" ht="10.5" customHeight="1">
      <c r="A13" s="338" t="s">
        <v>1593</v>
      </c>
      <c r="B13" s="878">
        <v>39774.8</v>
      </c>
      <c r="C13" s="883">
        <v>53564.2</v>
      </c>
      <c r="D13" s="883">
        <v>46160.9</v>
      </c>
      <c r="E13" s="878">
        <f t="shared" si="0"/>
        <v>86.17864170472069</v>
      </c>
      <c r="F13" s="878">
        <f t="shared" si="1"/>
        <v>116.05564327161922</v>
      </c>
      <c r="G13" s="880"/>
      <c r="H13" s="881"/>
    </row>
    <row r="14" spans="1:8" ht="10.5" customHeight="1">
      <c r="A14" s="338" t="s">
        <v>1594</v>
      </c>
      <c r="B14" s="878">
        <v>4388.6</v>
      </c>
      <c r="C14" s="883">
        <v>5892.8</v>
      </c>
      <c r="D14" s="883">
        <v>4971.3</v>
      </c>
      <c r="E14" s="878">
        <f t="shared" si="0"/>
        <v>84.36227260385554</v>
      </c>
      <c r="F14" s="878">
        <f t="shared" si="1"/>
        <v>113.27758282823679</v>
      </c>
      <c r="G14" s="880"/>
      <c r="H14" s="881"/>
    </row>
    <row r="15" spans="1:8" ht="10.5" customHeight="1">
      <c r="A15" s="338" t="s">
        <v>1595</v>
      </c>
      <c r="B15" s="878">
        <v>6292.7</v>
      </c>
      <c r="C15" s="883">
        <v>32858.1</v>
      </c>
      <c r="D15" s="883">
        <v>15353.5</v>
      </c>
      <c r="E15" s="878">
        <f t="shared" si="0"/>
        <v>46.726682309689245</v>
      </c>
      <c r="F15" s="878">
        <f t="shared" si="1"/>
        <v>243.9890666963307</v>
      </c>
      <c r="G15" s="880"/>
      <c r="H15" s="881"/>
    </row>
    <row r="16" spans="1:8" ht="10.5" customHeight="1">
      <c r="A16" s="338" t="s">
        <v>1596</v>
      </c>
      <c r="B16" s="338"/>
      <c r="C16" s="884"/>
      <c r="D16" s="884"/>
      <c r="E16" s="878"/>
      <c r="F16" s="878"/>
      <c r="G16" s="880"/>
      <c r="H16" s="881"/>
    </row>
    <row r="17" spans="1:8" ht="10.5" customHeight="1">
      <c r="A17" s="338" t="s">
        <v>1597</v>
      </c>
      <c r="B17" s="338"/>
      <c r="C17" s="884"/>
      <c r="D17" s="884"/>
      <c r="E17" s="878"/>
      <c r="F17" s="878"/>
      <c r="G17" s="880"/>
      <c r="H17" s="881"/>
    </row>
    <row r="18" spans="1:8" ht="10.5" customHeight="1">
      <c r="A18" s="52" t="s">
        <v>1598</v>
      </c>
      <c r="B18" s="338"/>
      <c r="C18" s="884"/>
      <c r="D18" s="884"/>
      <c r="E18" s="878"/>
      <c r="F18" s="878"/>
      <c r="G18" s="880"/>
      <c r="H18" s="881"/>
    </row>
    <row r="19" spans="1:8" ht="10.5" customHeight="1">
      <c r="A19" s="327" t="s">
        <v>1599</v>
      </c>
      <c r="B19" s="883">
        <f>B8+B9-B10</f>
        <v>29600.799999999996</v>
      </c>
      <c r="C19" s="884"/>
      <c r="D19" s="883">
        <f>D8+D9-D10</f>
        <v>25901.100000000006</v>
      </c>
      <c r="E19" s="878"/>
      <c r="F19" s="878">
        <f>D19/B19*100</f>
        <v>87.50135131482935</v>
      </c>
      <c r="G19" s="880"/>
      <c r="H19" s="881"/>
    </row>
    <row r="20" spans="1:7" ht="10.5" customHeight="1">
      <c r="A20" s="874" t="s">
        <v>1600</v>
      </c>
      <c r="B20" s="874"/>
      <c r="C20" s="885"/>
      <c r="D20" s="885"/>
      <c r="E20" s="885"/>
      <c r="F20" s="885"/>
      <c r="G20" s="880"/>
    </row>
    <row r="21" spans="1:7" ht="10.5" customHeight="1">
      <c r="A21" s="338" t="s">
        <v>1588</v>
      </c>
      <c r="B21" s="329">
        <v>4236.4</v>
      </c>
      <c r="C21" s="879"/>
      <c r="D21" s="879">
        <v>36142.4</v>
      </c>
      <c r="E21" s="879"/>
      <c r="F21" s="879"/>
      <c r="G21" s="880"/>
    </row>
    <row r="22" spans="1:7" ht="10.5" customHeight="1">
      <c r="A22" s="338" t="s">
        <v>1601</v>
      </c>
      <c r="B22" s="882">
        <v>254737.1</v>
      </c>
      <c r="C22" s="878">
        <v>290256.5</v>
      </c>
      <c r="D22" s="878">
        <v>292511.3</v>
      </c>
      <c r="E22" s="878">
        <f>D22/C22*100</f>
        <v>100.77683014850658</v>
      </c>
      <c r="F22" s="878">
        <f>D22/B22*100</f>
        <v>114.82869986350633</v>
      </c>
      <c r="G22" s="880"/>
    </row>
    <row r="23" spans="1:7" ht="10.5" customHeight="1">
      <c r="A23" s="338" t="s">
        <v>1590</v>
      </c>
      <c r="B23" s="882">
        <v>234663.5</v>
      </c>
      <c r="C23" s="878">
        <v>290256.5</v>
      </c>
      <c r="D23" s="882">
        <v>250377.6</v>
      </c>
      <c r="E23" s="878">
        <f aca="true" t="shared" si="2" ref="E23:E28">D23/C23*100</f>
        <v>86.26080725151719</v>
      </c>
      <c r="F23" s="878">
        <f aca="true" t="shared" si="3" ref="F23:F30">D23/B23*100</f>
        <v>106.69643979570746</v>
      </c>
      <c r="G23" s="880"/>
    </row>
    <row r="24" spans="1:7" ht="10.5" customHeight="1">
      <c r="A24" s="338" t="s">
        <v>1591</v>
      </c>
      <c r="B24" s="882">
        <v>234663.5</v>
      </c>
      <c r="C24" s="878">
        <v>290256.5</v>
      </c>
      <c r="D24" s="883">
        <v>250377.6</v>
      </c>
      <c r="E24" s="878">
        <f t="shared" si="2"/>
        <v>86.26080725151719</v>
      </c>
      <c r="F24" s="878">
        <f t="shared" si="3"/>
        <v>106.69643979570746</v>
      </c>
      <c r="G24" s="880"/>
    </row>
    <row r="25" spans="1:7" ht="10.5" customHeight="1">
      <c r="A25" s="338" t="s">
        <v>1602</v>
      </c>
      <c r="B25" s="883">
        <f>SUM(B26:B28)</f>
        <v>234663.5</v>
      </c>
      <c r="C25" s="883">
        <f>C26+C27+C28</f>
        <v>289566.5</v>
      </c>
      <c r="D25" s="883">
        <f>D26+D27+D28</f>
        <v>250377.60000000003</v>
      </c>
      <c r="E25" s="878">
        <f t="shared" si="2"/>
        <v>86.46635574211797</v>
      </c>
      <c r="F25" s="878">
        <f t="shared" si="3"/>
        <v>106.69643979570749</v>
      </c>
      <c r="G25" s="880"/>
    </row>
    <row r="26" spans="1:7" ht="10.5" customHeight="1">
      <c r="A26" s="338" t="s">
        <v>1603</v>
      </c>
      <c r="B26" s="54">
        <v>177848.8</v>
      </c>
      <c r="C26" s="883">
        <v>188801.4</v>
      </c>
      <c r="D26" s="883">
        <v>177657.6</v>
      </c>
      <c r="E26" s="878">
        <f t="shared" si="2"/>
        <v>94.09760732706431</v>
      </c>
      <c r="F26" s="878">
        <f t="shared" si="3"/>
        <v>99.89249294906686</v>
      </c>
      <c r="G26" s="880"/>
    </row>
    <row r="27" spans="1:7" ht="10.5" customHeight="1">
      <c r="A27" s="338" t="s">
        <v>1604</v>
      </c>
      <c r="B27" s="882">
        <v>3688</v>
      </c>
      <c r="C27" s="883">
        <v>4380.4</v>
      </c>
      <c r="D27" s="883">
        <v>4140.2</v>
      </c>
      <c r="E27" s="878">
        <f t="shared" si="2"/>
        <v>94.5164825130125</v>
      </c>
      <c r="F27" s="878">
        <f t="shared" si="3"/>
        <v>112.26138828633405</v>
      </c>
      <c r="G27" s="880"/>
    </row>
    <row r="28" spans="1:7" ht="10.5" customHeight="1">
      <c r="A28" s="338" t="s">
        <v>1595</v>
      </c>
      <c r="B28" s="882">
        <v>53126.7</v>
      </c>
      <c r="C28" s="883">
        <v>96384.7</v>
      </c>
      <c r="D28" s="883">
        <v>68579.8</v>
      </c>
      <c r="E28" s="878">
        <f t="shared" si="2"/>
        <v>71.15216419203463</v>
      </c>
      <c r="F28" s="878">
        <f t="shared" si="3"/>
        <v>129.08725744305596</v>
      </c>
      <c r="G28" s="880"/>
    </row>
    <row r="29" spans="1:7" ht="10.5" customHeight="1">
      <c r="A29" s="338" t="s">
        <v>1605</v>
      </c>
      <c r="B29" s="338"/>
      <c r="C29" s="884"/>
      <c r="D29" s="884"/>
      <c r="E29" s="878"/>
      <c r="F29" s="878"/>
      <c r="G29" s="880"/>
    </row>
    <row r="30" spans="1:7" ht="10.5" customHeight="1">
      <c r="A30" s="338" t="s">
        <v>1606</v>
      </c>
      <c r="B30" s="883">
        <f>B21+B22-B23</f>
        <v>24310</v>
      </c>
      <c r="C30" s="884"/>
      <c r="D30" s="883">
        <f>D21+D22-D23</f>
        <v>78276.1</v>
      </c>
      <c r="E30" s="878"/>
      <c r="F30" s="878">
        <f t="shared" si="3"/>
        <v>321.9913615795969</v>
      </c>
      <c r="G30" s="880"/>
    </row>
    <row r="31" spans="1:7" ht="10.5" customHeight="1">
      <c r="A31" s="874" t="s">
        <v>1607</v>
      </c>
      <c r="B31" s="874"/>
      <c r="C31" s="885"/>
      <c r="D31" s="885"/>
      <c r="E31" s="885"/>
      <c r="F31" s="885"/>
      <c r="G31" s="880"/>
    </row>
    <row r="32" spans="1:7" ht="10.5" customHeight="1">
      <c r="A32" s="338" t="s">
        <v>1588</v>
      </c>
      <c r="B32" s="878">
        <v>43418.6</v>
      </c>
      <c r="C32" s="879"/>
      <c r="D32" s="879">
        <v>130157.2</v>
      </c>
      <c r="E32" s="879"/>
      <c r="F32" s="879">
        <f>D32/B32*100</f>
        <v>299.77290838488574</v>
      </c>
      <c r="G32" s="880"/>
    </row>
    <row r="33" spans="1:7" ht="10.5" customHeight="1">
      <c r="A33" s="338" t="s">
        <v>1601</v>
      </c>
      <c r="B33" s="878">
        <v>2848772.6</v>
      </c>
      <c r="C33" s="878">
        <v>4443271.9</v>
      </c>
      <c r="D33" s="878">
        <v>4261709</v>
      </c>
      <c r="E33" s="878">
        <f>D33/C33*100</f>
        <v>95.91375670707885</v>
      </c>
      <c r="F33" s="878">
        <f>D33/B33*100</f>
        <v>149.59807602754955</v>
      </c>
      <c r="G33" s="880"/>
    </row>
    <row r="34" spans="1:7" ht="10.5" customHeight="1">
      <c r="A34" s="338" t="s">
        <v>1590</v>
      </c>
      <c r="B34" s="882">
        <v>2472738.3</v>
      </c>
      <c r="C34" s="878">
        <v>4444230.9</v>
      </c>
      <c r="D34" s="882">
        <v>3781082.9</v>
      </c>
      <c r="E34" s="878">
        <f aca="true" t="shared" si="4" ref="E34:E39">D34/C34*100</f>
        <v>85.07845305697325</v>
      </c>
      <c r="F34" s="878">
        <f aca="true" t="shared" si="5" ref="F34:F39">D34/B34*100</f>
        <v>152.9107588942995</v>
      </c>
      <c r="G34" s="880"/>
    </row>
    <row r="35" spans="1:7" ht="10.5" customHeight="1">
      <c r="A35" s="338" t="s">
        <v>1608</v>
      </c>
      <c r="B35" s="878">
        <v>2472738.3</v>
      </c>
      <c r="C35" s="878">
        <v>4444230.9</v>
      </c>
      <c r="D35" s="883">
        <v>3781082.9</v>
      </c>
      <c r="E35" s="878">
        <f t="shared" si="4"/>
        <v>85.07845305697325</v>
      </c>
      <c r="F35" s="878">
        <f t="shared" si="5"/>
        <v>152.9107588942995</v>
      </c>
      <c r="G35" s="880"/>
    </row>
    <row r="36" spans="1:7" ht="12.75">
      <c r="A36" s="338" t="s">
        <v>1602</v>
      </c>
      <c r="B36" s="882">
        <f>B37+B38+B39</f>
        <v>2362099</v>
      </c>
      <c r="C36" s="882">
        <f>C37+C38+C39</f>
        <v>3117256.2</v>
      </c>
      <c r="D36" s="882">
        <f>D37+D38+D39</f>
        <v>2537511.9</v>
      </c>
      <c r="E36" s="878">
        <f t="shared" si="4"/>
        <v>81.40209649755448</v>
      </c>
      <c r="F36" s="878">
        <f t="shared" si="5"/>
        <v>107.42614513616915</v>
      </c>
      <c r="G36" s="880"/>
    </row>
    <row r="37" spans="1:7" ht="12.75">
      <c r="A37" s="338" t="s">
        <v>1603</v>
      </c>
      <c r="B37" s="878">
        <v>1439804.4</v>
      </c>
      <c r="C37" s="883">
        <v>1855674.7</v>
      </c>
      <c r="D37" s="883">
        <v>1535116.7</v>
      </c>
      <c r="E37" s="878">
        <f t="shared" si="4"/>
        <v>82.72552834826061</v>
      </c>
      <c r="F37" s="878">
        <f t="shared" si="5"/>
        <v>106.6198089129329</v>
      </c>
      <c r="G37" s="880"/>
    </row>
    <row r="38" spans="1:7" ht="12.75">
      <c r="A38" s="338" t="s">
        <v>1604</v>
      </c>
      <c r="B38" s="878">
        <v>156290.8</v>
      </c>
      <c r="C38" s="883">
        <v>201178.8</v>
      </c>
      <c r="D38" s="883">
        <v>167894</v>
      </c>
      <c r="E38" s="878">
        <f t="shared" si="4"/>
        <v>83.45511554895447</v>
      </c>
      <c r="F38" s="878">
        <f t="shared" si="5"/>
        <v>107.42410941654916</v>
      </c>
      <c r="G38" s="880"/>
    </row>
    <row r="39" spans="1:7" ht="12.75">
      <c r="A39" s="338" t="s">
        <v>1595</v>
      </c>
      <c r="B39" s="878">
        <v>766003.8</v>
      </c>
      <c r="C39" s="886">
        <v>1060402.7</v>
      </c>
      <c r="D39" s="883">
        <v>834501.2</v>
      </c>
      <c r="E39" s="878">
        <f t="shared" si="4"/>
        <v>78.69663100631486</v>
      </c>
      <c r="F39" s="878">
        <f t="shared" si="5"/>
        <v>108.94217496048975</v>
      </c>
      <c r="G39" s="880"/>
    </row>
    <row r="40" spans="1:7" ht="12.75">
      <c r="A40" s="52" t="s">
        <v>1605</v>
      </c>
      <c r="B40" s="289"/>
      <c r="C40" s="881"/>
      <c r="D40" s="883"/>
      <c r="E40" s="878"/>
      <c r="F40" s="878"/>
      <c r="G40" s="880"/>
    </row>
    <row r="41" spans="1:7" ht="10.5" customHeight="1">
      <c r="A41" s="338" t="s">
        <v>1606</v>
      </c>
      <c r="B41" s="883">
        <f>B32+B33-B34</f>
        <v>419452.9000000004</v>
      </c>
      <c r="C41" s="884"/>
      <c r="D41" s="883">
        <f>D32+D33-D34</f>
        <v>610783.3000000003</v>
      </c>
      <c r="E41" s="878"/>
      <c r="F41" s="878">
        <f>D41/B41*100</f>
        <v>145.61427516653234</v>
      </c>
      <c r="G41" s="880"/>
    </row>
    <row r="42" spans="1:7" ht="10.5" customHeight="1">
      <c r="A42" s="338" t="s">
        <v>1597</v>
      </c>
      <c r="B42" s="338"/>
      <c r="C42" s="884"/>
      <c r="D42" s="884"/>
      <c r="E42" s="884"/>
      <c r="F42" s="884"/>
      <c r="G42" s="880"/>
    </row>
    <row r="43" spans="1:7" ht="10.5" customHeight="1">
      <c r="A43" s="327" t="s">
        <v>1598</v>
      </c>
      <c r="B43" s="327"/>
      <c r="C43" s="887"/>
      <c r="D43" s="887"/>
      <c r="E43" s="887"/>
      <c r="F43" s="887"/>
      <c r="G43" s="880"/>
    </row>
    <row r="44" spans="1:7" ht="10.5" customHeight="1">
      <c r="A44" s="874" t="s">
        <v>1609</v>
      </c>
      <c r="B44" s="874"/>
      <c r="C44" s="885"/>
      <c r="D44" s="885"/>
      <c r="E44" s="885"/>
      <c r="F44" s="885"/>
      <c r="G44" s="880"/>
    </row>
    <row r="45" spans="1:7" ht="10.5" customHeight="1">
      <c r="A45" s="338" t="s">
        <v>1588</v>
      </c>
      <c r="B45" s="878">
        <v>41053</v>
      </c>
      <c r="C45" s="879">
        <v>0</v>
      </c>
      <c r="D45" s="879">
        <v>59973.8</v>
      </c>
      <c r="E45" s="879"/>
      <c r="F45" s="879">
        <f>D45/B45*100</f>
        <v>146.08871458845883</v>
      </c>
      <c r="G45" s="880"/>
    </row>
    <row r="46" spans="1:7" ht="10.5" customHeight="1">
      <c r="A46" s="338" t="s">
        <v>1601</v>
      </c>
      <c r="B46" s="878">
        <v>1027580.8</v>
      </c>
      <c r="C46" s="878">
        <v>1778809.9</v>
      </c>
      <c r="D46" s="878">
        <v>1993659.2</v>
      </c>
      <c r="E46" s="878">
        <f>D46/C46*100</f>
        <v>112.07826086418791</v>
      </c>
      <c r="F46" s="878">
        <f>D46/B46*100</f>
        <v>194.0148356216854</v>
      </c>
      <c r="G46" s="880"/>
    </row>
    <row r="47" spans="1:7" ht="10.5" customHeight="1">
      <c r="A47" s="338" t="s">
        <v>1590</v>
      </c>
      <c r="B47" s="882">
        <v>976018.2</v>
      </c>
      <c r="C47" s="878">
        <v>1778809.9</v>
      </c>
      <c r="D47" s="882">
        <v>1724212</v>
      </c>
      <c r="E47" s="878">
        <f aca="true" t="shared" si="6" ref="E47:E52">D47/C47*100</f>
        <v>96.93065009363845</v>
      </c>
      <c r="F47" s="878">
        <f aca="true" t="shared" si="7" ref="F47:F54">D47/B47*100</f>
        <v>176.65777134073934</v>
      </c>
      <c r="G47" s="880"/>
    </row>
    <row r="48" spans="1:7" ht="10.5" customHeight="1">
      <c r="A48" s="338" t="s">
        <v>1608</v>
      </c>
      <c r="B48" s="878">
        <v>976018.2</v>
      </c>
      <c r="C48" s="878">
        <v>1778809.9</v>
      </c>
      <c r="D48" s="883">
        <v>1724212</v>
      </c>
      <c r="E48" s="878">
        <f t="shared" si="6"/>
        <v>96.93065009363845</v>
      </c>
      <c r="F48" s="878">
        <f t="shared" si="7"/>
        <v>176.65777134073934</v>
      </c>
      <c r="G48" s="880"/>
    </row>
    <row r="49" spans="1:7" ht="10.5" customHeight="1">
      <c r="A49" s="338" t="s">
        <v>1602</v>
      </c>
      <c r="B49" s="883">
        <f>SUM(B50:B52)</f>
        <v>965827.3</v>
      </c>
      <c r="C49" s="883">
        <f>C50+C51+C52</f>
        <v>1216977</v>
      </c>
      <c r="D49" s="883">
        <f>D50+D51+D52</f>
        <v>1089060.6</v>
      </c>
      <c r="E49" s="878">
        <f t="shared" si="6"/>
        <v>89.48900431150302</v>
      </c>
      <c r="F49" s="878">
        <f t="shared" si="7"/>
        <v>112.75935149068576</v>
      </c>
      <c r="G49" s="880"/>
    </row>
    <row r="50" spans="1:7" ht="10.5" customHeight="1">
      <c r="A50" s="338" t="s">
        <v>1603</v>
      </c>
      <c r="B50" s="878">
        <v>628991.8</v>
      </c>
      <c r="C50" s="883">
        <v>674514</v>
      </c>
      <c r="D50" s="883">
        <v>652585.4</v>
      </c>
      <c r="E50" s="878">
        <f t="shared" si="6"/>
        <v>96.74897778252193</v>
      </c>
      <c r="F50" s="878">
        <f t="shared" si="7"/>
        <v>103.7510186937254</v>
      </c>
      <c r="G50" s="880"/>
    </row>
    <row r="51" spans="1:7" ht="10.5" customHeight="1">
      <c r="A51" s="338" t="s">
        <v>1604</v>
      </c>
      <c r="B51" s="878">
        <v>68476.6</v>
      </c>
      <c r="C51" s="883">
        <v>74196.9</v>
      </c>
      <c r="D51" s="883">
        <v>70137.9</v>
      </c>
      <c r="E51" s="878">
        <f t="shared" si="6"/>
        <v>94.52942104050169</v>
      </c>
      <c r="F51" s="878">
        <f t="shared" si="7"/>
        <v>102.42608423899549</v>
      </c>
      <c r="G51" s="880"/>
    </row>
    <row r="52" spans="1:7" ht="10.5" customHeight="1">
      <c r="A52" s="338" t="s">
        <v>1595</v>
      </c>
      <c r="B52" s="338">
        <v>268358.9</v>
      </c>
      <c r="C52" s="883">
        <v>468266.1</v>
      </c>
      <c r="D52" s="883">
        <v>366337.3</v>
      </c>
      <c r="E52" s="878">
        <f t="shared" si="6"/>
        <v>78.23271853332966</v>
      </c>
      <c r="F52" s="878">
        <f t="shared" si="7"/>
        <v>136.5102107662537</v>
      </c>
      <c r="G52" s="880"/>
    </row>
    <row r="53" spans="1:7" ht="10.5" customHeight="1">
      <c r="A53" s="338" t="s">
        <v>1605</v>
      </c>
      <c r="B53" s="338"/>
      <c r="C53" s="883"/>
      <c r="D53" s="883"/>
      <c r="E53" s="878"/>
      <c r="F53" s="878"/>
      <c r="G53" s="880"/>
    </row>
    <row r="54" spans="1:7" ht="10.5" customHeight="1">
      <c r="A54" s="338" t="s">
        <v>1606</v>
      </c>
      <c r="B54" s="883">
        <f>B45+B46-B47</f>
        <v>92615.6000000001</v>
      </c>
      <c r="C54" s="884"/>
      <c r="D54" s="883">
        <f>D45+D46-D47</f>
        <v>329421</v>
      </c>
      <c r="E54" s="878"/>
      <c r="F54" s="878">
        <f t="shared" si="7"/>
        <v>355.68629906840715</v>
      </c>
      <c r="G54" s="880"/>
    </row>
    <row r="55" spans="1:7" ht="10.5" customHeight="1">
      <c r="A55" s="874" t="s">
        <v>1610</v>
      </c>
      <c r="B55" s="874"/>
      <c r="C55" s="885"/>
      <c r="D55" s="885"/>
      <c r="E55" s="885"/>
      <c r="F55" s="885"/>
      <c r="G55" s="880"/>
    </row>
    <row r="56" spans="1:7" ht="10.5" customHeight="1">
      <c r="A56" s="338" t="s">
        <v>1588</v>
      </c>
      <c r="B56" s="338">
        <v>1691.9</v>
      </c>
      <c r="C56" s="879"/>
      <c r="D56" s="879">
        <v>1513.9</v>
      </c>
      <c r="E56" s="879"/>
      <c r="F56" s="879"/>
      <c r="G56" s="880"/>
    </row>
    <row r="57" spans="1:7" ht="10.5" customHeight="1">
      <c r="A57" s="338" t="s">
        <v>1601</v>
      </c>
      <c r="B57" s="338">
        <v>62063.3</v>
      </c>
      <c r="C57" s="878">
        <v>56683.9</v>
      </c>
      <c r="D57" s="878">
        <v>55350.5</v>
      </c>
      <c r="E57" s="878">
        <f aca="true" t="shared" si="8" ref="E57:E63">D57/C57*100</f>
        <v>97.64765656562092</v>
      </c>
      <c r="F57" s="878">
        <f aca="true" t="shared" si="9" ref="F57:F63">D57/B57*100</f>
        <v>89.18394606796609</v>
      </c>
      <c r="G57" s="880"/>
    </row>
    <row r="58" spans="1:7" ht="10.5" customHeight="1">
      <c r="A58" s="338" t="s">
        <v>1590</v>
      </c>
      <c r="B58" s="882">
        <v>44273.7</v>
      </c>
      <c r="C58" s="878">
        <v>56683.9</v>
      </c>
      <c r="D58" s="882">
        <v>45843.9</v>
      </c>
      <c r="E58" s="878">
        <f t="shared" si="8"/>
        <v>80.87640405829521</v>
      </c>
      <c r="F58" s="878">
        <f t="shared" si="9"/>
        <v>103.54657505471647</v>
      </c>
      <c r="G58" s="880"/>
    </row>
    <row r="59" spans="1:7" ht="10.5" customHeight="1">
      <c r="A59" s="338" t="s">
        <v>1608</v>
      </c>
      <c r="B59" s="878">
        <v>44273.7</v>
      </c>
      <c r="C59" s="878">
        <v>56683.9</v>
      </c>
      <c r="D59" s="883">
        <v>45843.9</v>
      </c>
      <c r="E59" s="878">
        <f t="shared" si="8"/>
        <v>80.87640405829521</v>
      </c>
      <c r="F59" s="878">
        <f t="shared" si="9"/>
        <v>103.54657505471647</v>
      </c>
      <c r="G59" s="880"/>
    </row>
    <row r="60" spans="1:7" ht="10.5" customHeight="1">
      <c r="A60" s="338" t="s">
        <v>1602</v>
      </c>
      <c r="B60" s="883">
        <f>SUM(B61:B63)</f>
        <v>44223.7</v>
      </c>
      <c r="C60" s="883">
        <f>C61+C62+C63</f>
        <v>56683.899999999994</v>
      </c>
      <c r="D60" s="883">
        <f>D61+D62+D63</f>
        <v>45843.9</v>
      </c>
      <c r="E60" s="878">
        <f t="shared" si="8"/>
        <v>80.87640405829522</v>
      </c>
      <c r="F60" s="878">
        <f t="shared" si="9"/>
        <v>103.66364641583586</v>
      </c>
      <c r="G60" s="880"/>
    </row>
    <row r="61" spans="1:7" ht="10.5" customHeight="1">
      <c r="A61" s="338" t="s">
        <v>1603</v>
      </c>
      <c r="B61" s="878">
        <v>28953.2</v>
      </c>
      <c r="C61" s="883">
        <v>33334.6</v>
      </c>
      <c r="D61" s="883">
        <v>30505.8</v>
      </c>
      <c r="E61" s="878">
        <f t="shared" si="8"/>
        <v>91.51392247094611</v>
      </c>
      <c r="F61" s="878">
        <f t="shared" si="9"/>
        <v>105.36244698340771</v>
      </c>
      <c r="G61" s="880"/>
    </row>
    <row r="62" spans="1:7" ht="10.5" customHeight="1">
      <c r="A62" s="338" t="s">
        <v>1604</v>
      </c>
      <c r="B62" s="878">
        <v>3201</v>
      </c>
      <c r="C62" s="883">
        <v>3666.1</v>
      </c>
      <c r="D62" s="883">
        <v>3367.5</v>
      </c>
      <c r="E62" s="878">
        <f t="shared" si="8"/>
        <v>91.85510487984507</v>
      </c>
      <c r="F62" s="878">
        <f t="shared" si="9"/>
        <v>105.20149953139644</v>
      </c>
      <c r="G62" s="880"/>
    </row>
    <row r="63" spans="1:7" ht="10.5" customHeight="1">
      <c r="A63" s="338" t="s">
        <v>1595</v>
      </c>
      <c r="B63" s="338">
        <v>12069.5</v>
      </c>
      <c r="C63" s="883">
        <v>19683.2</v>
      </c>
      <c r="D63" s="883">
        <v>11970.6</v>
      </c>
      <c r="E63" s="878">
        <f t="shared" si="8"/>
        <v>60.816330677938545</v>
      </c>
      <c r="F63" s="878">
        <f t="shared" si="9"/>
        <v>99.18057914578068</v>
      </c>
      <c r="G63" s="880"/>
    </row>
    <row r="64" spans="1:7" ht="10.5" customHeight="1">
      <c r="A64" s="338" t="s">
        <v>1605</v>
      </c>
      <c r="B64" s="338"/>
      <c r="C64" s="884"/>
      <c r="D64" s="884"/>
      <c r="E64" s="878"/>
      <c r="F64" s="878"/>
      <c r="G64" s="880"/>
    </row>
    <row r="65" spans="1:7" ht="10.5" customHeight="1">
      <c r="A65" s="338" t="s">
        <v>1606</v>
      </c>
      <c r="B65" s="883">
        <f>B56+B57-B58</f>
        <v>19481.500000000007</v>
      </c>
      <c r="C65" s="884"/>
      <c r="D65" s="883">
        <f>D56+D57-D58</f>
        <v>11020.5</v>
      </c>
      <c r="E65" s="878"/>
      <c r="F65" s="878"/>
      <c r="G65" s="880"/>
    </row>
    <row r="66" spans="1:7" ht="10.5" customHeight="1">
      <c r="A66" s="874" t="s">
        <v>1611</v>
      </c>
      <c r="B66" s="874"/>
      <c r="C66" s="885"/>
      <c r="D66" s="885"/>
      <c r="E66" s="885"/>
      <c r="F66" s="885"/>
      <c r="G66" s="880"/>
    </row>
    <row r="67" spans="1:7" ht="10.5" customHeight="1">
      <c r="A67" s="338" t="s">
        <v>1588</v>
      </c>
      <c r="B67" s="868">
        <v>1250.8</v>
      </c>
      <c r="C67" s="879"/>
      <c r="D67" s="879">
        <v>13673.2</v>
      </c>
      <c r="E67" s="879"/>
      <c r="F67" s="878"/>
      <c r="G67" s="880"/>
    </row>
    <row r="68" spans="1:7" ht="10.5" customHeight="1">
      <c r="A68" s="338" t="s">
        <v>1601</v>
      </c>
      <c r="B68" s="868">
        <v>201137.6</v>
      </c>
      <c r="C68" s="878">
        <v>255240.9</v>
      </c>
      <c r="D68" s="878">
        <v>258621.1</v>
      </c>
      <c r="E68" s="878">
        <f aca="true" t="shared" si="10" ref="E68:E74">D68/C68*100</f>
        <v>101.32431753688378</v>
      </c>
      <c r="F68" s="878">
        <f>D68/B68*100</f>
        <v>128.57919155841572</v>
      </c>
      <c r="G68" s="880"/>
    </row>
    <row r="69" spans="1:7" ht="10.5" customHeight="1">
      <c r="A69" s="338" t="s">
        <v>1590</v>
      </c>
      <c r="B69" s="888">
        <v>180200</v>
      </c>
      <c r="C69" s="878">
        <v>255240.9</v>
      </c>
      <c r="D69" s="882">
        <v>204274.8</v>
      </c>
      <c r="E69" s="878">
        <f t="shared" si="10"/>
        <v>80.03215785557879</v>
      </c>
      <c r="F69" s="878">
        <f aca="true" t="shared" si="11" ref="F69:F74">D69/B69*100</f>
        <v>113.36004439511653</v>
      </c>
      <c r="G69" s="880"/>
    </row>
    <row r="70" spans="1:7" ht="10.5" customHeight="1">
      <c r="A70" s="338" t="s">
        <v>1608</v>
      </c>
      <c r="B70" s="888">
        <v>180200</v>
      </c>
      <c r="C70" s="878">
        <v>255240.9</v>
      </c>
      <c r="D70" s="883">
        <v>204274.8</v>
      </c>
      <c r="E70" s="878">
        <f t="shared" si="10"/>
        <v>80.03215785557879</v>
      </c>
      <c r="F70" s="878">
        <f t="shared" si="11"/>
        <v>113.36004439511653</v>
      </c>
      <c r="G70" s="880"/>
    </row>
    <row r="71" spans="1:7" ht="10.5" customHeight="1">
      <c r="A71" s="338" t="s">
        <v>1602</v>
      </c>
      <c r="B71" s="883">
        <f>SUM(B72:B74)</f>
        <v>179640</v>
      </c>
      <c r="C71" s="883">
        <f>C72+C73+C74</f>
        <v>253443.3</v>
      </c>
      <c r="D71" s="883">
        <f>D72+D73+D74</f>
        <v>203916.8</v>
      </c>
      <c r="E71" s="878">
        <f t="shared" si="10"/>
        <v>80.45854832224802</v>
      </c>
      <c r="F71" s="878">
        <f t="shared" si="11"/>
        <v>113.51413938989087</v>
      </c>
      <c r="G71" s="880"/>
    </row>
    <row r="72" spans="1:7" ht="10.5" customHeight="1">
      <c r="A72" s="338" t="s">
        <v>1603</v>
      </c>
      <c r="B72" s="868">
        <v>115793.8</v>
      </c>
      <c r="C72" s="883">
        <v>128482.9</v>
      </c>
      <c r="D72" s="883">
        <v>117770.9</v>
      </c>
      <c r="E72" s="878">
        <f t="shared" si="10"/>
        <v>91.66270375279511</v>
      </c>
      <c r="F72" s="878">
        <f t="shared" si="11"/>
        <v>101.70743165868983</v>
      </c>
      <c r="G72" s="880"/>
    </row>
    <row r="73" spans="1:7" ht="12.75">
      <c r="A73" s="338" t="s">
        <v>1604</v>
      </c>
      <c r="B73" s="868">
        <v>12463.5</v>
      </c>
      <c r="C73" s="883">
        <v>14132.9</v>
      </c>
      <c r="D73" s="883">
        <v>12854.9</v>
      </c>
      <c r="E73" s="878">
        <f t="shared" si="10"/>
        <v>90.9572699162946</v>
      </c>
      <c r="F73" s="878">
        <f t="shared" si="11"/>
        <v>103.14036988004973</v>
      </c>
      <c r="G73" s="880"/>
    </row>
    <row r="74" spans="1:7" ht="12" customHeight="1">
      <c r="A74" s="289" t="s">
        <v>1595</v>
      </c>
      <c r="B74" s="868">
        <v>51382.7</v>
      </c>
      <c r="C74" s="883">
        <v>110827.5</v>
      </c>
      <c r="D74" s="883">
        <v>73291</v>
      </c>
      <c r="E74" s="878">
        <f t="shared" si="10"/>
        <v>66.13069860819742</v>
      </c>
      <c r="F74" s="878">
        <f t="shared" si="11"/>
        <v>142.6375025057072</v>
      </c>
      <c r="G74" s="880"/>
    </row>
    <row r="75" spans="1:7" ht="12.75">
      <c r="A75" s="54" t="s">
        <v>1605</v>
      </c>
      <c r="B75" s="54"/>
      <c r="C75" s="889"/>
      <c r="D75" s="884"/>
      <c r="E75" s="890"/>
      <c r="F75" s="878"/>
      <c r="G75" s="880"/>
    </row>
    <row r="76" spans="1:7" ht="12.75">
      <c r="A76" s="54" t="s">
        <v>1606</v>
      </c>
      <c r="B76" s="883">
        <f>B67+B68-B69</f>
        <v>22188.399999999994</v>
      </c>
      <c r="C76" s="884"/>
      <c r="D76" s="883">
        <f>D67+D68-D69</f>
        <v>68019.5</v>
      </c>
      <c r="E76" s="884"/>
      <c r="F76" s="878">
        <f>D76/B76*100</f>
        <v>306.55432568369065</v>
      </c>
      <c r="G76" s="880"/>
    </row>
    <row r="77" spans="1:7" ht="10.5" customHeight="1">
      <c r="A77" s="891" t="s">
        <v>1612</v>
      </c>
      <c r="B77" s="891"/>
      <c r="C77" s="885"/>
      <c r="D77" s="885"/>
      <c r="E77" s="885"/>
      <c r="F77" s="885"/>
      <c r="G77" s="880"/>
    </row>
    <row r="78" spans="1:7" ht="10.5" customHeight="1">
      <c r="A78" s="329" t="s">
        <v>1588</v>
      </c>
      <c r="B78" s="883">
        <v>0</v>
      </c>
      <c r="C78" s="879"/>
      <c r="D78" s="879">
        <v>173.3</v>
      </c>
      <c r="E78" s="879"/>
      <c r="F78" s="879"/>
      <c r="G78" s="880"/>
    </row>
    <row r="79" spans="1:7" ht="10.5" customHeight="1">
      <c r="A79" s="54" t="s">
        <v>1601</v>
      </c>
      <c r="B79" s="888">
        <v>48352</v>
      </c>
      <c r="C79" s="878">
        <v>39157.6</v>
      </c>
      <c r="D79" s="878">
        <v>38657.6</v>
      </c>
      <c r="E79" s="878">
        <f aca="true" t="shared" si="12" ref="E79:E84">D79/C79*100</f>
        <v>98.72310866855986</v>
      </c>
      <c r="F79" s="878">
        <f>D79/B79*100</f>
        <v>79.95036399735275</v>
      </c>
      <c r="G79" s="880"/>
    </row>
    <row r="80" spans="1:7" ht="10.5" customHeight="1">
      <c r="A80" s="54" t="s">
        <v>1590</v>
      </c>
      <c r="B80" s="868">
        <v>41592.1</v>
      </c>
      <c r="C80" s="878">
        <v>39157.6</v>
      </c>
      <c r="D80" s="882">
        <v>36710.5</v>
      </c>
      <c r="E80" s="878">
        <f t="shared" si="12"/>
        <v>93.75063844566573</v>
      </c>
      <c r="F80" s="878">
        <f aca="true" t="shared" si="13" ref="F80:F85">D80/B80*100</f>
        <v>88.26315574351861</v>
      </c>
      <c r="G80" s="880"/>
    </row>
    <row r="81" spans="1:7" ht="10.5" customHeight="1">
      <c r="A81" s="54" t="s">
        <v>1608</v>
      </c>
      <c r="B81" s="888">
        <v>41592.1</v>
      </c>
      <c r="C81" s="878">
        <v>39157.6</v>
      </c>
      <c r="D81" s="883">
        <v>36710.5</v>
      </c>
      <c r="E81" s="878">
        <f t="shared" si="12"/>
        <v>93.75063844566573</v>
      </c>
      <c r="F81" s="878">
        <f t="shared" si="13"/>
        <v>88.26315574351861</v>
      </c>
      <c r="G81" s="880"/>
    </row>
    <row r="82" spans="1:7" ht="10.5" customHeight="1">
      <c r="A82" s="54" t="s">
        <v>1602</v>
      </c>
      <c r="B82" s="883">
        <f>SUM(B83:B85)</f>
        <v>28951</v>
      </c>
      <c r="C82" s="883">
        <f>C83+C84+C85</f>
        <v>38957.6</v>
      </c>
      <c r="D82" s="883">
        <f>D83+D84+D85</f>
        <v>36510.5</v>
      </c>
      <c r="E82" s="878">
        <f t="shared" si="12"/>
        <v>93.71855555783725</v>
      </c>
      <c r="F82" s="878">
        <f t="shared" si="13"/>
        <v>126.11136057476426</v>
      </c>
      <c r="G82" s="880"/>
    </row>
    <row r="83" spans="1:7" ht="10.5" customHeight="1">
      <c r="A83" s="54" t="s">
        <v>1603</v>
      </c>
      <c r="B83" s="868">
        <v>15681.7</v>
      </c>
      <c r="C83" s="883">
        <v>19588.3</v>
      </c>
      <c r="D83" s="883">
        <v>18608.8</v>
      </c>
      <c r="E83" s="878">
        <f t="shared" si="12"/>
        <v>94.99956606749947</v>
      </c>
      <c r="F83" s="878">
        <f t="shared" si="13"/>
        <v>118.66570588647913</v>
      </c>
      <c r="G83" s="880"/>
    </row>
    <row r="84" spans="1:7" ht="10.5" customHeight="1">
      <c r="A84" s="54" t="s">
        <v>1604</v>
      </c>
      <c r="B84" s="888">
        <v>954.5</v>
      </c>
      <c r="C84" s="883">
        <v>2096.3</v>
      </c>
      <c r="D84" s="883">
        <v>2047</v>
      </c>
      <c r="E84" s="882">
        <f t="shared" si="12"/>
        <v>97.64823737060534</v>
      </c>
      <c r="F84" s="878"/>
      <c r="G84" s="880"/>
    </row>
    <row r="85" spans="1:7" ht="10.5" customHeight="1">
      <c r="A85" s="54" t="s">
        <v>1595</v>
      </c>
      <c r="B85" s="868">
        <v>12314.8</v>
      </c>
      <c r="C85" s="883">
        <v>17273</v>
      </c>
      <c r="D85" s="883">
        <v>15854.7</v>
      </c>
      <c r="E85" s="878">
        <f>D85/C85*100</f>
        <v>91.78891912232965</v>
      </c>
      <c r="F85" s="878">
        <f t="shared" si="13"/>
        <v>128.745087212135</v>
      </c>
      <c r="G85" s="880"/>
    </row>
    <row r="86" spans="1:7" ht="10.5" customHeight="1">
      <c r="A86" s="54" t="s">
        <v>1605</v>
      </c>
      <c r="B86" s="54"/>
      <c r="C86" s="884"/>
      <c r="D86" s="884"/>
      <c r="E86" s="878"/>
      <c r="F86" s="878"/>
      <c r="G86" s="880"/>
    </row>
    <row r="87" spans="1:7" ht="10.5" customHeight="1">
      <c r="A87" s="137" t="s">
        <v>1606</v>
      </c>
      <c r="B87" s="892">
        <f>B78+B79-B80</f>
        <v>6759.9000000000015</v>
      </c>
      <c r="C87" s="887"/>
      <c r="D87" s="892">
        <f>D78+D79-D80</f>
        <v>2120.4000000000015</v>
      </c>
      <c r="E87" s="893"/>
      <c r="F87" s="878"/>
      <c r="G87" s="880"/>
    </row>
    <row r="88" spans="1:7" ht="10.5" customHeight="1">
      <c r="A88" s="874" t="s">
        <v>1613</v>
      </c>
      <c r="B88" s="894"/>
      <c r="C88" s="885"/>
      <c r="D88" s="895"/>
      <c r="E88" s="896"/>
      <c r="F88" s="896"/>
      <c r="G88" s="880"/>
    </row>
    <row r="89" spans="1:7" ht="10.5" customHeight="1">
      <c r="A89" s="329" t="s">
        <v>1588</v>
      </c>
      <c r="B89" s="897">
        <v>31.3</v>
      </c>
      <c r="C89" s="884"/>
      <c r="D89" s="883">
        <v>1652.3</v>
      </c>
      <c r="E89" s="882"/>
      <c r="F89" s="878"/>
      <c r="G89" s="880"/>
    </row>
    <row r="90" spans="1:7" ht="10.5" customHeight="1">
      <c r="A90" s="54" t="s">
        <v>1601</v>
      </c>
      <c r="B90" s="897">
        <v>28371.6</v>
      </c>
      <c r="C90" s="883">
        <v>35093.9</v>
      </c>
      <c r="D90" s="883">
        <v>40287.5</v>
      </c>
      <c r="E90" s="882">
        <f aca="true" t="shared" si="14" ref="E90:E96">D90/C90*100</f>
        <v>114.7991531291763</v>
      </c>
      <c r="F90" s="878">
        <f>D90/B90*100</f>
        <v>141.99939375995714</v>
      </c>
      <c r="G90" s="880"/>
    </row>
    <row r="91" spans="1:7" ht="10.5" customHeight="1">
      <c r="A91" s="54" t="s">
        <v>1590</v>
      </c>
      <c r="B91" s="897">
        <v>23097.9</v>
      </c>
      <c r="C91" s="883">
        <v>35093.9</v>
      </c>
      <c r="D91" s="883">
        <v>30082.6</v>
      </c>
      <c r="E91" s="882">
        <f t="shared" si="14"/>
        <v>85.72031036732879</v>
      </c>
      <c r="F91" s="878">
        <f aca="true" t="shared" si="15" ref="F91:F96">D91/B91*100</f>
        <v>130.23954558639528</v>
      </c>
      <c r="G91" s="880"/>
    </row>
    <row r="92" spans="1:7" ht="10.5" customHeight="1">
      <c r="A92" s="54" t="s">
        <v>1608</v>
      </c>
      <c r="B92" s="897">
        <v>23097.9</v>
      </c>
      <c r="C92" s="883">
        <v>35093.9</v>
      </c>
      <c r="D92" s="883">
        <v>30082.6</v>
      </c>
      <c r="E92" s="882">
        <f t="shared" si="14"/>
        <v>85.72031036732879</v>
      </c>
      <c r="F92" s="878">
        <f t="shared" si="15"/>
        <v>130.23954558639528</v>
      </c>
      <c r="G92" s="880"/>
    </row>
    <row r="93" spans="1:7" ht="10.5" customHeight="1">
      <c r="A93" s="54" t="s">
        <v>1602</v>
      </c>
      <c r="B93" s="897">
        <f>B94+B95+B96</f>
        <v>23017.9</v>
      </c>
      <c r="C93" s="897">
        <f>C94+C95+C96</f>
        <v>35043.899999999994</v>
      </c>
      <c r="D93" s="897">
        <f>D94+D95+D96</f>
        <v>28698.4</v>
      </c>
      <c r="E93" s="882">
        <f t="shared" si="14"/>
        <v>81.89271171302282</v>
      </c>
      <c r="F93" s="878">
        <f t="shared" si="15"/>
        <v>124.67861968294241</v>
      </c>
      <c r="G93" s="880"/>
    </row>
    <row r="94" spans="1:7" ht="10.5" customHeight="1">
      <c r="A94" s="54" t="s">
        <v>1603</v>
      </c>
      <c r="B94" s="897">
        <v>13636.9</v>
      </c>
      <c r="C94" s="883">
        <v>17754.6</v>
      </c>
      <c r="D94" s="883">
        <v>14803</v>
      </c>
      <c r="E94" s="882">
        <f t="shared" si="14"/>
        <v>83.37557590708887</v>
      </c>
      <c r="F94" s="878">
        <f t="shared" si="15"/>
        <v>108.55106365816279</v>
      </c>
      <c r="G94" s="880"/>
    </row>
    <row r="95" spans="1:7" ht="10.5" customHeight="1">
      <c r="A95" s="54" t="s">
        <v>1604</v>
      </c>
      <c r="B95" s="897">
        <v>1560.9</v>
      </c>
      <c r="C95" s="883">
        <v>2023.5</v>
      </c>
      <c r="D95" s="883">
        <v>1630.9</v>
      </c>
      <c r="E95" s="878">
        <f t="shared" si="14"/>
        <v>80.59797380775883</v>
      </c>
      <c r="F95" s="878">
        <f t="shared" si="15"/>
        <v>104.48459222243578</v>
      </c>
      <c r="G95" s="880"/>
    </row>
    <row r="96" spans="1:7" ht="10.5" customHeight="1">
      <c r="A96" s="54" t="s">
        <v>1595</v>
      </c>
      <c r="B96" s="897">
        <v>7820.1</v>
      </c>
      <c r="C96" s="883">
        <v>15265.8</v>
      </c>
      <c r="D96" s="883">
        <v>12264.5</v>
      </c>
      <c r="E96" s="878">
        <f t="shared" si="14"/>
        <v>80.3397136081961</v>
      </c>
      <c r="F96" s="878">
        <f t="shared" si="15"/>
        <v>156.83303282566717</v>
      </c>
      <c r="G96" s="880"/>
    </row>
    <row r="97" spans="1:7" ht="10.5" customHeight="1">
      <c r="A97" s="54" t="s">
        <v>1605</v>
      </c>
      <c r="B97" s="897"/>
      <c r="C97" s="884"/>
      <c r="D97" s="883"/>
      <c r="E97" s="878"/>
      <c r="F97" s="878"/>
      <c r="G97" s="880"/>
    </row>
    <row r="98" spans="1:7" ht="10.5" customHeight="1">
      <c r="A98" s="54" t="s">
        <v>1606</v>
      </c>
      <c r="B98" s="897">
        <f>B89+B90-B91</f>
        <v>5304.999999999996</v>
      </c>
      <c r="C98" s="884"/>
      <c r="D98" s="883">
        <f>D89+D90-D91</f>
        <v>11857.200000000004</v>
      </c>
      <c r="E98" s="878"/>
      <c r="F98" s="878">
        <f>D98/B98*100</f>
        <v>223.50989632422267</v>
      </c>
      <c r="G98" s="880"/>
    </row>
    <row r="99" spans="1:7" ht="10.5" customHeight="1">
      <c r="A99" s="891" t="s">
        <v>1614</v>
      </c>
      <c r="B99" s="891"/>
      <c r="C99" s="885"/>
      <c r="D99" s="885"/>
      <c r="E99" s="885"/>
      <c r="F99" s="885"/>
      <c r="G99" s="880"/>
    </row>
    <row r="100" spans="1:12" ht="10.5" customHeight="1">
      <c r="A100" s="54" t="s">
        <v>1588</v>
      </c>
      <c r="B100" s="882">
        <v>14530.3</v>
      </c>
      <c r="C100" s="879">
        <v>0</v>
      </c>
      <c r="D100" s="879">
        <v>42761.6</v>
      </c>
      <c r="E100" s="878"/>
      <c r="F100" s="879"/>
      <c r="G100" s="880"/>
      <c r="H100" s="132"/>
      <c r="I100" s="898"/>
      <c r="J100" s="898"/>
      <c r="K100" s="881"/>
      <c r="L100" s="881"/>
    </row>
    <row r="101" spans="1:12" ht="10.5" customHeight="1">
      <c r="A101" s="54" t="s">
        <v>1601</v>
      </c>
      <c r="B101" s="882">
        <v>189063.7</v>
      </c>
      <c r="C101" s="878">
        <v>223651.1</v>
      </c>
      <c r="D101" s="878">
        <v>227193.7</v>
      </c>
      <c r="E101" s="878">
        <f aca="true" t="shared" si="16" ref="E101:E107">D101/C101*100</f>
        <v>101.58398505529371</v>
      </c>
      <c r="F101" s="878">
        <f>D101/B101*100</f>
        <v>120.16780587706684</v>
      </c>
      <c r="G101" s="880"/>
      <c r="H101" s="132"/>
      <c r="I101" s="898"/>
      <c r="J101" s="898"/>
      <c r="K101" s="898"/>
      <c r="L101" s="898"/>
    </row>
    <row r="102" spans="1:12" ht="10.5" customHeight="1">
      <c r="A102" s="54" t="s">
        <v>1590</v>
      </c>
      <c r="B102" s="54">
        <v>171982.4</v>
      </c>
      <c r="C102" s="878">
        <v>223651.1</v>
      </c>
      <c r="D102" s="878">
        <v>174884</v>
      </c>
      <c r="E102" s="878">
        <f t="shared" si="16"/>
        <v>78.19500999547957</v>
      </c>
      <c r="F102" s="878">
        <f aca="true" t="shared" si="17" ref="F102:F109">D102/B102*100</f>
        <v>101.68714938272754</v>
      </c>
      <c r="G102" s="880"/>
      <c r="H102" s="898"/>
      <c r="I102" s="898"/>
      <c r="J102" s="898"/>
      <c r="K102" s="898"/>
      <c r="L102" s="898"/>
    </row>
    <row r="103" spans="1:12" ht="10.5" customHeight="1">
      <c r="A103" s="54" t="s">
        <v>1608</v>
      </c>
      <c r="B103" s="54">
        <v>171982.4</v>
      </c>
      <c r="C103" s="878">
        <v>223651.1</v>
      </c>
      <c r="D103" s="878">
        <v>174884</v>
      </c>
      <c r="E103" s="878">
        <f t="shared" si="16"/>
        <v>78.19500999547957</v>
      </c>
      <c r="F103" s="878">
        <f t="shared" si="17"/>
        <v>101.68714938272754</v>
      </c>
      <c r="G103" s="880"/>
      <c r="H103" s="898"/>
      <c r="I103" s="898"/>
      <c r="J103" s="898"/>
      <c r="K103" s="898"/>
      <c r="L103" s="898"/>
    </row>
    <row r="104" spans="1:12" ht="10.5" customHeight="1">
      <c r="A104" s="54" t="s">
        <v>1602</v>
      </c>
      <c r="B104" s="878">
        <f>B105+B106+B107</f>
        <v>158645.6</v>
      </c>
      <c r="C104" s="878">
        <f>C105+C106+C107</f>
        <v>222123.5</v>
      </c>
      <c r="D104" s="878">
        <f>D105+D106+D107</f>
        <v>174301.1</v>
      </c>
      <c r="E104" s="878">
        <f t="shared" si="16"/>
        <v>78.47035545541107</v>
      </c>
      <c r="F104" s="878">
        <f t="shared" si="17"/>
        <v>109.86822199922344</v>
      </c>
      <c r="G104" s="880"/>
      <c r="H104" s="898"/>
      <c r="I104" s="898"/>
      <c r="J104" s="898"/>
      <c r="K104" s="898"/>
      <c r="L104" s="898"/>
    </row>
    <row r="105" spans="1:12" ht="10.5" customHeight="1">
      <c r="A105" s="54" t="s">
        <v>1603</v>
      </c>
      <c r="B105" s="54">
        <v>122456.4</v>
      </c>
      <c r="C105" s="878">
        <v>140315.4</v>
      </c>
      <c r="D105" s="878">
        <v>133039.6</v>
      </c>
      <c r="E105" s="878">
        <f t="shared" si="16"/>
        <v>94.81468178118725</v>
      </c>
      <c r="F105" s="878">
        <f t="shared" si="17"/>
        <v>108.64242293583676</v>
      </c>
      <c r="G105" s="880"/>
      <c r="H105" s="898"/>
      <c r="I105" s="898"/>
      <c r="J105" s="898"/>
      <c r="K105" s="898"/>
      <c r="L105" s="898"/>
    </row>
    <row r="106" spans="1:12" ht="10.5" customHeight="1">
      <c r="A106" s="54" t="s">
        <v>1604</v>
      </c>
      <c r="B106" s="882">
        <v>12875.7</v>
      </c>
      <c r="C106" s="878">
        <v>15188.6</v>
      </c>
      <c r="D106" s="878">
        <v>11582.7</v>
      </c>
      <c r="E106" s="878">
        <f t="shared" si="16"/>
        <v>76.25916806025572</v>
      </c>
      <c r="F106" s="878">
        <f t="shared" si="17"/>
        <v>89.9578275355903</v>
      </c>
      <c r="G106" s="880"/>
      <c r="H106" s="898"/>
      <c r="I106" s="898"/>
      <c r="J106" s="898"/>
      <c r="K106" s="898"/>
      <c r="L106" s="898"/>
    </row>
    <row r="107" spans="1:12" ht="10.5" customHeight="1">
      <c r="A107" s="54" t="s">
        <v>1595</v>
      </c>
      <c r="B107" s="54">
        <v>23313.5</v>
      </c>
      <c r="C107" s="878">
        <v>66619.5</v>
      </c>
      <c r="D107" s="878">
        <v>29678.8</v>
      </c>
      <c r="E107" s="878">
        <f t="shared" si="16"/>
        <v>44.549718926140244</v>
      </c>
      <c r="F107" s="878">
        <f t="shared" si="17"/>
        <v>127.30306474789286</v>
      </c>
      <c r="G107" s="880"/>
      <c r="H107" s="898"/>
      <c r="I107" s="898"/>
      <c r="J107" s="898"/>
      <c r="K107" s="898"/>
      <c r="L107" s="898"/>
    </row>
    <row r="108" spans="1:12" ht="10.5" customHeight="1">
      <c r="A108" s="54" t="s">
        <v>1605</v>
      </c>
      <c r="B108" s="54"/>
      <c r="C108" s="884"/>
      <c r="D108" s="884"/>
      <c r="E108" s="878"/>
      <c r="F108" s="878"/>
      <c r="G108" s="880"/>
      <c r="H108" s="898"/>
      <c r="I108" s="898"/>
      <c r="J108" s="898"/>
      <c r="K108" s="881"/>
      <c r="L108" s="881"/>
    </row>
    <row r="109" spans="1:12" ht="10.5" customHeight="1">
      <c r="A109" s="54" t="s">
        <v>1606</v>
      </c>
      <c r="B109" s="883">
        <f>B100+B101-B102</f>
        <v>31611.600000000006</v>
      </c>
      <c r="C109" s="884"/>
      <c r="D109" s="883">
        <f>D100+D101-D102</f>
        <v>95071.29999999999</v>
      </c>
      <c r="E109" s="878"/>
      <c r="F109" s="878">
        <f t="shared" si="17"/>
        <v>300.7481430867149</v>
      </c>
      <c r="G109" s="880"/>
      <c r="H109" s="898"/>
      <c r="I109" s="898"/>
      <c r="J109" s="898"/>
      <c r="K109" s="881"/>
      <c r="L109" s="881"/>
    </row>
    <row r="110" spans="1:8" ht="10.5" customHeight="1">
      <c r="A110" s="891" t="s">
        <v>1615</v>
      </c>
      <c r="B110" s="891"/>
      <c r="C110" s="885"/>
      <c r="D110" s="885"/>
      <c r="E110" s="885"/>
      <c r="F110" s="885"/>
      <c r="G110" s="880"/>
      <c r="H110" s="898"/>
    </row>
    <row r="111" spans="1:11" ht="10.5" customHeight="1">
      <c r="A111" s="54" t="s">
        <v>1588</v>
      </c>
      <c r="B111" s="882">
        <f>B8+B21+B32+B45+B56+B67+B78+B89+B100</f>
        <v>107049.5</v>
      </c>
      <c r="C111" s="883">
        <f aca="true" t="shared" si="18" ref="C111:D114">C8+C21+C32+C45+C56+C67+C78+C89+C100</f>
        <v>0</v>
      </c>
      <c r="D111" s="883">
        <f>SUM(D100,D89,D78,D67,D56,D45,D32,D21,D8)</f>
        <v>286099.4</v>
      </c>
      <c r="E111" s="884"/>
      <c r="F111" s="878">
        <f>D111/B111*100</f>
        <v>267.2589783231122</v>
      </c>
      <c r="G111" s="880"/>
      <c r="H111" s="898"/>
      <c r="I111" s="132"/>
      <c r="J111" s="898"/>
      <c r="K111" s="898"/>
    </row>
    <row r="112" spans="1:11" ht="10.5" customHeight="1">
      <c r="A112" s="54" t="s">
        <v>1601</v>
      </c>
      <c r="B112" s="882">
        <f>B9+B22+B33+B46+B57+B68+B79+B90+B101</f>
        <v>4739559.899999999</v>
      </c>
      <c r="C112" s="883">
        <f t="shared" si="18"/>
        <v>7214690.800000001</v>
      </c>
      <c r="D112" s="883">
        <f t="shared" si="18"/>
        <v>7260515</v>
      </c>
      <c r="E112" s="878">
        <f>D112/C112*100</f>
        <v>100.635151266635</v>
      </c>
      <c r="F112" s="878">
        <f>D112/B112*100</f>
        <v>153.18964530862877</v>
      </c>
      <c r="G112" s="880"/>
      <c r="H112" s="898"/>
      <c r="I112" s="132"/>
      <c r="J112" s="898"/>
      <c r="K112" s="898"/>
    </row>
    <row r="113" spans="1:11" ht="10.5" customHeight="1">
      <c r="A113" s="54" t="s">
        <v>1590</v>
      </c>
      <c r="B113" s="882">
        <f>B10+B23+B34+B47+B58+B69+B80+B91+B102</f>
        <v>4195283.7</v>
      </c>
      <c r="C113" s="883">
        <f t="shared" si="18"/>
        <v>7215649.800000001</v>
      </c>
      <c r="D113" s="883">
        <f t="shared" si="18"/>
        <v>6314143.999999999</v>
      </c>
      <c r="E113" s="878">
        <f aca="true" t="shared" si="19" ref="E113:E118">D113/C113*100</f>
        <v>87.50624233454343</v>
      </c>
      <c r="F113" s="878">
        <f aca="true" t="shared" si="20" ref="F113:F120">D113/B113*100</f>
        <v>150.50576913308623</v>
      </c>
      <c r="G113" s="880"/>
      <c r="H113" s="898"/>
      <c r="I113" s="898"/>
      <c r="J113" s="898"/>
      <c r="K113" s="898"/>
    </row>
    <row r="114" spans="1:11" ht="10.5" customHeight="1">
      <c r="A114" s="54" t="s">
        <v>1608</v>
      </c>
      <c r="B114" s="882">
        <f>B11+B24+B35+B48+B59+B70+B81+B92+B103</f>
        <v>4195283.7</v>
      </c>
      <c r="C114" s="899">
        <f t="shared" si="18"/>
        <v>7215649.800000001</v>
      </c>
      <c r="D114" s="899">
        <f t="shared" si="18"/>
        <v>6314143.999999999</v>
      </c>
      <c r="E114" s="878">
        <f t="shared" si="19"/>
        <v>87.50624233454343</v>
      </c>
      <c r="F114" s="878">
        <f t="shared" si="20"/>
        <v>150.50576913308623</v>
      </c>
      <c r="G114" s="880"/>
      <c r="H114" s="898"/>
      <c r="I114" s="898"/>
      <c r="J114" s="898"/>
      <c r="K114" s="898"/>
    </row>
    <row r="115" spans="1:11" ht="10.5" customHeight="1">
      <c r="A115" s="54" t="s">
        <v>1602</v>
      </c>
      <c r="B115" s="882">
        <f>B116+B117+B118</f>
        <v>4047524.1</v>
      </c>
      <c r="C115" s="883">
        <f>C12+C25+C36+C49+C60+C71+C82+C93+C104</f>
        <v>5322367.000000001</v>
      </c>
      <c r="D115" s="883">
        <f>SUM(D116:D118)</f>
        <v>4432706.5</v>
      </c>
      <c r="E115" s="878">
        <f t="shared" si="19"/>
        <v>83.28449541341286</v>
      </c>
      <c r="F115" s="878">
        <f t="shared" si="20"/>
        <v>109.5164942933879</v>
      </c>
      <c r="G115" s="880"/>
      <c r="H115" s="898"/>
      <c r="I115" s="898"/>
      <c r="J115" s="898"/>
      <c r="K115" s="898"/>
    </row>
    <row r="116" spans="1:11" ht="10.5" customHeight="1">
      <c r="A116" s="54" t="s">
        <v>1603</v>
      </c>
      <c r="B116" s="882">
        <f>B13+B26+B37+B50+B61+B72+B83+B94+B105</f>
        <v>2582941.8</v>
      </c>
      <c r="C116" s="883">
        <f>C13+C26+C37+C50+C61+C72+C83+C94+C105</f>
        <v>3112030.0999999996</v>
      </c>
      <c r="D116" s="883">
        <f>D13+D26+D37+D50+D61+D72+D83+D94+D105</f>
        <v>2726248.6999999997</v>
      </c>
      <c r="E116" s="878">
        <f t="shared" si="19"/>
        <v>87.60354535131263</v>
      </c>
      <c r="F116" s="878">
        <f t="shared" si="20"/>
        <v>105.54820476404075</v>
      </c>
      <c r="G116" s="880"/>
      <c r="H116" s="898"/>
      <c r="I116" s="898"/>
      <c r="J116" s="898"/>
      <c r="K116" s="898"/>
    </row>
    <row r="117" spans="1:11" ht="10.5" customHeight="1">
      <c r="A117" s="54" t="s">
        <v>1604</v>
      </c>
      <c r="B117" s="882">
        <f>B14+B27+B38+B51+B62+B73+B84+B95+B106</f>
        <v>263899.6</v>
      </c>
      <c r="C117" s="883">
        <f>C14+C27+C38+C51+C62+C73+C84+C95+C106</f>
        <v>322756.3</v>
      </c>
      <c r="D117" s="883">
        <f>D14+D27+D38+D51+D62+D73+D84+D95+D106</f>
        <v>278626.4</v>
      </c>
      <c r="E117" s="878">
        <f t="shared" si="19"/>
        <v>86.32717626270968</v>
      </c>
      <c r="F117" s="878">
        <f t="shared" si="20"/>
        <v>105.58045559750755</v>
      </c>
      <c r="G117" s="880"/>
      <c r="H117" s="898"/>
      <c r="I117" s="898"/>
      <c r="J117" s="898"/>
      <c r="K117" s="898"/>
    </row>
    <row r="118" spans="1:11" ht="10.5" customHeight="1">
      <c r="A118" s="54" t="s">
        <v>1595</v>
      </c>
      <c r="B118" s="882">
        <f>B15+B28+B39+B52+B63+B74+B85+B96+B107</f>
        <v>1200682.7000000002</v>
      </c>
      <c r="C118" s="883">
        <f>C15+C28+C39+C52+C63+C74+C85+C96+C107</f>
        <v>1887580.6</v>
      </c>
      <c r="D118" s="883">
        <f>D15+D28+D39+D52+D63+D74+D85+D96+D107</f>
        <v>1427831.4000000001</v>
      </c>
      <c r="E118" s="878">
        <f t="shared" si="19"/>
        <v>75.64346656243448</v>
      </c>
      <c r="F118" s="878">
        <f t="shared" si="20"/>
        <v>118.91829539977547</v>
      </c>
      <c r="G118" s="880"/>
      <c r="H118" s="898"/>
      <c r="I118" s="898"/>
      <c r="J118" s="898"/>
      <c r="K118" s="898"/>
    </row>
    <row r="119" spans="1:11" ht="10.5" customHeight="1">
      <c r="A119" s="54" t="s">
        <v>1605</v>
      </c>
      <c r="B119" s="882"/>
      <c r="C119" s="883"/>
      <c r="D119" s="883"/>
      <c r="E119" s="878"/>
      <c r="F119" s="878"/>
      <c r="G119" s="880"/>
      <c r="H119" s="898"/>
      <c r="J119" s="898"/>
      <c r="K119" s="898"/>
    </row>
    <row r="120" spans="1:11" ht="10.5" customHeight="1">
      <c r="A120" s="54" t="s">
        <v>1606</v>
      </c>
      <c r="B120" s="882">
        <f>B19+B30+B41+B54+B65+B76+B87+B98+B109</f>
        <v>651325.7000000005</v>
      </c>
      <c r="C120" s="883"/>
      <c r="D120" s="883">
        <f>D19+D30+D41+D54+D65+D76+D87+D98+D109</f>
        <v>1232470.4000000001</v>
      </c>
      <c r="E120" s="878"/>
      <c r="F120" s="878">
        <f t="shared" si="20"/>
        <v>189.22489930920875</v>
      </c>
      <c r="G120" s="880"/>
      <c r="H120" s="898"/>
      <c r="I120" s="898"/>
      <c r="J120" s="898"/>
      <c r="K120" s="898"/>
    </row>
    <row r="121" spans="1:10" ht="10.5" customHeight="1">
      <c r="A121" s="54" t="s">
        <v>1597</v>
      </c>
      <c r="B121" s="882"/>
      <c r="C121" s="883"/>
      <c r="D121" s="883"/>
      <c r="E121" s="884"/>
      <c r="F121" s="884"/>
      <c r="G121" s="880"/>
      <c r="H121" s="898"/>
      <c r="I121" s="881"/>
      <c r="J121" s="881"/>
    </row>
    <row r="122" spans="1:10" ht="10.5" customHeight="1">
      <c r="A122" s="137" t="s">
        <v>1598</v>
      </c>
      <c r="B122" s="893"/>
      <c r="C122" s="892"/>
      <c r="D122" s="892"/>
      <c r="E122" s="887"/>
      <c r="F122" s="887"/>
      <c r="G122" s="880"/>
      <c r="H122" s="898"/>
      <c r="I122" s="881"/>
      <c r="J122" s="881"/>
    </row>
    <row r="123" spans="1:8" ht="12.75">
      <c r="A123" s="49" t="s">
        <v>1616</v>
      </c>
      <c r="B123" s="89"/>
      <c r="C123" s="49"/>
      <c r="D123" s="49"/>
      <c r="E123" s="49"/>
      <c r="F123" s="49"/>
      <c r="G123" s="898"/>
      <c r="H123" s="898"/>
    </row>
    <row r="124" spans="1:6" ht="12.75">
      <c r="A124" s="900" t="s">
        <v>1617</v>
      </c>
      <c r="B124" s="901"/>
      <c r="C124" s="49"/>
      <c r="D124" s="89"/>
      <c r="E124" s="49"/>
      <c r="F124" s="49"/>
    </row>
    <row r="125" spans="1:4" ht="12.75">
      <c r="A125" s="49"/>
      <c r="B125" s="49"/>
      <c r="D125" s="902"/>
    </row>
    <row r="126" spans="1:2" ht="12.75">
      <c r="A126" s="328"/>
      <c r="B126" s="328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9" sqref="A8:A9"/>
    </sheetView>
  </sheetViews>
  <sheetFormatPr defaultColWidth="9.00390625" defaultRowHeight="12.75"/>
  <cols>
    <col min="1" max="1" width="85.375" style="119" customWidth="1"/>
    <col min="2" max="4" width="10.00390625" style="119" customWidth="1"/>
    <col min="5" max="5" width="6.625" style="119" customWidth="1"/>
    <col min="6" max="6" width="7.625" style="119" customWidth="1"/>
    <col min="7" max="7" width="10.00390625" style="119" customWidth="1"/>
    <col min="8" max="16384" width="9.125" style="119" customWidth="1"/>
  </cols>
  <sheetData>
    <row r="1" ht="12.75">
      <c r="A1" s="119" t="s">
        <v>544</v>
      </c>
    </row>
    <row r="2" spans="1:2" ht="12.75">
      <c r="A2" s="314" t="s">
        <v>1618</v>
      </c>
      <c r="B2" s="314"/>
    </row>
    <row r="3" spans="1:5" ht="12.75">
      <c r="A3" s="312" t="s">
        <v>1619</v>
      </c>
      <c r="B3" s="312"/>
      <c r="C3" s="312"/>
      <c r="D3" s="314"/>
      <c r="E3" s="196"/>
    </row>
    <row r="4" spans="1:6" ht="12.75">
      <c r="A4" s="903"/>
      <c r="B4" s="903"/>
      <c r="C4" s="903"/>
      <c r="D4" s="1297" t="s">
        <v>1579</v>
      </c>
      <c r="E4" s="1297"/>
      <c r="F4" s="1297"/>
    </row>
    <row r="5" spans="1:6" ht="12.75">
      <c r="A5" s="904"/>
      <c r="B5" s="905" t="s">
        <v>896</v>
      </c>
      <c r="C5" s="1298" t="s">
        <v>1580</v>
      </c>
      <c r="D5" s="1090"/>
      <c r="E5" s="1299"/>
      <c r="F5" s="906"/>
    </row>
    <row r="6" spans="1:6" ht="12.75">
      <c r="A6" s="907" t="s">
        <v>1581</v>
      </c>
      <c r="B6" s="908" t="s">
        <v>1582</v>
      </c>
      <c r="C6" s="909" t="s">
        <v>1583</v>
      </c>
      <c r="D6" s="910" t="s">
        <v>1582</v>
      </c>
      <c r="E6" s="911" t="s">
        <v>1486</v>
      </c>
      <c r="F6" s="912"/>
    </row>
    <row r="7" spans="1:6" ht="12.75">
      <c r="A7" s="913"/>
      <c r="B7" s="914" t="s">
        <v>1584</v>
      </c>
      <c r="C7" s="915" t="s">
        <v>1585</v>
      </c>
      <c r="D7" s="916" t="s">
        <v>1584</v>
      </c>
      <c r="E7" s="917" t="s">
        <v>1489</v>
      </c>
      <c r="F7" s="918" t="s">
        <v>1620</v>
      </c>
    </row>
    <row r="8" spans="1:6" ht="12.75">
      <c r="A8" s="919" t="s">
        <v>1621</v>
      </c>
      <c r="B8" s="920"/>
      <c r="C8" s="921"/>
      <c r="D8" s="921"/>
      <c r="E8" s="311"/>
      <c r="F8" s="311"/>
    </row>
    <row r="9" spans="1:6" ht="12.75">
      <c r="A9" s="907" t="s">
        <v>1588</v>
      </c>
      <c r="B9" s="907">
        <v>35115.5</v>
      </c>
      <c r="C9" s="922"/>
      <c r="D9" s="922">
        <v>139603.5</v>
      </c>
      <c r="E9" s="922"/>
      <c r="F9" s="922"/>
    </row>
    <row r="10" spans="1:6" ht="12.75">
      <c r="A10" s="907" t="s">
        <v>1589</v>
      </c>
      <c r="B10" s="907">
        <v>929449.5</v>
      </c>
      <c r="C10" s="922">
        <v>1365459.4</v>
      </c>
      <c r="D10" s="922">
        <v>1182927.8</v>
      </c>
      <c r="E10" s="922">
        <f>D10/C10*100</f>
        <v>86.63222062845664</v>
      </c>
      <c r="F10" s="922">
        <f aca="true" t="shared" si="0" ref="F10:F18">D10/B10*100</f>
        <v>127.27187437294873</v>
      </c>
    </row>
    <row r="11" spans="1:6" ht="12.75">
      <c r="A11" s="907" t="s">
        <v>1590</v>
      </c>
      <c r="B11" s="907">
        <v>802924.3</v>
      </c>
      <c r="C11" s="922">
        <v>1365459.4</v>
      </c>
      <c r="D11" s="922">
        <v>1029023.4</v>
      </c>
      <c r="E11" s="922">
        <f aca="true" t="shared" si="1" ref="E11:E17">D11/C11*100</f>
        <v>75.360966426391</v>
      </c>
      <c r="F11" s="922">
        <f t="shared" si="0"/>
        <v>128.15945413534</v>
      </c>
    </row>
    <row r="12" spans="1:6" ht="12.75">
      <c r="A12" s="907" t="s">
        <v>1591</v>
      </c>
      <c r="B12" s="907">
        <v>792924.3</v>
      </c>
      <c r="C12" s="922">
        <v>1194459.4</v>
      </c>
      <c r="D12" s="922">
        <v>984523.4</v>
      </c>
      <c r="E12" s="922">
        <f t="shared" si="1"/>
        <v>82.42418285627792</v>
      </c>
      <c r="F12" s="922">
        <f t="shared" si="0"/>
        <v>124.16360552955685</v>
      </c>
    </row>
    <row r="13" spans="1:6" ht="12.75">
      <c r="A13" s="907" t="s">
        <v>1592</v>
      </c>
      <c r="B13" s="922">
        <f>SUM(B14:B17)</f>
        <v>760216.6</v>
      </c>
      <c r="C13" s="922">
        <f>C14+C15+C16</f>
        <v>1164739.6</v>
      </c>
      <c r="D13" s="922">
        <f>D14+D15+D16</f>
        <v>928349.3</v>
      </c>
      <c r="E13" s="922">
        <f t="shared" si="1"/>
        <v>79.70445067721575</v>
      </c>
      <c r="F13" s="922">
        <f t="shared" si="0"/>
        <v>122.1164205043668</v>
      </c>
    </row>
    <row r="14" spans="1:6" ht="12.75">
      <c r="A14" s="907" t="s">
        <v>1593</v>
      </c>
      <c r="B14" s="922">
        <v>485892.8</v>
      </c>
      <c r="C14" s="922">
        <v>580792.7</v>
      </c>
      <c r="D14" s="922">
        <v>496186.4</v>
      </c>
      <c r="E14" s="922">
        <f t="shared" si="1"/>
        <v>85.43261649121968</v>
      </c>
      <c r="F14" s="922">
        <f t="shared" si="0"/>
        <v>102.11849198012402</v>
      </c>
    </row>
    <row r="15" spans="1:6" ht="12.75">
      <c r="A15" s="907" t="s">
        <v>1604</v>
      </c>
      <c r="B15" s="922">
        <v>51701.3</v>
      </c>
      <c r="C15" s="922">
        <v>63804.5</v>
      </c>
      <c r="D15" s="922">
        <v>52104.4</v>
      </c>
      <c r="E15" s="922">
        <f t="shared" si="1"/>
        <v>81.66257865824511</v>
      </c>
      <c r="F15" s="922">
        <f t="shared" si="0"/>
        <v>100.7796709173657</v>
      </c>
    </row>
    <row r="16" spans="1:6" ht="12.75">
      <c r="A16" s="907" t="s">
        <v>1595</v>
      </c>
      <c r="B16" s="922">
        <v>212622.5</v>
      </c>
      <c r="C16" s="922">
        <v>520142.4</v>
      </c>
      <c r="D16" s="922">
        <v>380058.5</v>
      </c>
      <c r="E16" s="922">
        <f t="shared" si="1"/>
        <v>73.06816364134129</v>
      </c>
      <c r="F16" s="922">
        <f t="shared" si="0"/>
        <v>178.74801584968665</v>
      </c>
    </row>
    <row r="17" spans="1:6" ht="12.75">
      <c r="A17" s="907" t="s">
        <v>1596</v>
      </c>
      <c r="B17" s="907">
        <v>10000</v>
      </c>
      <c r="C17" s="922">
        <v>171000</v>
      </c>
      <c r="D17" s="922">
        <v>44500</v>
      </c>
      <c r="E17" s="922">
        <f t="shared" si="1"/>
        <v>26.023391812865498</v>
      </c>
      <c r="F17" s="922">
        <f t="shared" si="0"/>
        <v>445</v>
      </c>
    </row>
    <row r="18" spans="1:6" ht="12.75">
      <c r="A18" s="907" t="s">
        <v>1599</v>
      </c>
      <c r="B18" s="922">
        <f>B9+B10-B11</f>
        <v>161640.69999999995</v>
      </c>
      <c r="C18" s="907"/>
      <c r="D18" s="922">
        <f>D9+D10-D11</f>
        <v>293507.9</v>
      </c>
      <c r="E18" s="907"/>
      <c r="F18" s="922">
        <f t="shared" si="0"/>
        <v>181.58044353928193</v>
      </c>
    </row>
    <row r="19" spans="1:6" ht="12.75">
      <c r="A19" s="907" t="s">
        <v>1597</v>
      </c>
      <c r="B19" s="907"/>
      <c r="C19" s="907"/>
      <c r="D19" s="907"/>
      <c r="E19" s="907"/>
      <c r="F19" s="907"/>
    </row>
    <row r="20" spans="1:6" ht="12.75">
      <c r="A20" s="913" t="s">
        <v>1598</v>
      </c>
      <c r="B20" s="907"/>
      <c r="C20" s="907"/>
      <c r="D20" s="907"/>
      <c r="E20" s="907"/>
      <c r="F20" s="907"/>
    </row>
    <row r="21" spans="1:6" ht="12.75">
      <c r="A21" s="923" t="s">
        <v>1586</v>
      </c>
      <c r="B21" s="923"/>
      <c r="C21" s="311"/>
      <c r="D21" s="311"/>
      <c r="E21" s="311"/>
      <c r="F21" s="311"/>
    </row>
    <row r="22" spans="1:6" ht="12.75">
      <c r="A22" s="907" t="s">
        <v>1588</v>
      </c>
      <c r="B22" s="907">
        <v>34902.6</v>
      </c>
      <c r="C22" s="922"/>
      <c r="D22" s="922">
        <v>139603.5</v>
      </c>
      <c r="E22" s="922"/>
      <c r="F22" s="922"/>
    </row>
    <row r="23" spans="1:6" ht="12.75">
      <c r="A23" s="907" t="s">
        <v>1601</v>
      </c>
      <c r="B23" s="922">
        <v>861158.3</v>
      </c>
      <c r="C23" s="922">
        <v>1221379.8</v>
      </c>
      <c r="D23" s="922">
        <v>1076448.2</v>
      </c>
      <c r="E23" s="922">
        <f>D23/C23*100</f>
        <v>88.13378115472352</v>
      </c>
      <c r="F23" s="922">
        <f aca="true" t="shared" si="2" ref="F23:F31">D23/B23*100</f>
        <v>125.00003773986732</v>
      </c>
    </row>
    <row r="24" spans="1:6" ht="12.75">
      <c r="A24" s="907" t="s">
        <v>1590</v>
      </c>
      <c r="B24" s="922">
        <v>734717.1</v>
      </c>
      <c r="C24" s="922">
        <v>1221379.8</v>
      </c>
      <c r="D24" s="922">
        <v>928688.7</v>
      </c>
      <c r="E24" s="922">
        <f aca="true" t="shared" si="3" ref="E24:E30">D24/C24*100</f>
        <v>76.03602908775795</v>
      </c>
      <c r="F24" s="922">
        <f t="shared" si="2"/>
        <v>126.40085551295866</v>
      </c>
    </row>
    <row r="25" spans="1:6" ht="12.75">
      <c r="A25" s="907" t="s">
        <v>1591</v>
      </c>
      <c r="B25" s="922">
        <v>724717.1</v>
      </c>
      <c r="C25" s="922">
        <v>1050379.8</v>
      </c>
      <c r="D25" s="922">
        <v>884188.7</v>
      </c>
      <c r="E25" s="922">
        <f t="shared" si="3"/>
        <v>84.17799923418177</v>
      </c>
      <c r="F25" s="922">
        <f t="shared" si="2"/>
        <v>122.00466913227244</v>
      </c>
    </row>
    <row r="26" spans="1:6" ht="12.75">
      <c r="A26" s="907" t="s">
        <v>1592</v>
      </c>
      <c r="B26" s="922">
        <f>SUM(B27:B30)</f>
        <v>693856.4</v>
      </c>
      <c r="C26" s="922">
        <f>C27+C28+C29</f>
        <v>1022846.3</v>
      </c>
      <c r="D26" s="922">
        <f>D27+D28+D29</f>
        <v>829832.7</v>
      </c>
      <c r="E26" s="922">
        <f t="shared" si="3"/>
        <v>81.12975527212642</v>
      </c>
      <c r="F26" s="922">
        <f t="shared" si="2"/>
        <v>119.59718177997635</v>
      </c>
    </row>
    <row r="27" spans="1:6" ht="12.75">
      <c r="A27" s="907" t="s">
        <v>1593</v>
      </c>
      <c r="B27" s="922">
        <v>472423.2</v>
      </c>
      <c r="C27" s="922">
        <v>566690.5</v>
      </c>
      <c r="D27" s="922">
        <v>482814.8</v>
      </c>
      <c r="E27" s="922">
        <f t="shared" si="3"/>
        <v>85.19902839380579</v>
      </c>
      <c r="F27" s="922">
        <f t="shared" si="2"/>
        <v>102.19963795173479</v>
      </c>
    </row>
    <row r="28" spans="1:6" ht="12.75">
      <c r="A28" s="907" t="s">
        <v>1604</v>
      </c>
      <c r="B28" s="922">
        <v>50454.7</v>
      </c>
      <c r="C28" s="922">
        <v>62253.4</v>
      </c>
      <c r="D28" s="922">
        <v>50718.8</v>
      </c>
      <c r="E28" s="922">
        <f t="shared" si="3"/>
        <v>81.47153408488532</v>
      </c>
      <c r="F28" s="922">
        <f t="shared" si="2"/>
        <v>100.52343983811222</v>
      </c>
    </row>
    <row r="29" spans="1:6" ht="12.75">
      <c r="A29" s="907" t="s">
        <v>1595</v>
      </c>
      <c r="B29" s="907">
        <v>160978.5</v>
      </c>
      <c r="C29" s="922">
        <v>393902.4</v>
      </c>
      <c r="D29" s="922">
        <v>296299.1</v>
      </c>
      <c r="E29" s="922">
        <f t="shared" si="3"/>
        <v>75.2214507959332</v>
      </c>
      <c r="F29" s="922">
        <f t="shared" si="2"/>
        <v>184.06128768748619</v>
      </c>
    </row>
    <row r="30" spans="1:6" ht="12.75">
      <c r="A30" s="907" t="s">
        <v>1605</v>
      </c>
      <c r="B30" s="922">
        <v>10000</v>
      </c>
      <c r="C30" s="907">
        <v>171000</v>
      </c>
      <c r="D30" s="922">
        <v>44500</v>
      </c>
      <c r="E30" s="922">
        <f t="shared" si="3"/>
        <v>26.023391812865498</v>
      </c>
      <c r="F30" s="922">
        <f t="shared" si="2"/>
        <v>445</v>
      </c>
    </row>
    <row r="31" spans="1:6" ht="12.75">
      <c r="A31" s="907" t="s">
        <v>1622</v>
      </c>
      <c r="B31" s="922">
        <f>B22+B23-B24</f>
        <v>161343.80000000005</v>
      </c>
      <c r="C31" s="907"/>
      <c r="D31" s="922">
        <f>D22+D23-D24</f>
        <v>287363</v>
      </c>
      <c r="E31" s="907"/>
      <c r="F31" s="922">
        <f t="shared" si="2"/>
        <v>178.1060071722619</v>
      </c>
    </row>
    <row r="32" spans="1:6" ht="12.75">
      <c r="A32" s="907" t="s">
        <v>1597</v>
      </c>
      <c r="B32" s="907"/>
      <c r="C32" s="907"/>
      <c r="D32" s="907"/>
      <c r="E32" s="907"/>
      <c r="F32" s="907"/>
    </row>
    <row r="33" spans="1:6" ht="12.75">
      <c r="A33" s="913" t="s">
        <v>1598</v>
      </c>
      <c r="B33" s="907"/>
      <c r="C33" s="907"/>
      <c r="D33" s="907"/>
      <c r="E33" s="907"/>
      <c r="F33" s="913"/>
    </row>
    <row r="34" spans="1:6" ht="12.75">
      <c r="A34" s="923" t="s">
        <v>1623</v>
      </c>
      <c r="B34" s="923"/>
      <c r="C34" s="311"/>
      <c r="D34" s="924"/>
      <c r="E34" s="311"/>
      <c r="F34" s="311"/>
    </row>
    <row r="35" spans="1:6" ht="12.75">
      <c r="A35" s="907" t="s">
        <v>1601</v>
      </c>
      <c r="B35" s="922">
        <v>45894.8</v>
      </c>
      <c r="C35" s="922">
        <v>109800</v>
      </c>
      <c r="D35" s="194">
        <v>66920</v>
      </c>
      <c r="E35" s="922">
        <f>D35/C35*100</f>
        <v>60.9471766848816</v>
      </c>
      <c r="F35" s="922">
        <f>D35/B35*100</f>
        <v>145.8117259471661</v>
      </c>
    </row>
    <row r="36" spans="1:6" ht="12.75">
      <c r="A36" s="907" t="s">
        <v>1590</v>
      </c>
      <c r="B36" s="922">
        <v>45657.1</v>
      </c>
      <c r="C36" s="922">
        <v>109800</v>
      </c>
      <c r="D36" s="194">
        <v>65483</v>
      </c>
      <c r="E36" s="922">
        <f>D36/C36*100</f>
        <v>59.63843351548269</v>
      </c>
      <c r="F36" s="922">
        <f>D36/B36*100</f>
        <v>143.42347630489016</v>
      </c>
    </row>
    <row r="37" spans="1:6" ht="12.75">
      <c r="A37" s="913"/>
      <c r="B37" s="913"/>
      <c r="C37" s="913"/>
      <c r="D37" s="195"/>
      <c r="E37" s="913"/>
      <c r="F37" s="913"/>
    </row>
    <row r="38" ht="12.75">
      <c r="D38" s="194"/>
    </row>
    <row r="39" ht="12.75">
      <c r="A39" s="119" t="s">
        <v>1616</v>
      </c>
    </row>
    <row r="40" spans="1:2" ht="12.75">
      <c r="A40" s="925" t="s">
        <v>1617</v>
      </c>
      <c r="B40" s="925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B4" sqref="B3:B4"/>
    </sheetView>
  </sheetViews>
  <sheetFormatPr defaultColWidth="9.00390625" defaultRowHeight="12.75"/>
  <cols>
    <col min="1" max="1" width="13.25390625" style="354" customWidth="1"/>
    <col min="2" max="2" width="13.125" style="49" customWidth="1"/>
    <col min="3" max="3" width="7.625" style="49" customWidth="1"/>
    <col min="4" max="5" width="9.125" style="49" customWidth="1"/>
    <col min="6" max="6" width="8.625" style="49" customWidth="1"/>
    <col min="7" max="7" width="8.375" style="49" customWidth="1"/>
    <col min="8" max="9" width="7.25390625" style="49" customWidth="1"/>
    <col min="10" max="10" width="9.1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6.625" style="49" customWidth="1"/>
    <col min="18" max="16384" width="9.125" style="49" customWidth="1"/>
  </cols>
  <sheetData>
    <row r="1" spans="2:19" ht="10.5">
      <c r="B1" s="120" t="s">
        <v>1624</v>
      </c>
      <c r="C1" s="120"/>
      <c r="D1" s="120"/>
      <c r="E1" s="120"/>
      <c r="F1" s="120"/>
      <c r="R1" s="926"/>
      <c r="S1" s="926"/>
    </row>
    <row r="2" spans="2:19" ht="10.5">
      <c r="B2" s="185" t="s">
        <v>1625</v>
      </c>
      <c r="C2" s="120"/>
      <c r="D2" s="120"/>
      <c r="E2" s="120"/>
      <c r="F2" s="120"/>
      <c r="R2" s="926"/>
      <c r="S2" s="926"/>
    </row>
    <row r="3" spans="2:19" ht="10.5">
      <c r="B3" s="185"/>
      <c r="C3" s="120"/>
      <c r="D3" s="52" t="s">
        <v>1626</v>
      </c>
      <c r="E3" s="120"/>
      <c r="F3" s="120"/>
      <c r="R3" s="926"/>
      <c r="S3" s="926"/>
    </row>
    <row r="4" spans="1:19" ht="10.5">
      <c r="A4" s="927"/>
      <c r="B4" s="928"/>
      <c r="C4" s="50"/>
      <c r="D4" s="50"/>
      <c r="E4" s="50"/>
      <c r="F4" s="50"/>
      <c r="G4" s="50"/>
      <c r="H4" s="50"/>
      <c r="I4" s="50"/>
      <c r="J4" s="50"/>
      <c r="K4" s="50" t="s">
        <v>1627</v>
      </c>
      <c r="L4" s="50"/>
      <c r="M4" s="928"/>
      <c r="N4" s="928"/>
      <c r="O4" s="928"/>
      <c r="P4" s="928"/>
      <c r="Q4" s="52"/>
      <c r="R4" s="926"/>
      <c r="S4" s="926"/>
    </row>
    <row r="5" spans="2:19" ht="10.5" customHeight="1">
      <c r="B5" s="330"/>
      <c r="C5" s="1301" t="s">
        <v>1628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26"/>
      <c r="R5" s="926"/>
      <c r="S5" s="926"/>
    </row>
    <row r="6" spans="1:19" ht="10.5">
      <c r="A6" s="929"/>
      <c r="B6" s="338"/>
      <c r="C6" s="1302"/>
      <c r="D6" s="330" t="s">
        <v>1629</v>
      </c>
      <c r="E6" s="332" t="s">
        <v>1630</v>
      </c>
      <c r="F6" s="332" t="s">
        <v>1631</v>
      </c>
      <c r="G6" s="332" t="s">
        <v>1632</v>
      </c>
      <c r="H6" s="329" t="s">
        <v>1633</v>
      </c>
      <c r="I6" s="930" t="s">
        <v>1634</v>
      </c>
      <c r="J6" s="332" t="s">
        <v>1635</v>
      </c>
      <c r="K6" s="332" t="s">
        <v>1636</v>
      </c>
      <c r="L6" s="332" t="s">
        <v>1637</v>
      </c>
      <c r="M6" s="332" t="s">
        <v>651</v>
      </c>
      <c r="N6" s="342" t="s">
        <v>1638</v>
      </c>
      <c r="O6" s="931" t="s">
        <v>1639</v>
      </c>
      <c r="P6" s="467" t="s">
        <v>1640</v>
      </c>
      <c r="Q6" s="303" t="s">
        <v>799</v>
      </c>
      <c r="R6" s="926"/>
      <c r="S6" s="926"/>
    </row>
    <row r="7" spans="1:19" ht="10.5">
      <c r="A7" s="929"/>
      <c r="B7" s="338"/>
      <c r="C7" s="1302"/>
      <c r="D7" s="339" t="s">
        <v>1641</v>
      </c>
      <c r="E7" s="339" t="s">
        <v>1642</v>
      </c>
      <c r="F7" s="339" t="s">
        <v>1643</v>
      </c>
      <c r="G7" s="932" t="s">
        <v>1644</v>
      </c>
      <c r="H7" s="926" t="s">
        <v>1645</v>
      </c>
      <c r="I7" s="933" t="s">
        <v>1646</v>
      </c>
      <c r="J7" s="337" t="s">
        <v>1647</v>
      </c>
      <c r="K7" s="934" t="s">
        <v>1648</v>
      </c>
      <c r="L7" s="932" t="s">
        <v>1649</v>
      </c>
      <c r="M7" s="934" t="s">
        <v>1650</v>
      </c>
      <c r="N7" s="935"/>
      <c r="O7" s="289" t="s">
        <v>1651</v>
      </c>
      <c r="P7" s="936" t="s">
        <v>1652</v>
      </c>
      <c r="Q7" s="937" t="s">
        <v>1260</v>
      </c>
      <c r="R7" s="926"/>
      <c r="S7" s="926"/>
    </row>
    <row r="8" spans="1:19" ht="10.5">
      <c r="A8" s="929"/>
      <c r="B8" s="338"/>
      <c r="C8" s="1302"/>
      <c r="D8" s="338"/>
      <c r="E8" s="938" t="s">
        <v>1653</v>
      </c>
      <c r="F8" s="938" t="s">
        <v>1653</v>
      </c>
      <c r="G8" s="934" t="s">
        <v>1654</v>
      </c>
      <c r="H8" s="939" t="s">
        <v>1655</v>
      </c>
      <c r="I8" s="940" t="s">
        <v>1656</v>
      </c>
      <c r="J8" s="934" t="s">
        <v>1657</v>
      </c>
      <c r="K8" s="338"/>
      <c r="L8" s="338"/>
      <c r="M8" s="338"/>
      <c r="N8" s="289"/>
      <c r="O8" s="941"/>
      <c r="P8" s="291"/>
      <c r="Q8" s="54"/>
      <c r="R8" s="942"/>
      <c r="S8" s="942"/>
    </row>
    <row r="9" spans="1:19" ht="10.5">
      <c r="A9" s="929"/>
      <c r="B9" s="327"/>
      <c r="C9" s="1303"/>
      <c r="D9" s="327"/>
      <c r="E9" s="327"/>
      <c r="F9" s="327"/>
      <c r="G9" s="327"/>
      <c r="H9" s="943" t="s">
        <v>1658</v>
      </c>
      <c r="I9" s="347" t="s">
        <v>1659</v>
      </c>
      <c r="J9" s="350" t="s">
        <v>1660</v>
      </c>
      <c r="K9" s="327"/>
      <c r="L9" s="327"/>
      <c r="M9" s="327"/>
      <c r="N9" s="286"/>
      <c r="O9" s="286"/>
      <c r="P9" s="290"/>
      <c r="Q9" s="54"/>
      <c r="R9" s="942"/>
      <c r="S9" s="942"/>
    </row>
    <row r="10" spans="1:19" ht="18.75" customHeight="1">
      <c r="A10" s="944" t="s">
        <v>1661</v>
      </c>
      <c r="B10" s="945" t="s">
        <v>1662</v>
      </c>
      <c r="C10" s="132">
        <f>SUM(D10:Q10)</f>
        <v>8964.1</v>
      </c>
      <c r="D10" s="132">
        <v>3453.4</v>
      </c>
      <c r="E10" s="132"/>
      <c r="F10" s="132"/>
      <c r="G10" s="132">
        <v>49.2</v>
      </c>
      <c r="H10" s="132"/>
      <c r="I10" s="132"/>
      <c r="J10" s="132"/>
      <c r="K10" s="132"/>
      <c r="L10" s="132"/>
      <c r="M10" s="132">
        <v>1840</v>
      </c>
      <c r="N10" s="132">
        <v>533</v>
      </c>
      <c r="O10" s="132"/>
      <c r="P10" s="132"/>
      <c r="Q10" s="132">
        <v>3088.5</v>
      </c>
      <c r="R10" s="942"/>
      <c r="S10" s="942"/>
    </row>
    <row r="11" spans="1:19" ht="22.5" customHeight="1">
      <c r="A11" s="946" t="s">
        <v>1663</v>
      </c>
      <c r="B11" s="945" t="s">
        <v>1664</v>
      </c>
      <c r="C11" s="132">
        <f>SUM(D11:Q11)</f>
        <v>16966.8</v>
      </c>
      <c r="D11" s="132">
        <v>9629.7</v>
      </c>
      <c r="E11" s="132">
        <v>242</v>
      </c>
      <c r="F11" s="132"/>
      <c r="G11" s="132">
        <v>1560.4</v>
      </c>
      <c r="H11" s="132">
        <v>500</v>
      </c>
      <c r="I11" s="132"/>
      <c r="J11" s="132"/>
      <c r="K11" s="132">
        <v>1015.3</v>
      </c>
      <c r="L11" s="132"/>
      <c r="M11" s="132">
        <v>456</v>
      </c>
      <c r="N11" s="132">
        <v>900</v>
      </c>
      <c r="O11" s="132">
        <v>1471.5</v>
      </c>
      <c r="P11" s="132"/>
      <c r="Q11" s="132">
        <v>1191.9</v>
      </c>
      <c r="R11" s="942"/>
      <c r="S11" s="942"/>
    </row>
    <row r="12" spans="1:19" ht="20.25" customHeight="1">
      <c r="A12" s="946" t="s">
        <v>1665</v>
      </c>
      <c r="B12" s="945" t="s">
        <v>1666</v>
      </c>
      <c r="C12" s="132">
        <f>SUM(D12:Q12)</f>
        <v>2851.2</v>
      </c>
      <c r="D12" s="89">
        <v>22</v>
      </c>
      <c r="E12" s="89"/>
      <c r="F12" s="89"/>
      <c r="G12" s="89"/>
      <c r="H12" s="89"/>
      <c r="I12" s="89"/>
      <c r="J12" s="89"/>
      <c r="K12" s="89"/>
      <c r="L12" s="89"/>
      <c r="M12" s="89">
        <v>1308.9</v>
      </c>
      <c r="N12" s="89">
        <v>33</v>
      </c>
      <c r="O12" s="89"/>
      <c r="P12" s="89"/>
      <c r="Q12" s="132">
        <v>1487.3</v>
      </c>
      <c r="R12" s="926"/>
      <c r="S12" s="942"/>
    </row>
    <row r="13" spans="1:19" ht="21" customHeight="1">
      <c r="A13" s="946" t="s">
        <v>1667</v>
      </c>
      <c r="B13" s="945" t="s">
        <v>1668</v>
      </c>
      <c r="C13" s="132">
        <f>SUM(D13:Q13)</f>
        <v>23079.699999999997</v>
      </c>
      <c r="D13" s="132">
        <f>D10+D11-D12</f>
        <v>13061.1</v>
      </c>
      <c r="E13" s="132">
        <f>E10+E11-E12</f>
        <v>242</v>
      </c>
      <c r="F13" s="132">
        <f aca="true" t="shared" si="0" ref="F13:Q13">F10+F11-F12</f>
        <v>0</v>
      </c>
      <c r="G13" s="132">
        <f t="shared" si="0"/>
        <v>1609.6000000000001</v>
      </c>
      <c r="H13" s="132">
        <f t="shared" si="0"/>
        <v>500</v>
      </c>
      <c r="I13" s="132">
        <f t="shared" si="0"/>
        <v>0</v>
      </c>
      <c r="J13" s="132">
        <f t="shared" si="0"/>
        <v>0</v>
      </c>
      <c r="K13" s="132">
        <f t="shared" si="0"/>
        <v>1015.3</v>
      </c>
      <c r="L13" s="132">
        <f t="shared" si="0"/>
        <v>0</v>
      </c>
      <c r="M13" s="132">
        <f t="shared" si="0"/>
        <v>987.0999999999999</v>
      </c>
      <c r="N13" s="132">
        <f t="shared" si="0"/>
        <v>1400</v>
      </c>
      <c r="O13" s="132">
        <f t="shared" si="0"/>
        <v>1471.5</v>
      </c>
      <c r="P13" s="132">
        <f t="shared" si="0"/>
        <v>0</v>
      </c>
      <c r="Q13" s="132">
        <f t="shared" si="0"/>
        <v>2793.0999999999995</v>
      </c>
      <c r="R13" s="926"/>
      <c r="S13" s="942"/>
    </row>
    <row r="14" spans="1:19" ht="13.5" customHeight="1">
      <c r="A14" s="946" t="s">
        <v>1669</v>
      </c>
      <c r="B14" s="945" t="s">
        <v>1670</v>
      </c>
      <c r="C14" s="132">
        <f>D14+E14+F14+G14+H14+J14+K14+M14+Q14+I14+P14+N14+L14+O14</f>
        <v>23079.699999999997</v>
      </c>
      <c r="D14" s="132">
        <f>D13</f>
        <v>13061.1</v>
      </c>
      <c r="E14" s="132">
        <f aca="true" t="shared" si="1" ref="E14:Q14">E13</f>
        <v>242</v>
      </c>
      <c r="F14" s="132">
        <f t="shared" si="1"/>
        <v>0</v>
      </c>
      <c r="G14" s="132">
        <f t="shared" si="1"/>
        <v>1609.6000000000001</v>
      </c>
      <c r="H14" s="132">
        <f t="shared" si="1"/>
        <v>500</v>
      </c>
      <c r="I14" s="132">
        <f t="shared" si="1"/>
        <v>0</v>
      </c>
      <c r="J14" s="132">
        <f t="shared" si="1"/>
        <v>0</v>
      </c>
      <c r="K14" s="132">
        <f t="shared" si="1"/>
        <v>1015.3</v>
      </c>
      <c r="L14" s="132">
        <f t="shared" si="1"/>
        <v>0</v>
      </c>
      <c r="M14" s="132">
        <f t="shared" si="1"/>
        <v>987.0999999999999</v>
      </c>
      <c r="N14" s="132">
        <f t="shared" si="1"/>
        <v>1400</v>
      </c>
      <c r="O14" s="132">
        <f t="shared" si="1"/>
        <v>1471.5</v>
      </c>
      <c r="P14" s="132">
        <f t="shared" si="1"/>
        <v>0</v>
      </c>
      <c r="Q14" s="132">
        <f t="shared" si="1"/>
        <v>2793.0999999999995</v>
      </c>
      <c r="R14" s="926"/>
      <c r="S14" s="942"/>
    </row>
    <row r="15" spans="1:19" ht="0.75" customHeight="1">
      <c r="A15" s="947" t="s">
        <v>1671</v>
      </c>
      <c r="B15" s="948" t="s">
        <v>1672</v>
      </c>
      <c r="C15" s="292">
        <f>D15+E15+F15+G15+H15+J15+K15+M15+Q15+I15+P15+N15+L15+O15</f>
        <v>0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926"/>
      <c r="S15" s="949"/>
    </row>
    <row r="16" spans="1:19" ht="1.5" customHeight="1" hidden="1">
      <c r="A16" s="946"/>
      <c r="B16" s="945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926"/>
      <c r="S16" s="942"/>
    </row>
    <row r="17" spans="1:19" ht="13.5" customHeight="1">
      <c r="A17" s="946"/>
      <c r="B17" s="950"/>
      <c r="C17" s="926"/>
      <c r="D17" s="369" t="s">
        <v>1673</v>
      </c>
      <c r="E17" s="95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942"/>
      <c r="S17" s="926"/>
    </row>
    <row r="18" spans="1:19" ht="13.5" customHeight="1">
      <c r="A18" s="952"/>
      <c r="B18" s="953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5"/>
      <c r="Q18" s="955"/>
      <c r="R18" s="942"/>
      <c r="S18" s="942"/>
    </row>
    <row r="19" spans="1:19" ht="13.5" customHeight="1" hidden="1">
      <c r="A19" s="1304" t="s">
        <v>1674</v>
      </c>
      <c r="B19" s="1305"/>
      <c r="C19" s="132">
        <f aca="true" t="shared" si="2" ref="C19:C26">SUM(D19:Q19)</f>
        <v>0</v>
      </c>
      <c r="D19" s="956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</row>
    <row r="20" spans="1:19" ht="13.5" customHeight="1" hidden="1">
      <c r="A20" s="1304" t="s">
        <v>1675</v>
      </c>
      <c r="B20" s="1304"/>
      <c r="C20" s="132">
        <f t="shared" si="2"/>
        <v>0</v>
      </c>
      <c r="D20" s="957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</row>
    <row r="21" spans="1:19" ht="13.5" customHeight="1">
      <c r="A21" s="1304" t="s">
        <v>1676</v>
      </c>
      <c r="B21" s="1304"/>
      <c r="C21" s="132">
        <f t="shared" si="2"/>
        <v>1029.5</v>
      </c>
      <c r="D21" s="956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>
        <v>1029.5</v>
      </c>
      <c r="P21" s="942"/>
      <c r="Q21" s="942"/>
      <c r="R21" s="942"/>
      <c r="S21" s="942"/>
    </row>
    <row r="22" spans="1:19" ht="15" customHeight="1">
      <c r="A22" s="1300" t="s">
        <v>1677</v>
      </c>
      <c r="B22" s="1300"/>
      <c r="C22" s="132">
        <f t="shared" si="2"/>
        <v>3948.4</v>
      </c>
      <c r="D22" s="958">
        <v>3431.4</v>
      </c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>
        <v>442</v>
      </c>
      <c r="P22" s="958"/>
      <c r="Q22" s="958">
        <v>75</v>
      </c>
      <c r="R22" s="926"/>
      <c r="S22" s="926"/>
    </row>
    <row r="23" spans="1:19" ht="13.5" customHeight="1">
      <c r="A23" s="1300" t="s">
        <v>1674</v>
      </c>
      <c r="B23" s="1300"/>
      <c r="C23" s="132">
        <f t="shared" si="2"/>
        <v>761.5</v>
      </c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>
        <v>761.5</v>
      </c>
      <c r="R23" s="926"/>
      <c r="S23" s="926"/>
    </row>
    <row r="24" spans="1:19" ht="13.5" customHeight="1">
      <c r="A24" s="1300" t="s">
        <v>1678</v>
      </c>
      <c r="B24" s="1300"/>
      <c r="C24" s="132">
        <f t="shared" si="2"/>
        <v>12614.4</v>
      </c>
      <c r="D24" s="958">
        <v>8512.2</v>
      </c>
      <c r="E24" s="958">
        <v>242</v>
      </c>
      <c r="F24" s="958"/>
      <c r="G24" s="958">
        <v>1443.9</v>
      </c>
      <c r="H24" s="958"/>
      <c r="I24" s="958"/>
      <c r="J24" s="958"/>
      <c r="K24" s="958">
        <v>586.3</v>
      </c>
      <c r="L24" s="958"/>
      <c r="M24" s="958"/>
      <c r="N24" s="958">
        <v>900</v>
      </c>
      <c r="O24" s="958"/>
      <c r="P24" s="958"/>
      <c r="Q24" s="958">
        <v>930</v>
      </c>
      <c r="R24" s="926"/>
      <c r="S24" s="926"/>
    </row>
    <row r="25" spans="1:19" ht="13.5" customHeight="1">
      <c r="A25" s="1300" t="s">
        <v>1679</v>
      </c>
      <c r="B25" s="1300"/>
      <c r="C25" s="132">
        <f t="shared" si="2"/>
        <v>4725.9</v>
      </c>
      <c r="D25" s="958">
        <v>1117.5</v>
      </c>
      <c r="E25" s="958"/>
      <c r="F25" s="958"/>
      <c r="G25" s="958">
        <v>165.7</v>
      </c>
      <c r="H25" s="958">
        <v>500</v>
      </c>
      <c r="I25" s="958"/>
      <c r="J25" s="958"/>
      <c r="K25" s="958">
        <v>429</v>
      </c>
      <c r="L25" s="958"/>
      <c r="M25" s="958">
        <v>987.1</v>
      </c>
      <c r="N25" s="958">
        <v>500</v>
      </c>
      <c r="O25" s="958"/>
      <c r="P25" s="958"/>
      <c r="Q25" s="958">
        <v>1026.6</v>
      </c>
      <c r="R25" s="926"/>
      <c r="S25" s="926"/>
    </row>
    <row r="26" spans="1:19" ht="13.5" customHeight="1" hidden="1">
      <c r="A26" s="1300" t="s">
        <v>1680</v>
      </c>
      <c r="B26" s="1300"/>
      <c r="C26" s="132">
        <f t="shared" si="2"/>
        <v>0</v>
      </c>
      <c r="D26" s="958"/>
      <c r="E26" s="958"/>
      <c r="F26" s="958"/>
      <c r="G26" s="958"/>
      <c r="H26" s="958"/>
      <c r="I26" s="958"/>
      <c r="J26" s="958"/>
      <c r="K26" s="958"/>
      <c r="L26" s="958"/>
      <c r="M26" s="958"/>
      <c r="N26" s="958"/>
      <c r="O26" s="958"/>
      <c r="P26" s="958"/>
      <c r="Q26" s="958"/>
      <c r="R26" s="926"/>
      <c r="S26" s="926"/>
    </row>
    <row r="27" spans="1:19" ht="13.5" customHeight="1">
      <c r="A27" s="959" t="s">
        <v>123</v>
      </c>
      <c r="B27" s="960"/>
      <c r="C27" s="292">
        <f aca="true" t="shared" si="3" ref="C27:Q27">SUM(C19:C26)</f>
        <v>23079.699999999997</v>
      </c>
      <c r="D27" s="292">
        <f t="shared" si="3"/>
        <v>13061.1</v>
      </c>
      <c r="E27" s="292">
        <f t="shared" si="3"/>
        <v>242</v>
      </c>
      <c r="F27" s="292">
        <f t="shared" si="3"/>
        <v>0</v>
      </c>
      <c r="G27" s="292">
        <f t="shared" si="3"/>
        <v>1609.6000000000001</v>
      </c>
      <c r="H27" s="292">
        <f t="shared" si="3"/>
        <v>500</v>
      </c>
      <c r="I27" s="292">
        <f t="shared" si="3"/>
        <v>0</v>
      </c>
      <c r="J27" s="292">
        <f t="shared" si="3"/>
        <v>0</v>
      </c>
      <c r="K27" s="292">
        <f t="shared" si="3"/>
        <v>1015.3</v>
      </c>
      <c r="L27" s="292">
        <f t="shared" si="3"/>
        <v>0</v>
      </c>
      <c r="M27" s="292">
        <f t="shared" si="3"/>
        <v>987.1</v>
      </c>
      <c r="N27" s="292">
        <f t="shared" si="3"/>
        <v>1400</v>
      </c>
      <c r="O27" s="292">
        <f t="shared" si="3"/>
        <v>1471.5</v>
      </c>
      <c r="P27" s="292">
        <f t="shared" si="3"/>
        <v>0</v>
      </c>
      <c r="Q27" s="292">
        <f t="shared" si="3"/>
        <v>2793.1</v>
      </c>
      <c r="R27" s="926"/>
      <c r="S27" s="926"/>
    </row>
    <row r="28" spans="1:19" ht="10.5" customHeight="1" hidden="1">
      <c r="A28" s="961"/>
      <c r="B28" s="110"/>
      <c r="C28" s="132"/>
      <c r="D28" s="369" t="s">
        <v>1681</v>
      </c>
      <c r="E28" s="926"/>
      <c r="F28" s="926"/>
      <c r="G28" s="926"/>
      <c r="H28" s="926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</row>
    <row r="29" spans="1:19" ht="10.5" customHeight="1" hidden="1">
      <c r="A29" s="962"/>
      <c r="B29" s="963"/>
      <c r="C29" s="954"/>
      <c r="D29" s="954"/>
      <c r="E29" s="954"/>
      <c r="F29" s="954"/>
      <c r="G29" s="954"/>
      <c r="H29" s="954"/>
      <c r="I29" s="954"/>
      <c r="J29" s="954"/>
      <c r="K29" s="954"/>
      <c r="L29" s="954"/>
      <c r="M29" s="954"/>
      <c r="N29" s="954"/>
      <c r="O29" s="954"/>
      <c r="P29" s="954"/>
      <c r="Q29" s="954"/>
      <c r="R29" s="942"/>
      <c r="S29" s="942"/>
    </row>
    <row r="30" spans="1:19" ht="10.5" customHeight="1" hidden="1">
      <c r="A30" s="961" t="s">
        <v>42</v>
      </c>
      <c r="B30" s="110" t="s">
        <v>276</v>
      </c>
      <c r="C30" s="132">
        <f aca="true" t="shared" si="4" ref="C30:C38">D30+E30+F30+G30+H30+X37+J30+K30+M30+Q30+I30+P30+N30+L30+O30</f>
        <v>0</v>
      </c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>
        <v>1</v>
      </c>
      <c r="S30" s="926"/>
    </row>
    <row r="31" spans="1:19" ht="10.5" customHeight="1" hidden="1">
      <c r="A31" s="961" t="s">
        <v>43</v>
      </c>
      <c r="B31" s="110" t="s">
        <v>277</v>
      </c>
      <c r="C31" s="132">
        <f t="shared" si="4"/>
        <v>1784.8</v>
      </c>
      <c r="D31" s="926"/>
      <c r="E31" s="926"/>
      <c r="F31" s="926"/>
      <c r="G31" s="926"/>
      <c r="H31" s="926">
        <v>1238</v>
      </c>
      <c r="I31" s="926"/>
      <c r="J31" s="926"/>
      <c r="K31" s="926"/>
      <c r="L31" s="926">
        <v>389.7</v>
      </c>
      <c r="M31" s="926"/>
      <c r="N31" s="926"/>
      <c r="O31" s="926"/>
      <c r="P31" s="926"/>
      <c r="Q31" s="926">
        <v>157.1</v>
      </c>
      <c r="R31" s="926">
        <f>R30+1</f>
        <v>2</v>
      </c>
      <c r="S31" s="926"/>
    </row>
    <row r="32" spans="1:19" ht="10.5" customHeight="1" hidden="1">
      <c r="A32" s="961" t="s">
        <v>592</v>
      </c>
      <c r="B32" s="110" t="s">
        <v>278</v>
      </c>
      <c r="C32" s="132">
        <f t="shared" si="4"/>
        <v>0</v>
      </c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>
        <f aca="true" t="shared" si="5" ref="R32:R53">R31+1</f>
        <v>3</v>
      </c>
      <c r="S32" s="926"/>
    </row>
    <row r="33" spans="1:19" ht="10.5" customHeight="1" hidden="1">
      <c r="A33" s="961" t="s">
        <v>44</v>
      </c>
      <c r="B33" s="110" t="s">
        <v>279</v>
      </c>
      <c r="C33" s="132">
        <f t="shared" si="4"/>
        <v>629.7</v>
      </c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>
        <v>629.7</v>
      </c>
      <c r="O33" s="926"/>
      <c r="P33" s="926"/>
      <c r="Q33" s="926"/>
      <c r="R33" s="926">
        <f t="shared" si="5"/>
        <v>4</v>
      </c>
      <c r="S33" s="926"/>
    </row>
    <row r="34" spans="1:19" ht="10.5" customHeight="1" hidden="1">
      <c r="A34" s="961"/>
      <c r="B34" s="110"/>
      <c r="C34" s="132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>
        <f t="shared" si="5"/>
        <v>5</v>
      </c>
      <c r="S34" s="926"/>
    </row>
    <row r="35" spans="1:19" ht="10.5" customHeight="1" hidden="1">
      <c r="A35" s="961" t="s">
        <v>280</v>
      </c>
      <c r="B35" s="110" t="s">
        <v>281</v>
      </c>
      <c r="C35" s="132">
        <f t="shared" si="4"/>
        <v>0</v>
      </c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>
        <f t="shared" si="5"/>
        <v>6</v>
      </c>
      <c r="S35" s="926"/>
    </row>
    <row r="36" spans="1:19" ht="10.5" customHeight="1" hidden="1">
      <c r="A36" s="961" t="s">
        <v>683</v>
      </c>
      <c r="B36" s="110" t="s">
        <v>282</v>
      </c>
      <c r="C36" s="132">
        <f t="shared" si="4"/>
        <v>0</v>
      </c>
      <c r="D36" s="926"/>
      <c r="E36" s="926">
        <v>0</v>
      </c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>
        <f t="shared" si="5"/>
        <v>7</v>
      </c>
      <c r="S36" s="926"/>
    </row>
    <row r="37" spans="1:19" ht="10.5" customHeight="1" hidden="1">
      <c r="A37" s="961" t="s">
        <v>517</v>
      </c>
      <c r="B37" s="110" t="s">
        <v>556</v>
      </c>
      <c r="C37" s="132">
        <f t="shared" si="4"/>
        <v>0</v>
      </c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>
        <f t="shared" si="5"/>
        <v>8</v>
      </c>
      <c r="S37" s="926"/>
    </row>
    <row r="38" spans="1:19" ht="10.5" customHeight="1" hidden="1">
      <c r="A38" s="961" t="s">
        <v>17</v>
      </c>
      <c r="B38" s="110" t="s">
        <v>557</v>
      </c>
      <c r="C38" s="132">
        <f t="shared" si="4"/>
        <v>0</v>
      </c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>
        <f t="shared" si="5"/>
        <v>9</v>
      </c>
      <c r="S38" s="926"/>
    </row>
    <row r="39" spans="1:19" ht="10.5" customHeight="1" hidden="1">
      <c r="A39" s="961"/>
      <c r="B39" s="110"/>
      <c r="C39" s="132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>
        <f t="shared" si="5"/>
        <v>10</v>
      </c>
      <c r="S39" s="926"/>
    </row>
    <row r="40" spans="1:19" ht="10.5" customHeight="1" hidden="1">
      <c r="A40" s="946" t="s">
        <v>18</v>
      </c>
      <c r="B40" s="124" t="s">
        <v>208</v>
      </c>
      <c r="C40" s="132">
        <f>D40+E40+F40+G40+H40+X46+J40+K40+M40+Q40+I40+P40+N40+L40</f>
        <v>1688</v>
      </c>
      <c r="D40" s="132"/>
      <c r="E40" s="132"/>
      <c r="F40" s="132"/>
      <c r="G40" s="132">
        <v>458</v>
      </c>
      <c r="H40" s="132">
        <v>1230</v>
      </c>
      <c r="I40" s="132"/>
      <c r="J40" s="132"/>
      <c r="K40" s="132"/>
      <c r="L40" s="132"/>
      <c r="M40" s="132"/>
      <c r="N40" s="958"/>
      <c r="O40" s="132"/>
      <c r="P40" s="132"/>
      <c r="Q40" s="132"/>
      <c r="R40" s="926">
        <f t="shared" si="5"/>
        <v>11</v>
      </c>
      <c r="S40" s="926"/>
    </row>
    <row r="41" spans="1:19" ht="10.5" customHeight="1" hidden="1">
      <c r="A41" s="961" t="s">
        <v>19</v>
      </c>
      <c r="B41" s="110" t="s">
        <v>209</v>
      </c>
      <c r="C41" s="132">
        <f>D41+E41+F41+G41+H41+X47+J41+K41+M41+Q41+I41+P41+N41+L41</f>
        <v>0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926">
        <f t="shared" si="5"/>
        <v>12</v>
      </c>
      <c r="S41" s="926"/>
    </row>
    <row r="42" spans="1:19" ht="10.5" customHeight="1" hidden="1">
      <c r="A42" s="961" t="s">
        <v>487</v>
      </c>
      <c r="B42" s="110" t="s">
        <v>26</v>
      </c>
      <c r="C42" s="132">
        <f>D42+E42+F42+G42+H42+X48+J42+K42+M42+Q42+I42+P42+N42+L42</f>
        <v>0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926">
        <f t="shared" si="5"/>
        <v>13</v>
      </c>
      <c r="S42" s="926"/>
    </row>
    <row r="43" spans="1:19" ht="10.5" customHeight="1" hidden="1">
      <c r="A43" s="961" t="s">
        <v>20</v>
      </c>
      <c r="B43" s="110" t="s">
        <v>210</v>
      </c>
      <c r="C43" s="132">
        <f>D43+E43+F43+G43+H43+X49+J43+K43+M43+Q43+I43+P43+N43+L43</f>
        <v>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926">
        <f t="shared" si="5"/>
        <v>14</v>
      </c>
      <c r="S43" s="926"/>
    </row>
    <row r="44" spans="1:19" ht="10.5" customHeight="1" hidden="1">
      <c r="A44" s="961"/>
      <c r="B44" s="110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926">
        <f t="shared" si="5"/>
        <v>15</v>
      </c>
      <c r="S44" s="926"/>
    </row>
    <row r="45" spans="1:19" ht="10.5" customHeight="1" hidden="1">
      <c r="A45" s="961" t="s">
        <v>21</v>
      </c>
      <c r="B45" s="110" t="s">
        <v>211</v>
      </c>
      <c r="C45" s="132">
        <f>D45+E45+F45+G45+H45+X51+J45+K45+M45+Q45+I45+P45+N45+L45</f>
        <v>0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926">
        <f t="shared" si="5"/>
        <v>16</v>
      </c>
      <c r="S45" s="926"/>
    </row>
    <row r="46" spans="1:19" ht="10.5" customHeight="1" hidden="1">
      <c r="A46" s="961" t="s">
        <v>39</v>
      </c>
      <c r="B46" s="110" t="s">
        <v>212</v>
      </c>
      <c r="C46" s="132">
        <f>D46+E46+F46+G46+H46+X52+J46+K46+M46+Q46+I46+P46+N46+L46</f>
        <v>1500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>
        <v>1500</v>
      </c>
      <c r="O46" s="132"/>
      <c r="P46" s="132"/>
      <c r="Q46" s="132"/>
      <c r="R46" s="926">
        <f t="shared" si="5"/>
        <v>17</v>
      </c>
      <c r="S46" s="926"/>
    </row>
    <row r="47" spans="1:19" ht="10.5" customHeight="1" hidden="1">
      <c r="A47" s="961" t="s">
        <v>518</v>
      </c>
      <c r="B47" s="110" t="s">
        <v>213</v>
      </c>
      <c r="C47" s="132">
        <f>D47+E47+F47+G47+H47+X53+J47+K47+M47+Q47+I47+P47+N47+L47</f>
        <v>0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926">
        <f t="shared" si="5"/>
        <v>18</v>
      </c>
      <c r="S47" s="926"/>
    </row>
    <row r="48" spans="1:19" ht="10.5" customHeight="1" hidden="1">
      <c r="A48" s="961" t="s">
        <v>40</v>
      </c>
      <c r="B48" s="110" t="s">
        <v>214</v>
      </c>
      <c r="C48" s="132">
        <f>D48+E48+F48+G48+H48+X54+J48+K48+M48+Q48+I48+P48+N48+L48</f>
        <v>1172</v>
      </c>
      <c r="D48" s="132">
        <v>0</v>
      </c>
      <c r="E48" s="132">
        <v>0</v>
      </c>
      <c r="F48" s="132"/>
      <c r="G48" s="132"/>
      <c r="H48" s="132"/>
      <c r="I48" s="132"/>
      <c r="J48" s="132"/>
      <c r="K48" s="132"/>
      <c r="L48" s="132">
        <v>622</v>
      </c>
      <c r="M48" s="132"/>
      <c r="N48" s="132">
        <v>550</v>
      </c>
      <c r="O48" s="132"/>
      <c r="P48" s="132"/>
      <c r="Q48" s="132"/>
      <c r="R48" s="926">
        <f t="shared" si="5"/>
        <v>19</v>
      </c>
      <c r="S48" s="926"/>
    </row>
    <row r="49" spans="1:19" ht="10.5" customHeight="1" hidden="1">
      <c r="A49" s="961"/>
      <c r="B49" s="110"/>
      <c r="C49" s="132">
        <f>D49+E49+F49+G49+H49+X81+J49+K49+M49+Q49+I49+P49+N49+L49</f>
        <v>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926">
        <f t="shared" si="5"/>
        <v>20</v>
      </c>
      <c r="S49" s="926"/>
    </row>
    <row r="50" spans="1:19" ht="10.5" customHeight="1" hidden="1">
      <c r="A50" s="961" t="s">
        <v>22</v>
      </c>
      <c r="B50" s="110" t="s">
        <v>215</v>
      </c>
      <c r="C50" s="132">
        <f>D50+E50+F50+G50+H50+X82+J50+K50+M50+Q50+I50+P50+N50+L50</f>
        <v>0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926">
        <f t="shared" si="5"/>
        <v>21</v>
      </c>
      <c r="S50" s="926"/>
    </row>
    <row r="51" spans="1:19" ht="10.5" customHeight="1" hidden="1">
      <c r="A51" s="961" t="s">
        <v>41</v>
      </c>
      <c r="B51" s="110" t="s">
        <v>216</v>
      </c>
      <c r="C51" s="132">
        <f>D51+E51+F51+G51+H51+X83+J51+K51+M51+Q51+I51+P51+N51+L51</f>
        <v>4608</v>
      </c>
      <c r="D51" s="132">
        <v>0</v>
      </c>
      <c r="E51" s="132">
        <v>0</v>
      </c>
      <c r="F51" s="132"/>
      <c r="G51" s="132">
        <v>0</v>
      </c>
      <c r="H51" s="132">
        <v>0</v>
      </c>
      <c r="I51" s="132">
        <v>0</v>
      </c>
      <c r="J51" s="132"/>
      <c r="K51" s="132"/>
      <c r="L51" s="132"/>
      <c r="M51" s="132"/>
      <c r="N51" s="132">
        <v>3108</v>
      </c>
      <c r="O51" s="132"/>
      <c r="P51" s="132"/>
      <c r="Q51" s="132">
        <v>1500</v>
      </c>
      <c r="R51" s="926">
        <f t="shared" si="5"/>
        <v>22</v>
      </c>
      <c r="S51" s="926"/>
    </row>
    <row r="52" spans="1:19" ht="10.5" customHeight="1" hidden="1">
      <c r="A52" s="961" t="s">
        <v>23</v>
      </c>
      <c r="B52" s="110" t="s">
        <v>217</v>
      </c>
      <c r="C52" s="132">
        <f>D52+E52+F52+G52+H52+X84+J52+K52+M52+Q52+I52+P52+N52+L52</f>
        <v>0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926">
        <f t="shared" si="5"/>
        <v>23</v>
      </c>
      <c r="S52" s="926"/>
    </row>
    <row r="53" spans="1:19" ht="10.5" customHeight="1" hidden="1">
      <c r="A53" s="945" t="s">
        <v>1682</v>
      </c>
      <c r="B53" s="103" t="s">
        <v>1682</v>
      </c>
      <c r="C53" s="132">
        <f>SUM(D53:Q53)</f>
        <v>32561.5</v>
      </c>
      <c r="D53" s="132"/>
      <c r="E53" s="132">
        <v>1968.2</v>
      </c>
      <c r="F53" s="132"/>
      <c r="G53" s="132">
        <v>600</v>
      </c>
      <c r="H53" s="132">
        <v>18513.3</v>
      </c>
      <c r="I53" s="132">
        <v>500</v>
      </c>
      <c r="J53" s="132">
        <v>2000</v>
      </c>
      <c r="K53" s="132"/>
      <c r="L53" s="132">
        <v>3000</v>
      </c>
      <c r="M53" s="132"/>
      <c r="N53" s="132">
        <v>1000</v>
      </c>
      <c r="O53" s="132">
        <v>1800</v>
      </c>
      <c r="P53" s="132"/>
      <c r="Q53" s="132">
        <v>3180</v>
      </c>
      <c r="R53" s="926">
        <f t="shared" si="5"/>
        <v>24</v>
      </c>
      <c r="S53" s="926"/>
    </row>
    <row r="54" spans="1:19" ht="10.5" customHeight="1" hidden="1">
      <c r="A54" s="947" t="s">
        <v>123</v>
      </c>
      <c r="B54" s="964" t="s">
        <v>110</v>
      </c>
      <c r="C54" s="965">
        <f>SUM(D54:Q54)</f>
        <v>43944</v>
      </c>
      <c r="D54" s="966">
        <f aca="true" t="shared" si="6" ref="D54:Q54">SUM(D30:D53)</f>
        <v>0</v>
      </c>
      <c r="E54" s="966">
        <f t="shared" si="6"/>
        <v>1968.2</v>
      </c>
      <c r="F54" s="966">
        <f t="shared" si="6"/>
        <v>0</v>
      </c>
      <c r="G54" s="966">
        <f t="shared" si="6"/>
        <v>1058</v>
      </c>
      <c r="H54" s="966">
        <f t="shared" si="6"/>
        <v>20981.3</v>
      </c>
      <c r="I54" s="966">
        <f t="shared" si="6"/>
        <v>500</v>
      </c>
      <c r="J54" s="966">
        <f t="shared" si="6"/>
        <v>2000</v>
      </c>
      <c r="K54" s="966">
        <f t="shared" si="6"/>
        <v>0</v>
      </c>
      <c r="L54" s="966">
        <f t="shared" si="6"/>
        <v>4011.7</v>
      </c>
      <c r="M54" s="966">
        <f t="shared" si="6"/>
        <v>0</v>
      </c>
      <c r="N54" s="966">
        <f t="shared" si="6"/>
        <v>6787.7</v>
      </c>
      <c r="O54" s="966">
        <f t="shared" si="6"/>
        <v>1800</v>
      </c>
      <c r="P54" s="966">
        <f t="shared" si="6"/>
        <v>0</v>
      </c>
      <c r="Q54" s="966">
        <f t="shared" si="6"/>
        <v>4837.1</v>
      </c>
      <c r="R54" s="926"/>
      <c r="S54" s="926"/>
    </row>
    <row r="55" spans="1:19" ht="10.5" customHeight="1" hidden="1">
      <c r="A55" s="946"/>
      <c r="B55" s="103"/>
      <c r="C55" s="965"/>
      <c r="D55" s="965"/>
      <c r="E55" s="965"/>
      <c r="F55" s="965"/>
      <c r="G55" s="965"/>
      <c r="H55" s="965"/>
      <c r="I55" s="965"/>
      <c r="J55" s="965"/>
      <c r="K55" s="965"/>
      <c r="L55" s="965"/>
      <c r="M55" s="965"/>
      <c r="N55" s="965"/>
      <c r="O55" s="965"/>
      <c r="P55" s="965"/>
      <c r="Q55" s="965"/>
      <c r="R55" s="926"/>
      <c r="S55" s="926"/>
    </row>
    <row r="56" spans="1:19" ht="10.5" customHeight="1" hidden="1">
      <c r="A56" s="946"/>
      <c r="B56" s="103"/>
      <c r="C56" s="965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926"/>
      <c r="S56" s="926"/>
    </row>
    <row r="57" spans="1:19" ht="10.5" customHeight="1" hidden="1">
      <c r="A57" s="946"/>
      <c r="B57" s="103"/>
      <c r="C57" s="965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926"/>
      <c r="S57" s="926"/>
    </row>
    <row r="58" spans="1:19" ht="10.5" customHeight="1" hidden="1">
      <c r="A58" s="946"/>
      <c r="B58" s="103"/>
      <c r="C58" s="965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926"/>
      <c r="S58" s="926"/>
    </row>
    <row r="59" spans="1:19" ht="10.5" customHeight="1" hidden="1">
      <c r="A59" s="946"/>
      <c r="B59" s="103"/>
      <c r="C59" s="965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926"/>
      <c r="S59" s="926"/>
    </row>
    <row r="60" spans="1:19" ht="10.5" customHeight="1" hidden="1">
      <c r="A60" s="946"/>
      <c r="B60" s="103"/>
      <c r="C60" s="965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926"/>
      <c r="S60" s="926"/>
    </row>
    <row r="61" spans="1:19" ht="10.5" customHeight="1" hidden="1">
      <c r="A61" s="946"/>
      <c r="B61" s="103"/>
      <c r="C61" s="965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926"/>
      <c r="S61" s="926"/>
    </row>
    <row r="62" spans="1:19" ht="10.5" customHeight="1" hidden="1">
      <c r="A62" s="946"/>
      <c r="B62" s="103"/>
      <c r="C62" s="965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926"/>
      <c r="S62" s="926"/>
    </row>
    <row r="63" spans="1:19" ht="10.5" customHeight="1" hidden="1">
      <c r="A63" s="946"/>
      <c r="B63" s="103"/>
      <c r="C63" s="965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926"/>
      <c r="S63" s="926"/>
    </row>
    <row r="64" spans="1:19" ht="10.5" customHeight="1" hidden="1">
      <c r="A64" s="946"/>
      <c r="B64" s="103"/>
      <c r="C64" s="965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926"/>
      <c r="S64" s="926"/>
    </row>
    <row r="65" spans="1:19" ht="10.5" customHeight="1" hidden="1">
      <c r="A65" s="946"/>
      <c r="B65" s="103"/>
      <c r="C65" s="965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926"/>
      <c r="S65" s="926"/>
    </row>
    <row r="66" spans="1:19" ht="10.5" customHeight="1" hidden="1">
      <c r="A66" s="946"/>
      <c r="B66" s="103"/>
      <c r="C66" s="965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926"/>
      <c r="S66" s="926"/>
    </row>
    <row r="67" spans="1:19" ht="10.5" customHeight="1" hidden="1">
      <c r="A67" s="946"/>
      <c r="B67" s="103"/>
      <c r="C67" s="965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926"/>
      <c r="S67" s="926"/>
    </row>
    <row r="68" spans="1:19" ht="10.5" customHeight="1" hidden="1">
      <c r="A68" s="946"/>
      <c r="B68" s="103"/>
      <c r="C68" s="965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926"/>
      <c r="S68" s="926"/>
    </row>
    <row r="69" spans="1:19" ht="10.5" customHeight="1" hidden="1">
      <c r="A69" s="946"/>
      <c r="B69" s="103"/>
      <c r="C69" s="965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926"/>
      <c r="S69" s="926"/>
    </row>
    <row r="70" spans="1:19" ht="11.25" customHeight="1" hidden="1">
      <c r="A70" s="946"/>
      <c r="B70" s="103"/>
      <c r="C70" s="965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926"/>
      <c r="S70" s="926"/>
    </row>
    <row r="71" spans="1:19" ht="10.5" customHeight="1" hidden="1">
      <c r="A71" s="946"/>
      <c r="B71" s="103"/>
      <c r="C71" s="965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926"/>
      <c r="S71" s="926"/>
    </row>
    <row r="72" spans="1:19" ht="10.5" customHeight="1" hidden="1">
      <c r="A72" s="946"/>
      <c r="B72" s="103"/>
      <c r="C72" s="965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926"/>
      <c r="S72" s="926"/>
    </row>
    <row r="73" spans="1:19" ht="10.5" customHeight="1" hidden="1">
      <c r="A73" s="946"/>
      <c r="B73" s="103"/>
      <c r="C73" s="965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926"/>
      <c r="S73" s="926"/>
    </row>
    <row r="74" spans="1:19" ht="10.5" customHeight="1" hidden="1">
      <c r="A74" s="946"/>
      <c r="B74" s="103"/>
      <c r="C74" s="965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926"/>
      <c r="S74" s="926"/>
    </row>
    <row r="75" spans="1:19" ht="10.5" customHeight="1" hidden="1">
      <c r="A75" s="946"/>
      <c r="B75" s="103"/>
      <c r="C75" s="965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926"/>
      <c r="S75" s="926"/>
    </row>
    <row r="76" spans="1:19" ht="10.5" customHeight="1" hidden="1">
      <c r="A76" s="946"/>
      <c r="B76" s="103"/>
      <c r="C76" s="965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926"/>
      <c r="S76" s="926"/>
    </row>
    <row r="77" spans="1:19" ht="12.75" customHeight="1" hidden="1">
      <c r="A77" s="946"/>
      <c r="B77" s="103"/>
      <c r="C77" s="965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926"/>
      <c r="S77" s="926"/>
    </row>
    <row r="78" spans="1:19" ht="12.75" customHeight="1" hidden="1">
      <c r="A78" s="946"/>
      <c r="B78" s="103"/>
      <c r="C78" s="965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926"/>
      <c r="S78" s="926"/>
    </row>
    <row r="79" spans="1:19" ht="10.5" customHeight="1" hidden="1">
      <c r="A79" s="946"/>
      <c r="B79" s="103"/>
      <c r="C79" s="965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926"/>
      <c r="S79" s="926"/>
    </row>
    <row r="80" spans="1:19" ht="10.5" hidden="1">
      <c r="A80" s="946"/>
      <c r="B80" s="103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26"/>
      <c r="S80" s="926"/>
    </row>
    <row r="81" spans="1:19" ht="10.5">
      <c r="A81" s="967"/>
      <c r="B81" s="91" t="s">
        <v>1624</v>
      </c>
      <c r="C81" s="120"/>
      <c r="D81" s="120"/>
      <c r="E81" s="120"/>
      <c r="F81" s="120"/>
      <c r="I81" s="942"/>
      <c r="J81" s="942"/>
      <c r="K81" s="968"/>
      <c r="L81" s="968"/>
      <c r="M81" s="942"/>
      <c r="N81" s="132"/>
      <c r="O81" s="132"/>
      <c r="P81" s="132"/>
      <c r="Q81" s="132"/>
      <c r="R81" s="942"/>
      <c r="S81" s="942"/>
    </row>
    <row r="82" spans="1:19" ht="10.5">
      <c r="A82" s="967"/>
      <c r="B82" s="204" t="s">
        <v>1625</v>
      </c>
      <c r="C82" s="120"/>
      <c r="D82" s="120"/>
      <c r="E82" s="120"/>
      <c r="F82" s="120"/>
      <c r="I82" s="942"/>
      <c r="J82" s="942"/>
      <c r="K82" s="968"/>
      <c r="L82" s="968"/>
      <c r="M82" s="942"/>
      <c r="N82" s="132"/>
      <c r="O82" s="132"/>
      <c r="P82" s="132"/>
      <c r="Q82" s="132"/>
      <c r="R82" s="942"/>
      <c r="S82" s="942"/>
    </row>
    <row r="83" spans="1:19" ht="10.5">
      <c r="A83" s="967"/>
      <c r="B83" s="969"/>
      <c r="C83" s="942"/>
      <c r="D83" s="970" t="s">
        <v>1683</v>
      </c>
      <c r="E83" s="970"/>
      <c r="F83" s="970"/>
      <c r="G83" s="970"/>
      <c r="H83" s="942"/>
      <c r="I83" s="942"/>
      <c r="J83" s="942"/>
      <c r="K83" s="968"/>
      <c r="L83" s="968"/>
      <c r="M83" s="942"/>
      <c r="N83" s="132"/>
      <c r="O83" s="132"/>
      <c r="P83" s="132"/>
      <c r="Q83" s="132"/>
      <c r="R83" s="942"/>
      <c r="S83" s="942"/>
    </row>
    <row r="84" spans="1:19" ht="10.5">
      <c r="A84" s="971"/>
      <c r="B84" s="969"/>
      <c r="C84" s="968"/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42"/>
      <c r="S84" s="942"/>
    </row>
    <row r="85" spans="1:19" ht="13.5" customHeight="1">
      <c r="A85" s="961"/>
      <c r="B85" s="94"/>
      <c r="C85" s="1301" t="s">
        <v>1628</v>
      </c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972"/>
      <c r="R85" s="942"/>
      <c r="S85" s="942"/>
    </row>
    <row r="86" spans="1:19" ht="13.5" customHeight="1">
      <c r="A86" s="946"/>
      <c r="B86" s="96"/>
      <c r="C86" s="1302"/>
      <c r="D86" s="330" t="s">
        <v>1629</v>
      </c>
      <c r="E86" s="330" t="s">
        <v>1630</v>
      </c>
      <c r="F86" s="330" t="s">
        <v>1631</v>
      </c>
      <c r="G86" s="332" t="s">
        <v>1632</v>
      </c>
      <c r="H86" s="330" t="s">
        <v>1684</v>
      </c>
      <c r="I86" s="330" t="s">
        <v>1685</v>
      </c>
      <c r="J86" s="332" t="s">
        <v>1635</v>
      </c>
      <c r="K86" s="332" t="s">
        <v>1636</v>
      </c>
      <c r="L86" s="332" t="s">
        <v>1686</v>
      </c>
      <c r="M86" s="332" t="s">
        <v>651</v>
      </c>
      <c r="N86" s="342" t="s">
        <v>1638</v>
      </c>
      <c r="O86" s="931" t="s">
        <v>1639</v>
      </c>
      <c r="P86" s="467" t="s">
        <v>1687</v>
      </c>
      <c r="Q86" s="303" t="s">
        <v>799</v>
      </c>
      <c r="R86" s="942"/>
      <c r="S86" s="942"/>
    </row>
    <row r="87" spans="1:19" ht="13.5" customHeight="1">
      <c r="A87" s="946"/>
      <c r="B87" s="96"/>
      <c r="C87" s="1302"/>
      <c r="D87" s="339" t="s">
        <v>1641</v>
      </c>
      <c r="E87" s="339" t="s">
        <v>1642</v>
      </c>
      <c r="F87" s="339" t="s">
        <v>1643</v>
      </c>
      <c r="G87" s="932" t="s">
        <v>1644</v>
      </c>
      <c r="H87" s="926" t="s">
        <v>1688</v>
      </c>
      <c r="I87" s="941" t="s">
        <v>1689</v>
      </c>
      <c r="J87" s="337" t="s">
        <v>1647</v>
      </c>
      <c r="K87" s="934" t="s">
        <v>1648</v>
      </c>
      <c r="L87" s="934" t="s">
        <v>1649</v>
      </c>
      <c r="M87" s="934" t="s">
        <v>1650</v>
      </c>
      <c r="N87" s="935" t="s">
        <v>1690</v>
      </c>
      <c r="O87" s="289" t="s">
        <v>1651</v>
      </c>
      <c r="P87" s="936" t="s">
        <v>1691</v>
      </c>
      <c r="Q87" s="937" t="s">
        <v>1260</v>
      </c>
      <c r="R87" s="942"/>
      <c r="S87" s="942"/>
    </row>
    <row r="88" spans="1:19" ht="13.5" customHeight="1">
      <c r="A88" s="946"/>
      <c r="B88" s="96"/>
      <c r="C88" s="1302"/>
      <c r="D88" s="338"/>
      <c r="E88" s="938" t="s">
        <v>1653</v>
      </c>
      <c r="F88" s="938" t="s">
        <v>1653</v>
      </c>
      <c r="G88" s="934" t="s">
        <v>1654</v>
      </c>
      <c r="H88" s="938" t="s">
        <v>1692</v>
      </c>
      <c r="I88" s="339"/>
      <c r="J88" s="934" t="s">
        <v>1657</v>
      </c>
      <c r="K88" s="337"/>
      <c r="L88" s="337"/>
      <c r="M88" s="337"/>
      <c r="N88" s="304"/>
      <c r="O88" s="289"/>
      <c r="P88" s="291" t="s">
        <v>1693</v>
      </c>
      <c r="Q88" s="303"/>
      <c r="R88" s="942"/>
      <c r="S88" s="942"/>
    </row>
    <row r="89" spans="1:19" ht="13.5" customHeight="1">
      <c r="A89" s="946"/>
      <c r="B89" s="97"/>
      <c r="C89" s="1303"/>
      <c r="D89" s="327"/>
      <c r="E89" s="327"/>
      <c r="F89" s="327"/>
      <c r="G89" s="367"/>
      <c r="H89" s="943" t="s">
        <v>1694</v>
      </c>
      <c r="I89" s="340"/>
      <c r="J89" s="350" t="s">
        <v>1660</v>
      </c>
      <c r="K89" s="367"/>
      <c r="L89" s="367"/>
      <c r="M89" s="367"/>
      <c r="N89" s="973"/>
      <c r="O89" s="286"/>
      <c r="P89" s="290"/>
      <c r="Q89" s="303"/>
      <c r="R89" s="942"/>
      <c r="S89" s="942"/>
    </row>
    <row r="90" spans="1:19" ht="21" customHeight="1">
      <c r="A90" s="974" t="s">
        <v>1661</v>
      </c>
      <c r="B90" s="945" t="s">
        <v>1662</v>
      </c>
      <c r="C90" s="132">
        <f aca="true" t="shared" si="7" ref="C90:C95">SUM(D90:Q90)</f>
        <v>1376.7</v>
      </c>
      <c r="D90" s="132"/>
      <c r="E90" s="132"/>
      <c r="F90" s="132"/>
      <c r="G90" s="132"/>
      <c r="H90" s="132"/>
      <c r="I90" s="132"/>
      <c r="J90" s="132"/>
      <c r="K90" s="132"/>
      <c r="L90" s="132">
        <v>546.7</v>
      </c>
      <c r="M90" s="132"/>
      <c r="N90" s="132">
        <v>830</v>
      </c>
      <c r="O90" s="132"/>
      <c r="P90" s="132"/>
      <c r="Q90" s="131"/>
      <c r="R90" s="942"/>
      <c r="S90" s="942"/>
    </row>
    <row r="91" spans="1:19" ht="18.75" customHeight="1">
      <c r="A91" s="975" t="s">
        <v>1663</v>
      </c>
      <c r="B91" s="945" t="s">
        <v>1664</v>
      </c>
      <c r="C91" s="132">
        <f t="shared" si="7"/>
        <v>0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942"/>
      <c r="S91" s="942"/>
    </row>
    <row r="92" spans="1:19" ht="16.5" customHeight="1">
      <c r="A92" s="975" t="s">
        <v>1665</v>
      </c>
      <c r="B92" s="945" t="s">
        <v>1666</v>
      </c>
      <c r="C92" s="132">
        <f t="shared" si="7"/>
        <v>0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132"/>
      <c r="R92" s="942"/>
      <c r="S92" s="942"/>
    </row>
    <row r="93" spans="1:19" ht="18" customHeight="1">
      <c r="A93" s="975" t="s">
        <v>1667</v>
      </c>
      <c r="B93" s="945" t="s">
        <v>1668</v>
      </c>
      <c r="C93" s="132">
        <f t="shared" si="7"/>
        <v>1376.7</v>
      </c>
      <c r="D93" s="132">
        <f>D90+D91-D92</f>
        <v>0</v>
      </c>
      <c r="E93" s="132">
        <f aca="true" t="shared" si="8" ref="E93:Q93">E90+E91-E92</f>
        <v>0</v>
      </c>
      <c r="F93" s="132">
        <f t="shared" si="8"/>
        <v>0</v>
      </c>
      <c r="G93" s="132">
        <f t="shared" si="8"/>
        <v>0</v>
      </c>
      <c r="H93" s="132">
        <f t="shared" si="8"/>
        <v>0</v>
      </c>
      <c r="I93" s="132">
        <f t="shared" si="8"/>
        <v>0</v>
      </c>
      <c r="J93" s="132">
        <f t="shared" si="8"/>
        <v>0</v>
      </c>
      <c r="K93" s="132">
        <f t="shared" si="8"/>
        <v>0</v>
      </c>
      <c r="L93" s="132">
        <f t="shared" si="8"/>
        <v>546.7</v>
      </c>
      <c r="M93" s="132">
        <f t="shared" si="8"/>
        <v>0</v>
      </c>
      <c r="N93" s="132">
        <f t="shared" si="8"/>
        <v>830</v>
      </c>
      <c r="O93" s="132">
        <f t="shared" si="8"/>
        <v>0</v>
      </c>
      <c r="P93" s="132">
        <f t="shared" si="8"/>
        <v>0</v>
      </c>
      <c r="Q93" s="132">
        <f t="shared" si="8"/>
        <v>0</v>
      </c>
      <c r="R93" s="942"/>
      <c r="S93" s="942"/>
    </row>
    <row r="94" spans="1:19" ht="13.5" customHeight="1">
      <c r="A94" s="975" t="s">
        <v>1669</v>
      </c>
      <c r="B94" s="945" t="s">
        <v>1670</v>
      </c>
      <c r="C94" s="132">
        <f t="shared" si="7"/>
        <v>1376.7</v>
      </c>
      <c r="D94" s="132">
        <f>D93</f>
        <v>0</v>
      </c>
      <c r="E94" s="132">
        <f>E93</f>
        <v>0</v>
      </c>
      <c r="F94" s="132">
        <f aca="true" t="shared" si="9" ref="F94:Q95">F93</f>
        <v>0</v>
      </c>
      <c r="G94" s="132">
        <f t="shared" si="9"/>
        <v>0</v>
      </c>
      <c r="H94" s="132">
        <f t="shared" si="9"/>
        <v>0</v>
      </c>
      <c r="I94" s="132">
        <f t="shared" si="9"/>
        <v>0</v>
      </c>
      <c r="J94" s="132">
        <f t="shared" si="9"/>
        <v>0</v>
      </c>
      <c r="K94" s="132">
        <f t="shared" si="9"/>
        <v>0</v>
      </c>
      <c r="L94" s="132">
        <f t="shared" si="9"/>
        <v>546.7</v>
      </c>
      <c r="M94" s="132">
        <f t="shared" si="9"/>
        <v>0</v>
      </c>
      <c r="N94" s="132">
        <f t="shared" si="9"/>
        <v>830</v>
      </c>
      <c r="O94" s="132">
        <f t="shared" si="9"/>
        <v>0</v>
      </c>
      <c r="P94" s="132">
        <f t="shared" si="9"/>
        <v>0</v>
      </c>
      <c r="Q94" s="132">
        <f t="shared" si="9"/>
        <v>0</v>
      </c>
      <c r="R94" s="942"/>
      <c r="S94" s="942"/>
    </row>
    <row r="95" spans="1:19" ht="13.5" customHeight="1">
      <c r="A95" s="976" t="s">
        <v>1671</v>
      </c>
      <c r="B95" s="948" t="s">
        <v>1672</v>
      </c>
      <c r="C95" s="292">
        <f t="shared" si="7"/>
        <v>1376.7</v>
      </c>
      <c r="D95" s="292">
        <f>D94</f>
        <v>0</v>
      </c>
      <c r="E95" s="292">
        <f>E94</f>
        <v>0</v>
      </c>
      <c r="F95" s="292">
        <f t="shared" si="9"/>
        <v>0</v>
      </c>
      <c r="G95" s="292">
        <f t="shared" si="9"/>
        <v>0</v>
      </c>
      <c r="H95" s="292">
        <f t="shared" si="9"/>
        <v>0</v>
      </c>
      <c r="I95" s="292">
        <f t="shared" si="9"/>
        <v>0</v>
      </c>
      <c r="J95" s="292">
        <f t="shared" si="9"/>
        <v>0</v>
      </c>
      <c r="K95" s="292">
        <f t="shared" si="9"/>
        <v>0</v>
      </c>
      <c r="L95" s="292">
        <f t="shared" si="9"/>
        <v>546.7</v>
      </c>
      <c r="M95" s="292">
        <f t="shared" si="9"/>
        <v>0</v>
      </c>
      <c r="N95" s="292">
        <f t="shared" si="9"/>
        <v>830</v>
      </c>
      <c r="O95" s="292">
        <f t="shared" si="9"/>
        <v>0</v>
      </c>
      <c r="P95" s="292">
        <f t="shared" si="9"/>
        <v>0</v>
      </c>
      <c r="Q95" s="292">
        <f t="shared" si="9"/>
        <v>0</v>
      </c>
      <c r="R95" s="942"/>
      <c r="S95" s="942"/>
    </row>
    <row r="96" spans="1:19" ht="13.5" customHeight="1">
      <c r="A96" s="977"/>
      <c r="B96" s="978"/>
      <c r="C96" s="926"/>
      <c r="D96" s="926"/>
      <c r="E96" s="979" t="s">
        <v>1695</v>
      </c>
      <c r="F96" s="926"/>
      <c r="G96" s="926"/>
      <c r="H96" s="926"/>
      <c r="I96" s="926"/>
      <c r="J96" s="926"/>
      <c r="K96" s="926"/>
      <c r="L96" s="926"/>
      <c r="M96" s="926"/>
      <c r="N96" s="926"/>
      <c r="O96" s="926"/>
      <c r="P96" s="926"/>
      <c r="Q96" s="926"/>
      <c r="R96" s="942"/>
      <c r="S96" s="942"/>
    </row>
    <row r="97" spans="1:19" ht="13.5" customHeight="1">
      <c r="A97" s="952" t="s">
        <v>374</v>
      </c>
      <c r="B97" s="953" t="s">
        <v>46</v>
      </c>
      <c r="C97" s="954"/>
      <c r="D97" s="954"/>
      <c r="E97" s="954"/>
      <c r="F97" s="954"/>
      <c r="G97" s="954"/>
      <c r="H97" s="954"/>
      <c r="I97" s="954"/>
      <c r="J97" s="954"/>
      <c r="K97" s="954"/>
      <c r="L97" s="954"/>
      <c r="M97" s="954"/>
      <c r="N97" s="954"/>
      <c r="O97" s="954"/>
      <c r="P97" s="955"/>
      <c r="Q97" s="955"/>
      <c r="R97" s="942"/>
      <c r="S97" s="942"/>
    </row>
    <row r="98" spans="1:19" ht="9.75" customHeight="1" hidden="1">
      <c r="A98" s="961" t="s">
        <v>42</v>
      </c>
      <c r="B98" s="110" t="s">
        <v>276</v>
      </c>
      <c r="C98" s="132">
        <f>D98+E98+F98+G98+H98+X104+J98+K98+M98+Q98+I98+P98+N98+L98+O98</f>
        <v>0</v>
      </c>
      <c r="D98" s="958"/>
      <c r="E98" s="958"/>
      <c r="F98" s="958"/>
      <c r="G98" s="958"/>
      <c r="H98" s="958"/>
      <c r="I98" s="958"/>
      <c r="J98" s="958"/>
      <c r="K98" s="958"/>
      <c r="L98" s="958"/>
      <c r="M98" s="958"/>
      <c r="N98" s="958"/>
      <c r="O98" s="958"/>
      <c r="P98" s="958"/>
      <c r="Q98" s="958"/>
      <c r="R98" s="926"/>
      <c r="S98" s="926"/>
    </row>
    <row r="99" spans="1:19" ht="10.5" customHeight="1" hidden="1">
      <c r="A99" s="961" t="s">
        <v>43</v>
      </c>
      <c r="B99" s="110" t="s">
        <v>277</v>
      </c>
      <c r="C99" s="132">
        <f>D99+E99+F99+G99+H99+X105+J99+K99+M99+Q99+I99+P99+N99+L99+O99</f>
        <v>0</v>
      </c>
      <c r="D99" s="958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26"/>
      <c r="S99" s="926"/>
    </row>
    <row r="100" spans="1:19" ht="9" customHeight="1" hidden="1">
      <c r="A100" s="961" t="s">
        <v>592</v>
      </c>
      <c r="B100" s="110" t="s">
        <v>278</v>
      </c>
      <c r="C100" s="132">
        <f>D100+E100+F100+G100+H100+X106+J100+K100+M100+Q100+I100+P100+N100+L100+O100</f>
        <v>0</v>
      </c>
      <c r="D100" s="958"/>
      <c r="E100" s="958"/>
      <c r="F100" s="958"/>
      <c r="G100" s="958"/>
      <c r="H100" s="958"/>
      <c r="I100" s="958"/>
      <c r="J100" s="958"/>
      <c r="K100" s="958"/>
      <c r="L100" s="958"/>
      <c r="M100" s="958"/>
      <c r="N100" s="958"/>
      <c r="O100" s="958"/>
      <c r="P100" s="958"/>
      <c r="Q100" s="958"/>
      <c r="R100" s="926"/>
      <c r="S100" s="926"/>
    </row>
    <row r="101" spans="1:19" ht="11.25" customHeight="1" hidden="1">
      <c r="A101" s="961" t="s">
        <v>44</v>
      </c>
      <c r="B101" s="110" t="s">
        <v>279</v>
      </c>
      <c r="C101" s="132">
        <f>D101+E101+F101+G101+H101+X106+J101+K101+M101+Q101+I101+P101+N101+L101+O101</f>
        <v>0</v>
      </c>
      <c r="D101" s="958"/>
      <c r="E101" s="958"/>
      <c r="F101" s="958"/>
      <c r="G101" s="958"/>
      <c r="H101" s="958"/>
      <c r="I101" s="958"/>
      <c r="J101" s="958"/>
      <c r="K101" s="958"/>
      <c r="L101" s="958"/>
      <c r="M101" s="958"/>
      <c r="N101" s="958"/>
      <c r="O101" s="958"/>
      <c r="P101" s="958"/>
      <c r="Q101" s="958"/>
      <c r="R101" s="926"/>
      <c r="S101" s="926"/>
    </row>
    <row r="102" spans="1:19" ht="11.25" customHeight="1" hidden="1">
      <c r="A102" s="961" t="s">
        <v>517</v>
      </c>
      <c r="B102" s="110" t="s">
        <v>556</v>
      </c>
      <c r="C102" s="132">
        <f>D102+E102+F102+G102+H102+X108+J102+K102+M102+Q102+I102+P102+N102+L102+O102</f>
        <v>0</v>
      </c>
      <c r="D102" s="958"/>
      <c r="E102" s="958"/>
      <c r="F102" s="958"/>
      <c r="G102" s="958"/>
      <c r="H102" s="958"/>
      <c r="I102" s="958"/>
      <c r="J102" s="958"/>
      <c r="K102" s="958"/>
      <c r="L102" s="958"/>
      <c r="M102" s="958"/>
      <c r="N102" s="958"/>
      <c r="O102" s="958"/>
      <c r="P102" s="958"/>
      <c r="Q102" s="958"/>
      <c r="R102" s="926"/>
      <c r="S102" s="926"/>
    </row>
    <row r="103" spans="1:19" ht="11.25" customHeight="1" hidden="1">
      <c r="A103" s="961" t="s">
        <v>683</v>
      </c>
      <c r="B103" s="110" t="s">
        <v>282</v>
      </c>
      <c r="C103" s="132">
        <f>D103+E103+F103+G103+H103+X109+J103+K103+M103+Q103+I103+P103+N103+L103+O103</f>
        <v>0</v>
      </c>
      <c r="D103" s="958"/>
      <c r="E103" s="958"/>
      <c r="F103" s="958"/>
      <c r="G103" s="958"/>
      <c r="H103" s="958"/>
      <c r="I103" s="958"/>
      <c r="J103" s="958"/>
      <c r="K103" s="958"/>
      <c r="L103" s="958"/>
      <c r="M103" s="958"/>
      <c r="N103" s="958"/>
      <c r="O103" s="958"/>
      <c r="P103" s="958"/>
      <c r="Q103" s="958"/>
      <c r="R103" s="926"/>
      <c r="S103" s="926"/>
    </row>
    <row r="104" spans="1:19" ht="11.25" customHeight="1" hidden="1">
      <c r="A104" s="961" t="s">
        <v>517</v>
      </c>
      <c r="B104" s="110" t="s">
        <v>556</v>
      </c>
      <c r="C104" s="132">
        <f>D104+E104+F104+G104+H104+X110+J104+K104+M104+Q104+I104+P104+N104+L104+O104</f>
        <v>0</v>
      </c>
      <c r="D104" s="958"/>
      <c r="E104" s="958"/>
      <c r="F104" s="958"/>
      <c r="G104" s="958"/>
      <c r="H104" s="958"/>
      <c r="I104" s="958"/>
      <c r="J104" s="958"/>
      <c r="K104" s="958"/>
      <c r="L104" s="958"/>
      <c r="M104" s="958"/>
      <c r="N104" s="958"/>
      <c r="O104" s="958"/>
      <c r="P104" s="958"/>
      <c r="Q104" s="958"/>
      <c r="R104" s="926"/>
      <c r="S104" s="926"/>
    </row>
    <row r="105" spans="1:19" ht="11.25" customHeight="1" hidden="1">
      <c r="A105" s="961" t="s">
        <v>17</v>
      </c>
      <c r="B105" s="110" t="s">
        <v>557</v>
      </c>
      <c r="C105" s="132">
        <f>D105+E105+F105+G105+H105+X110+J105+K105+M105+Q105+I105+P105+N105+L105+O105</f>
        <v>0</v>
      </c>
      <c r="D105" s="958"/>
      <c r="E105" s="958"/>
      <c r="F105" s="958"/>
      <c r="G105" s="958"/>
      <c r="H105" s="958"/>
      <c r="I105" s="958"/>
      <c r="J105" s="958"/>
      <c r="K105" s="958"/>
      <c r="L105" s="958"/>
      <c r="M105" s="958"/>
      <c r="N105" s="958"/>
      <c r="O105" s="958"/>
      <c r="P105" s="958"/>
      <c r="Q105" s="958"/>
      <c r="R105" s="926"/>
      <c r="S105" s="926"/>
    </row>
    <row r="106" spans="1:19" ht="11.25" customHeight="1" hidden="1">
      <c r="A106" s="946" t="s">
        <v>18</v>
      </c>
      <c r="B106" s="124" t="s">
        <v>208</v>
      </c>
      <c r="C106" s="132">
        <f>D106+E106+F106+G106+H106+X112+J106+K106+M106+Q106+I106+P106+N106+L106+O106</f>
        <v>0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958"/>
      <c r="O106" s="132"/>
      <c r="P106" s="132"/>
      <c r="Q106" s="132"/>
      <c r="R106" s="926"/>
      <c r="S106" s="926"/>
    </row>
    <row r="107" spans="1:19" ht="9.75" customHeight="1" hidden="1">
      <c r="A107" s="961" t="s">
        <v>19</v>
      </c>
      <c r="B107" s="110" t="s">
        <v>209</v>
      </c>
      <c r="C107" s="132">
        <f>D107+E107+F107+G107+H107+X113+J107+K107+M107+Q107+I107+P107+N107+L107+O107</f>
        <v>0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926"/>
      <c r="S107" s="926"/>
    </row>
    <row r="108" spans="1:19" ht="11.25" customHeight="1" hidden="1">
      <c r="A108" s="961" t="s">
        <v>487</v>
      </c>
      <c r="B108" s="110" t="s">
        <v>26</v>
      </c>
      <c r="C108" s="132">
        <f>D108+E108+F108+G108+H108+X114+J108+K108+M108+Q108+I108+P108+N108+L108+O108</f>
        <v>0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926"/>
      <c r="S108" s="926"/>
    </row>
    <row r="109" spans="1:19" ht="11.25" customHeight="1" hidden="1">
      <c r="A109" s="961" t="s">
        <v>20</v>
      </c>
      <c r="B109" s="110" t="s">
        <v>210</v>
      </c>
      <c r="C109" s="132">
        <f>D109+E109+F109+G109+H109+X114+J109+K109+M109+Q109+I109+P109+N109+L109+O109</f>
        <v>0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926"/>
      <c r="S109" s="926"/>
    </row>
    <row r="110" spans="1:19" ht="11.25" customHeight="1" hidden="1">
      <c r="A110" s="961" t="s">
        <v>21</v>
      </c>
      <c r="B110" s="110" t="s">
        <v>211</v>
      </c>
      <c r="C110" s="132">
        <f>D110+E110+F110+G110+H110+X115+J110+K110+M110+Q110+I110+P110+N110+L110+O110</f>
        <v>0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926"/>
      <c r="S110" s="926"/>
    </row>
    <row r="111" spans="1:19" ht="11.25" customHeight="1" hidden="1">
      <c r="A111" s="961" t="s">
        <v>39</v>
      </c>
      <c r="B111" s="110" t="s">
        <v>212</v>
      </c>
      <c r="C111" s="132">
        <f>D111+E111+F111+G111+H111+X116+J111+K111+M111+Q111+I111+P111+N111+L111+O111</f>
        <v>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926"/>
      <c r="S111" s="926"/>
    </row>
    <row r="112" spans="1:19" ht="11.25" customHeight="1" hidden="1">
      <c r="A112" s="961" t="s">
        <v>518</v>
      </c>
      <c r="B112" s="110" t="s">
        <v>213</v>
      </c>
      <c r="C112" s="132">
        <f>D112+E112+F112+G112+H112+X117+J112+K112+M112+Q112+I112+P112+N112+L112+O112</f>
        <v>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926"/>
      <c r="S112" s="926"/>
    </row>
    <row r="113" spans="1:19" ht="11.25" customHeight="1" hidden="1">
      <c r="A113" s="961" t="s">
        <v>40</v>
      </c>
      <c r="B113" s="110" t="s">
        <v>557</v>
      </c>
      <c r="C113" s="132">
        <f>D113+E113+F113+G113+H113+X118+J113+K113+M113+Q113+I113+P113+N113+L113+O113</f>
        <v>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926"/>
      <c r="S113" s="926"/>
    </row>
    <row r="114" spans="1:19" ht="11.25" customHeight="1" hidden="1">
      <c r="A114" s="961" t="s">
        <v>22</v>
      </c>
      <c r="B114" s="110" t="s">
        <v>215</v>
      </c>
      <c r="C114" s="132">
        <f>D114+E114+F114+G114+H114+X121+J114+K114+M114+Q114+I114+P114+N114+L114+O114</f>
        <v>0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926"/>
      <c r="S114" s="926"/>
    </row>
    <row r="115" spans="1:19" ht="11.25" customHeight="1">
      <c r="A115" s="961" t="s">
        <v>1696</v>
      </c>
      <c r="B115" s="110" t="s">
        <v>216</v>
      </c>
      <c r="C115" s="132">
        <f>SUM(D115:Q115)</f>
        <v>886</v>
      </c>
      <c r="D115" s="132"/>
      <c r="E115" s="132"/>
      <c r="F115" s="132"/>
      <c r="G115" s="132"/>
      <c r="H115" s="132"/>
      <c r="I115" s="132"/>
      <c r="J115" s="132"/>
      <c r="K115" s="132"/>
      <c r="L115" s="132">
        <v>56</v>
      </c>
      <c r="M115" s="132"/>
      <c r="N115" s="132">
        <v>830</v>
      </c>
      <c r="O115" s="132"/>
      <c r="P115" s="132"/>
      <c r="Q115" s="132"/>
      <c r="R115" s="926"/>
      <c r="S115" s="926"/>
    </row>
    <row r="116" spans="1:19" ht="12.75" customHeight="1" hidden="1">
      <c r="A116" s="961" t="s">
        <v>23</v>
      </c>
      <c r="B116" s="110" t="s">
        <v>217</v>
      </c>
      <c r="C116" s="132">
        <f>D116+E116+F116+G116+H116+X123+J116+K116+M116+Q116+I116+P116+N116+L116+O116</f>
        <v>0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926"/>
      <c r="S116" s="926"/>
    </row>
    <row r="117" spans="1:19" ht="11.25" customHeight="1">
      <c r="A117" s="946" t="s">
        <v>1682</v>
      </c>
      <c r="B117" s="103" t="s">
        <v>1682</v>
      </c>
      <c r="C117" s="132">
        <f>D117+E117+F117+G117+H117+X124+J117+K117+M117+Q117+I117+P117+N117+L117+O117</f>
        <v>490.7</v>
      </c>
      <c r="D117" s="132"/>
      <c r="E117" s="132"/>
      <c r="F117" s="132"/>
      <c r="G117" s="132"/>
      <c r="H117" s="132"/>
      <c r="I117" s="132"/>
      <c r="J117" s="132"/>
      <c r="K117" s="132"/>
      <c r="L117" s="132">
        <v>490.7</v>
      </c>
      <c r="M117" s="132"/>
      <c r="N117" s="132"/>
      <c r="O117" s="132"/>
      <c r="P117" s="132"/>
      <c r="Q117" s="132"/>
      <c r="R117" s="926"/>
      <c r="S117" s="926"/>
    </row>
    <row r="118" spans="1:19" ht="11.25" customHeight="1">
      <c r="A118" s="947" t="s">
        <v>123</v>
      </c>
      <c r="B118" s="964" t="s">
        <v>110</v>
      </c>
      <c r="C118" s="292">
        <f>D118+E118+F118+G118+H118+J118+K118+M118+Q118+I118+P118+N118+L118+O118</f>
        <v>1376.7</v>
      </c>
      <c r="D118" s="292">
        <f>SUM(D98:D117)</f>
        <v>0</v>
      </c>
      <c r="E118" s="292">
        <f aca="true" t="shared" si="10" ref="E118:Q118">SUM(E98:E117)</f>
        <v>0</v>
      </c>
      <c r="F118" s="292">
        <f t="shared" si="10"/>
        <v>0</v>
      </c>
      <c r="G118" s="292">
        <f t="shared" si="10"/>
        <v>0</v>
      </c>
      <c r="H118" s="292">
        <f t="shared" si="10"/>
        <v>0</v>
      </c>
      <c r="I118" s="292">
        <f t="shared" si="10"/>
        <v>0</v>
      </c>
      <c r="J118" s="292">
        <f t="shared" si="10"/>
        <v>0</v>
      </c>
      <c r="K118" s="292">
        <f t="shared" si="10"/>
        <v>0</v>
      </c>
      <c r="L118" s="292">
        <f t="shared" si="10"/>
        <v>546.7</v>
      </c>
      <c r="M118" s="292">
        <f t="shared" si="10"/>
        <v>0</v>
      </c>
      <c r="N118" s="292">
        <f t="shared" si="10"/>
        <v>830</v>
      </c>
      <c r="O118" s="292">
        <f t="shared" si="10"/>
        <v>0</v>
      </c>
      <c r="P118" s="292">
        <f t="shared" si="10"/>
        <v>0</v>
      </c>
      <c r="Q118" s="292">
        <f t="shared" si="10"/>
        <v>0</v>
      </c>
      <c r="R118" s="926"/>
      <c r="S118" s="926"/>
    </row>
    <row r="119" spans="1:19" ht="10.5">
      <c r="A119" s="946"/>
      <c r="B119" s="103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926"/>
    </row>
    <row r="120" spans="1:19" ht="10.5">
      <c r="A120" s="977"/>
      <c r="B120" s="978"/>
      <c r="C120" s="926"/>
      <c r="D120" s="926"/>
      <c r="E120" s="926"/>
      <c r="F120" s="926"/>
      <c r="G120" s="926"/>
      <c r="H120" s="926"/>
      <c r="I120" s="926"/>
      <c r="J120" s="926"/>
      <c r="K120" s="926"/>
      <c r="L120" s="926"/>
      <c r="M120" s="926"/>
      <c r="P120" s="132"/>
      <c r="Q120" s="132"/>
      <c r="R120" s="926"/>
      <c r="S120" s="926"/>
    </row>
    <row r="121" spans="1:19" ht="10.5">
      <c r="A121" s="977"/>
      <c r="B121" s="978"/>
      <c r="C121" s="926"/>
      <c r="D121" s="926"/>
      <c r="E121" s="926"/>
      <c r="F121" s="926"/>
      <c r="G121" s="926"/>
      <c r="H121" s="926"/>
      <c r="I121" s="926"/>
      <c r="J121" s="926"/>
      <c r="K121" s="926"/>
      <c r="L121" s="926"/>
      <c r="M121" s="926"/>
      <c r="P121" s="132"/>
      <c r="Q121" s="132"/>
      <c r="R121" s="926"/>
      <c r="S121" s="926"/>
    </row>
    <row r="122" spans="1:19" ht="10.5">
      <c r="A122" s="977"/>
      <c r="B122" s="978"/>
      <c r="C122" s="926"/>
      <c r="D122" s="926"/>
      <c r="E122" s="926"/>
      <c r="F122" s="926"/>
      <c r="G122" s="926"/>
      <c r="H122" s="926"/>
      <c r="I122" s="926"/>
      <c r="J122" s="926"/>
      <c r="K122" s="926"/>
      <c r="L122" s="926"/>
      <c r="M122" s="926"/>
      <c r="P122" s="132"/>
      <c r="Q122" s="132"/>
      <c r="R122" s="926"/>
      <c r="S122" s="926"/>
    </row>
    <row r="123" spans="1:19" ht="10.5">
      <c r="A123" s="977"/>
      <c r="B123" s="978"/>
      <c r="C123" s="926"/>
      <c r="D123" s="926"/>
      <c r="E123" s="926"/>
      <c r="F123" s="926"/>
      <c r="G123" s="926"/>
      <c r="H123" s="926" t="s">
        <v>544</v>
      </c>
      <c r="I123" s="926"/>
      <c r="J123" s="926"/>
      <c r="K123" s="926"/>
      <c r="L123" s="926"/>
      <c r="M123" s="926"/>
      <c r="P123" s="132"/>
      <c r="Q123" s="132"/>
      <c r="R123" s="926"/>
      <c r="S123" s="926"/>
    </row>
    <row r="124" spans="1:19" ht="10.5">
      <c r="A124" s="977"/>
      <c r="B124" s="978"/>
      <c r="C124" s="926"/>
      <c r="D124" s="926"/>
      <c r="E124" s="926"/>
      <c r="F124" s="926"/>
      <c r="G124" s="926"/>
      <c r="H124" s="926"/>
      <c r="I124" s="926"/>
      <c r="J124" s="926"/>
      <c r="K124" s="926"/>
      <c r="L124" s="926"/>
      <c r="M124" s="926"/>
      <c r="P124" s="926"/>
      <c r="Q124" s="926"/>
      <c r="R124" s="926"/>
      <c r="S124" s="926"/>
    </row>
    <row r="125" spans="1:19" ht="10.5">
      <c r="A125" s="977"/>
      <c r="B125" s="978"/>
      <c r="C125" s="926"/>
      <c r="D125" s="926"/>
      <c r="E125" s="926"/>
      <c r="F125" s="926"/>
      <c r="G125" s="926"/>
      <c r="H125" s="926"/>
      <c r="I125" s="926"/>
      <c r="J125" s="926"/>
      <c r="K125" s="926"/>
      <c r="L125" s="926"/>
      <c r="M125" s="926"/>
      <c r="P125" s="926"/>
      <c r="Q125" s="926"/>
      <c r="R125" s="926"/>
      <c r="S125" s="926"/>
    </row>
    <row r="126" spans="1:19" ht="10.5">
      <c r="A126" s="977"/>
      <c r="B126" s="978"/>
      <c r="C126" s="926"/>
      <c r="D126" s="926"/>
      <c r="E126" s="926"/>
      <c r="F126" s="926"/>
      <c r="G126" s="926"/>
      <c r="H126" s="926"/>
      <c r="I126" s="926"/>
      <c r="J126" s="926"/>
      <c r="K126" s="926"/>
      <c r="L126" s="926"/>
      <c r="M126" s="926"/>
      <c r="P126" s="926"/>
      <c r="Q126" s="926"/>
      <c r="R126" s="926"/>
      <c r="S126" s="926"/>
    </row>
    <row r="127" spans="1:19" ht="10.5">
      <c r="A127" s="977"/>
      <c r="B127" s="978"/>
      <c r="C127" s="926"/>
      <c r="D127" s="926"/>
      <c r="E127" s="926"/>
      <c r="F127" s="926"/>
      <c r="G127" s="926"/>
      <c r="H127" s="926"/>
      <c r="I127" s="926"/>
      <c r="J127" s="926"/>
      <c r="K127" s="926"/>
      <c r="L127" s="926"/>
      <c r="M127" s="926"/>
      <c r="N127" s="926"/>
      <c r="O127" s="926"/>
      <c r="P127" s="926"/>
      <c r="Q127" s="926"/>
      <c r="R127" s="926"/>
      <c r="S127" s="926"/>
    </row>
    <row r="128" spans="1:19" ht="10.5">
      <c r="A128" s="980"/>
      <c r="B128" s="926"/>
      <c r="C128" s="926"/>
      <c r="D128" s="926"/>
      <c r="E128" s="926"/>
      <c r="F128" s="926"/>
      <c r="G128" s="926"/>
      <c r="H128" s="926"/>
      <c r="I128" s="926"/>
      <c r="J128" s="926"/>
      <c r="K128" s="926"/>
      <c r="L128" s="926"/>
      <c r="M128" s="926"/>
      <c r="N128" s="926"/>
      <c r="O128" s="926"/>
      <c r="P128" s="926"/>
      <c r="Q128" s="926"/>
      <c r="R128" s="926"/>
      <c r="S128" s="926"/>
    </row>
    <row r="129" spans="1:19" ht="10.5">
      <c r="A129" s="980"/>
      <c r="B129" s="926"/>
      <c r="C129" s="926"/>
      <c r="D129" s="926"/>
      <c r="E129" s="926"/>
      <c r="F129" s="926"/>
      <c r="G129" s="926"/>
      <c r="H129" s="926"/>
      <c r="I129" s="926"/>
      <c r="J129" s="926"/>
      <c r="K129" s="926"/>
      <c r="L129" s="926"/>
      <c r="M129" s="926"/>
      <c r="N129" s="926"/>
      <c r="O129" s="926"/>
      <c r="P129" s="926"/>
      <c r="Q129" s="926"/>
      <c r="R129" s="926"/>
      <c r="S129" s="926"/>
    </row>
    <row r="130" spans="1:19" ht="10.5">
      <c r="A130" s="980"/>
      <c r="B130" s="926"/>
      <c r="C130" s="926"/>
      <c r="D130" s="926"/>
      <c r="E130" s="926"/>
      <c r="F130" s="926"/>
      <c r="G130" s="926"/>
      <c r="H130" s="926"/>
      <c r="I130" s="926"/>
      <c r="J130" s="926"/>
      <c r="K130" s="926"/>
      <c r="L130" s="926"/>
      <c r="M130" s="926"/>
      <c r="N130" s="926"/>
      <c r="O130" s="926"/>
      <c r="P130" s="926"/>
      <c r="Q130" s="926"/>
      <c r="R130" s="926"/>
      <c r="S130" s="926"/>
    </row>
    <row r="131" spans="1:19" ht="10.5">
      <c r="A131" s="980"/>
      <c r="B131" s="926"/>
      <c r="C131" s="926"/>
      <c r="D131" s="926"/>
      <c r="E131" s="926"/>
      <c r="F131" s="926"/>
      <c r="G131" s="926"/>
      <c r="H131" s="926"/>
      <c r="I131" s="926"/>
      <c r="J131" s="926"/>
      <c r="K131" s="926"/>
      <c r="L131" s="926"/>
      <c r="M131" s="926"/>
      <c r="N131" s="926"/>
      <c r="O131" s="926"/>
      <c r="P131" s="926"/>
      <c r="Q131" s="926"/>
      <c r="R131" s="926"/>
      <c r="S131" s="926"/>
    </row>
    <row r="132" spans="1:19" ht="10.5">
      <c r="A132" s="980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</row>
  </sheetData>
  <sheetProtection/>
  <mergeCells count="10">
    <mergeCell ref="A24:B24"/>
    <mergeCell ref="A25:B25"/>
    <mergeCell ref="A26:B26"/>
    <mergeCell ref="C85:C89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3" sqref="C12:C13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21.125" style="0" customWidth="1"/>
    <col min="4" max="4" width="10.125" style="0" customWidth="1"/>
    <col min="5" max="5" width="7.875" style="0" customWidth="1"/>
    <col min="6" max="6" width="9.25390625" style="0" customWidth="1"/>
    <col min="8" max="8" width="9.75390625" style="0" customWidth="1"/>
    <col min="9" max="9" width="10.00390625" style="0" customWidth="1"/>
    <col min="10" max="10" width="9.875" style="0" customWidth="1"/>
    <col min="11" max="11" width="12.875" style="0" customWidth="1"/>
  </cols>
  <sheetData>
    <row r="1" spans="1:12" ht="12.75">
      <c r="A1" s="981"/>
      <c r="B1" s="982"/>
      <c r="C1" s="982"/>
      <c r="D1" s="982"/>
      <c r="E1" s="983" t="s">
        <v>1697</v>
      </c>
      <c r="F1" s="984"/>
      <c r="G1" s="984"/>
      <c r="H1" s="982"/>
      <c r="I1" s="982"/>
      <c r="J1" s="982"/>
      <c r="K1" s="982"/>
      <c r="L1" s="985"/>
    </row>
    <row r="2" spans="1:12" ht="12.75">
      <c r="A2" s="981"/>
      <c r="B2" s="982"/>
      <c r="C2" s="982"/>
      <c r="D2" s="982"/>
      <c r="E2" s="986" t="s">
        <v>1698</v>
      </c>
      <c r="F2" s="984"/>
      <c r="G2" s="984"/>
      <c r="H2" s="982"/>
      <c r="I2" s="982"/>
      <c r="J2" s="982"/>
      <c r="K2" s="982"/>
      <c r="L2" s="985"/>
    </row>
    <row r="3" spans="1:12" ht="12.75">
      <c r="A3" s="981"/>
      <c r="B3" s="982"/>
      <c r="C3" s="982"/>
      <c r="D3" s="982"/>
      <c r="E3" s="987"/>
      <c r="F3" s="984"/>
      <c r="G3" s="984"/>
      <c r="H3" s="982"/>
      <c r="I3" s="982"/>
      <c r="J3" s="982"/>
      <c r="K3" s="982"/>
      <c r="L3" s="985"/>
    </row>
    <row r="4" spans="1:12" ht="12.75">
      <c r="A4" s="981"/>
      <c r="B4" s="982"/>
      <c r="C4" s="982"/>
      <c r="D4" s="982"/>
      <c r="E4" s="987"/>
      <c r="F4" s="984"/>
      <c r="G4" s="984"/>
      <c r="H4" s="982"/>
      <c r="I4" s="982"/>
      <c r="J4" s="982"/>
      <c r="K4" s="982"/>
      <c r="L4" s="985"/>
    </row>
    <row r="5" spans="1:12" ht="38.25" customHeight="1">
      <c r="A5" s="988"/>
      <c r="B5" s="1312" t="s">
        <v>1699</v>
      </c>
      <c r="C5" s="1315" t="s">
        <v>1700</v>
      </c>
      <c r="D5" s="1307" t="s">
        <v>1701</v>
      </c>
      <c r="E5" s="1307" t="s">
        <v>1702</v>
      </c>
      <c r="F5" s="1307" t="s">
        <v>1703</v>
      </c>
      <c r="G5" s="1307" t="s">
        <v>1704</v>
      </c>
      <c r="H5" s="1307" t="s">
        <v>1705</v>
      </c>
      <c r="I5" s="1307" t="s">
        <v>1706</v>
      </c>
      <c r="J5" s="1307" t="s">
        <v>1707</v>
      </c>
      <c r="K5" s="1307" t="s">
        <v>1708</v>
      </c>
      <c r="L5" s="989"/>
    </row>
    <row r="6" spans="1:12" ht="12.75" customHeight="1">
      <c r="A6" s="990"/>
      <c r="B6" s="1313"/>
      <c r="C6" s="1316"/>
      <c r="D6" s="1308"/>
      <c r="E6" s="1308"/>
      <c r="F6" s="1308"/>
      <c r="G6" s="1308"/>
      <c r="H6" s="1308"/>
      <c r="I6" s="1308"/>
      <c r="J6" s="1308"/>
      <c r="K6" s="1308"/>
      <c r="L6" s="989"/>
    </row>
    <row r="7" spans="1:12" ht="12.75">
      <c r="A7" s="990"/>
      <c r="B7" s="1313"/>
      <c r="C7" s="1316"/>
      <c r="D7" s="991" t="s">
        <v>1709</v>
      </c>
      <c r="E7" s="992" t="s">
        <v>1710</v>
      </c>
      <c r="F7" s="992" t="s">
        <v>1711</v>
      </c>
      <c r="G7" s="993"/>
      <c r="H7" s="994" t="s">
        <v>1712</v>
      </c>
      <c r="I7" s="994" t="s">
        <v>1713</v>
      </c>
      <c r="J7" s="994" t="s">
        <v>1712</v>
      </c>
      <c r="K7" s="994" t="s">
        <v>1713</v>
      </c>
      <c r="L7" s="989"/>
    </row>
    <row r="8" spans="1:12" ht="12.75">
      <c r="A8" s="990"/>
      <c r="B8" s="1313"/>
      <c r="C8" s="1316"/>
      <c r="D8" s="991" t="s">
        <v>1714</v>
      </c>
      <c r="E8" s="992"/>
      <c r="F8" s="992" t="s">
        <v>1715</v>
      </c>
      <c r="G8" s="993"/>
      <c r="H8" s="995" t="s">
        <v>1716</v>
      </c>
      <c r="I8" s="994" t="s">
        <v>1717</v>
      </c>
      <c r="J8" s="995" t="s">
        <v>1716</v>
      </c>
      <c r="K8" s="994" t="s">
        <v>1717</v>
      </c>
      <c r="L8" s="989"/>
    </row>
    <row r="9" spans="1:12" ht="12.75">
      <c r="A9" s="990"/>
      <c r="B9" s="1313"/>
      <c r="C9" s="1316"/>
      <c r="D9" s="991" t="s">
        <v>1718</v>
      </c>
      <c r="E9" s="993"/>
      <c r="F9" s="992"/>
      <c r="G9" s="993"/>
      <c r="H9" s="994" t="s">
        <v>1719</v>
      </c>
      <c r="J9" s="994" t="s">
        <v>1719</v>
      </c>
      <c r="K9" s="996"/>
      <c r="L9" s="989"/>
    </row>
    <row r="10" spans="1:12" ht="12.75">
      <c r="A10" s="997"/>
      <c r="B10" s="1314"/>
      <c r="C10" s="1317"/>
      <c r="D10" s="998"/>
      <c r="E10" s="999"/>
      <c r="F10" s="999"/>
      <c r="G10" s="999"/>
      <c r="H10" s="999"/>
      <c r="I10" s="998"/>
      <c r="J10" s="999"/>
      <c r="K10" s="999"/>
      <c r="L10" s="989"/>
    </row>
    <row r="11" spans="1:12" ht="12.75">
      <c r="A11" s="1000">
        <v>1</v>
      </c>
      <c r="B11" s="982" t="s">
        <v>1720</v>
      </c>
      <c r="C11" s="1001" t="s">
        <v>1721</v>
      </c>
      <c r="D11" s="982">
        <v>66</v>
      </c>
      <c r="E11" s="982">
        <v>3</v>
      </c>
      <c r="F11" s="1002">
        <v>16</v>
      </c>
      <c r="G11" s="1002">
        <v>16</v>
      </c>
      <c r="H11" s="1003"/>
      <c r="I11" s="1004"/>
      <c r="J11" s="1005">
        <v>280.8</v>
      </c>
      <c r="K11" s="1005">
        <v>280.8</v>
      </c>
      <c r="L11" s="1006"/>
    </row>
    <row r="12" spans="1:12" ht="12.75">
      <c r="A12" s="1000">
        <v>2</v>
      </c>
      <c r="B12" s="982" t="s">
        <v>1722</v>
      </c>
      <c r="C12" s="1001" t="s">
        <v>1723</v>
      </c>
      <c r="D12" s="982">
        <v>12</v>
      </c>
      <c r="E12" s="982">
        <v>4</v>
      </c>
      <c r="F12" s="982">
        <v>5</v>
      </c>
      <c r="G12" s="1002">
        <v>5</v>
      </c>
      <c r="H12" s="1003"/>
      <c r="I12" s="1005"/>
      <c r="J12" s="1005"/>
      <c r="K12" s="1005"/>
      <c r="L12" s="1006"/>
    </row>
    <row r="13" spans="1:12" ht="12.75">
      <c r="A13" s="1000">
        <v>3</v>
      </c>
      <c r="B13" s="982" t="s">
        <v>1724</v>
      </c>
      <c r="C13" s="1001" t="s">
        <v>1725</v>
      </c>
      <c r="D13" s="1309"/>
      <c r="E13" s="1309">
        <v>1</v>
      </c>
      <c r="F13" s="1309"/>
      <c r="G13" s="1310"/>
      <c r="H13" s="1309"/>
      <c r="I13" s="1311"/>
      <c r="J13" s="1306"/>
      <c r="K13" s="1306"/>
      <c r="L13" s="1006"/>
    </row>
    <row r="14" spans="1:12" ht="12.75">
      <c r="A14" s="1000"/>
      <c r="B14" s="982" t="s">
        <v>1726</v>
      </c>
      <c r="C14" s="1001" t="s">
        <v>1727</v>
      </c>
      <c r="D14" s="1309"/>
      <c r="E14" s="1309"/>
      <c r="F14" s="1309"/>
      <c r="G14" s="1310"/>
      <c r="H14" s="1309"/>
      <c r="I14" s="1311"/>
      <c r="J14" s="1306"/>
      <c r="K14" s="1306"/>
      <c r="L14" s="989"/>
    </row>
    <row r="15" spans="1:12" ht="12.75">
      <c r="A15" s="1000">
        <v>4</v>
      </c>
      <c r="B15" s="982" t="s">
        <v>1728</v>
      </c>
      <c r="C15" s="1001" t="s">
        <v>1729</v>
      </c>
      <c r="D15" s="982">
        <v>16</v>
      </c>
      <c r="E15" s="982">
        <v>2</v>
      </c>
      <c r="F15" s="982">
        <v>10</v>
      </c>
      <c r="G15" s="1002">
        <v>10</v>
      </c>
      <c r="H15" s="1003"/>
      <c r="I15" s="982"/>
      <c r="J15" s="1005"/>
      <c r="K15" s="1005"/>
      <c r="L15" s="989"/>
    </row>
    <row r="16" spans="1:12" ht="12.75">
      <c r="A16" s="1000">
        <v>5</v>
      </c>
      <c r="B16" s="982" t="s">
        <v>1730</v>
      </c>
      <c r="C16" s="1001"/>
      <c r="D16" s="982">
        <v>6</v>
      </c>
      <c r="E16" s="982">
        <v>1</v>
      </c>
      <c r="F16" s="982">
        <v>4</v>
      </c>
      <c r="G16" s="1002">
        <v>4</v>
      </c>
      <c r="H16" s="1003"/>
      <c r="I16" s="1003"/>
      <c r="J16" s="1005"/>
      <c r="K16" s="1005"/>
      <c r="L16" s="989"/>
    </row>
    <row r="17" spans="1:12" ht="21" customHeight="1">
      <c r="A17" s="1000">
        <v>6</v>
      </c>
      <c r="B17" s="1007" t="s">
        <v>1731</v>
      </c>
      <c r="C17" s="1001" t="s">
        <v>1732</v>
      </c>
      <c r="D17" s="982">
        <v>25</v>
      </c>
      <c r="E17" s="982">
        <v>2</v>
      </c>
      <c r="F17" s="982">
        <v>21</v>
      </c>
      <c r="G17" s="1002">
        <v>21</v>
      </c>
      <c r="H17" s="1003"/>
      <c r="I17" s="1003"/>
      <c r="J17" s="1005"/>
      <c r="K17" s="1005"/>
      <c r="L17" s="989"/>
    </row>
    <row r="18" spans="1:12" ht="21" customHeight="1">
      <c r="A18" s="1000">
        <v>7</v>
      </c>
      <c r="B18" s="1007" t="s">
        <v>1733</v>
      </c>
      <c r="C18" s="1001" t="s">
        <v>1734</v>
      </c>
      <c r="D18" s="982">
        <v>6</v>
      </c>
      <c r="E18" s="982">
        <v>1</v>
      </c>
      <c r="F18" s="982">
        <v>9</v>
      </c>
      <c r="G18" s="1002">
        <v>8</v>
      </c>
      <c r="H18" s="1003"/>
      <c r="I18" s="1003"/>
      <c r="J18" s="1005"/>
      <c r="K18" s="1005"/>
      <c r="L18" s="989"/>
    </row>
    <row r="19" spans="1:12" ht="21.75">
      <c r="A19" s="1000">
        <v>8</v>
      </c>
      <c r="B19" s="1007" t="s">
        <v>1735</v>
      </c>
      <c r="C19" s="1001" t="s">
        <v>1736</v>
      </c>
      <c r="D19" s="982">
        <v>17</v>
      </c>
      <c r="E19" s="982">
        <v>2</v>
      </c>
      <c r="F19" s="982">
        <v>8</v>
      </c>
      <c r="G19" s="1002">
        <v>8</v>
      </c>
      <c r="H19" s="1003"/>
      <c r="I19" s="1003"/>
      <c r="J19" s="1005"/>
      <c r="K19" s="1005"/>
      <c r="L19" s="989"/>
    </row>
    <row r="20" spans="1:12" ht="32.25">
      <c r="A20" s="1000">
        <v>9</v>
      </c>
      <c r="B20" s="1007" t="s">
        <v>1737</v>
      </c>
      <c r="C20" s="1001"/>
      <c r="D20" s="982">
        <v>11</v>
      </c>
      <c r="E20" s="982">
        <v>1</v>
      </c>
      <c r="F20" s="982">
        <v>7</v>
      </c>
      <c r="G20" s="1008">
        <v>7</v>
      </c>
      <c r="H20" s="1003"/>
      <c r="I20" s="1003"/>
      <c r="J20" s="1005"/>
      <c r="K20" s="1005"/>
      <c r="L20" s="989"/>
    </row>
    <row r="21" spans="1:12" ht="12.75">
      <c r="A21" s="1000">
        <v>10</v>
      </c>
      <c r="B21" s="1009" t="s">
        <v>1738</v>
      </c>
      <c r="C21" s="1010" t="s">
        <v>1739</v>
      </c>
      <c r="D21" s="982">
        <v>11</v>
      </c>
      <c r="E21" s="982">
        <v>1</v>
      </c>
      <c r="F21" s="1004">
        <v>14</v>
      </c>
      <c r="G21" s="1002">
        <v>14</v>
      </c>
      <c r="H21" s="1005"/>
      <c r="I21" s="1004"/>
      <c r="J21" s="1005"/>
      <c r="K21" s="1005"/>
      <c r="L21" s="1006"/>
    </row>
    <row r="22" spans="1:12" ht="32.25">
      <c r="A22" s="1000">
        <v>11</v>
      </c>
      <c r="B22" s="1007" t="s">
        <v>1740</v>
      </c>
      <c r="C22" s="1001"/>
      <c r="D22" s="982">
        <v>11</v>
      </c>
      <c r="E22" s="982">
        <v>1</v>
      </c>
      <c r="F22" s="982">
        <v>9</v>
      </c>
      <c r="G22" s="1008">
        <v>9</v>
      </c>
      <c r="H22" s="1003"/>
      <c r="I22" s="1003"/>
      <c r="J22" s="1005"/>
      <c r="K22" s="1005"/>
      <c r="L22" s="989"/>
    </row>
    <row r="23" spans="1:12" ht="12.75">
      <c r="A23" s="1000">
        <v>12</v>
      </c>
      <c r="B23" s="982" t="s">
        <v>1741</v>
      </c>
      <c r="C23" s="1001" t="s">
        <v>1742</v>
      </c>
      <c r="D23" s="982">
        <v>13</v>
      </c>
      <c r="E23" s="982">
        <v>2</v>
      </c>
      <c r="F23" s="982">
        <v>9</v>
      </c>
      <c r="G23" s="1002">
        <v>7</v>
      </c>
      <c r="H23" s="1003">
        <v>201</v>
      </c>
      <c r="I23" s="1003">
        <v>201</v>
      </c>
      <c r="J23" s="1005">
        <v>200</v>
      </c>
      <c r="K23" s="1005">
        <v>200</v>
      </c>
      <c r="L23" s="989"/>
    </row>
    <row r="24" spans="1:12" ht="12.75">
      <c r="A24" s="1000">
        <v>13</v>
      </c>
      <c r="B24" s="982" t="s">
        <v>1743</v>
      </c>
      <c r="C24" s="1001"/>
      <c r="D24" s="982">
        <v>10</v>
      </c>
      <c r="E24" s="982">
        <v>1</v>
      </c>
      <c r="F24" s="982">
        <v>6</v>
      </c>
      <c r="G24" s="1008">
        <v>6</v>
      </c>
      <c r="H24" s="1003"/>
      <c r="I24" s="1003"/>
      <c r="J24" s="1005"/>
      <c r="K24" s="1005"/>
      <c r="L24" s="989"/>
    </row>
    <row r="25" spans="1:12" ht="21.75">
      <c r="A25" s="1000">
        <v>14</v>
      </c>
      <c r="B25" s="1007" t="s">
        <v>1744</v>
      </c>
      <c r="C25" s="1001" t="s">
        <v>1745</v>
      </c>
      <c r="D25" s="982">
        <v>12</v>
      </c>
      <c r="E25" s="982">
        <v>5</v>
      </c>
      <c r="F25" s="982"/>
      <c r="G25" s="1008"/>
      <c r="H25" s="1003">
        <v>720</v>
      </c>
      <c r="I25" s="1003">
        <v>720</v>
      </c>
      <c r="J25" s="1005"/>
      <c r="K25" s="1003"/>
      <c r="L25" s="989"/>
    </row>
    <row r="26" spans="1:12" ht="12.75">
      <c r="A26" s="1000">
        <v>15</v>
      </c>
      <c r="B26" s="982" t="s">
        <v>1746</v>
      </c>
      <c r="C26" s="1001" t="s">
        <v>1747</v>
      </c>
      <c r="D26" s="982">
        <v>9</v>
      </c>
      <c r="E26" s="982">
        <v>1</v>
      </c>
      <c r="F26" s="982">
        <v>16</v>
      </c>
      <c r="G26" s="1002">
        <v>12</v>
      </c>
      <c r="H26" s="1003"/>
      <c r="I26" s="1003"/>
      <c r="J26" s="1005"/>
      <c r="K26" s="1003"/>
      <c r="L26" s="989"/>
    </row>
    <row r="27" spans="1:12" ht="12.75">
      <c r="A27" s="1000"/>
      <c r="B27" s="1011" t="s">
        <v>1748</v>
      </c>
      <c r="C27" s="1011" t="s">
        <v>340</v>
      </c>
      <c r="D27" s="1012">
        <f aca="true" t="shared" si="0" ref="D27:K27">SUM(D11:D26)</f>
        <v>225</v>
      </c>
      <c r="E27" s="1012">
        <f t="shared" si="0"/>
        <v>28</v>
      </c>
      <c r="F27" s="1012">
        <f t="shared" si="0"/>
        <v>134</v>
      </c>
      <c r="G27" s="1012">
        <f t="shared" si="0"/>
        <v>127</v>
      </c>
      <c r="H27" s="1013">
        <f t="shared" si="0"/>
        <v>921</v>
      </c>
      <c r="I27" s="1013">
        <f t="shared" si="0"/>
        <v>921</v>
      </c>
      <c r="J27" s="1013">
        <f t="shared" si="0"/>
        <v>480.8</v>
      </c>
      <c r="K27" s="1013">
        <f t="shared" si="0"/>
        <v>480.8</v>
      </c>
      <c r="L27" s="989"/>
    </row>
    <row r="28" spans="1:12" ht="12.75">
      <c r="A28" s="982"/>
      <c r="B28" s="1014"/>
      <c r="C28" s="1014"/>
      <c r="D28" s="1015"/>
      <c r="E28" s="1014"/>
      <c r="F28" s="1014"/>
      <c r="G28" s="1016"/>
      <c r="H28" s="1016"/>
      <c r="I28" s="1017"/>
      <c r="J28" s="1016"/>
      <c r="K28" s="1018"/>
      <c r="L28" s="1019"/>
    </row>
    <row r="29" spans="1:12" ht="12.75">
      <c r="A29" s="1020"/>
      <c r="B29" s="1009"/>
      <c r="C29" s="1010"/>
      <c r="D29" s="982"/>
      <c r="E29" s="982"/>
      <c r="F29" s="1004"/>
      <c r="G29" s="1002"/>
      <c r="H29" s="1005"/>
      <c r="I29" s="1004"/>
      <c r="J29" s="1005"/>
      <c r="K29" s="1004"/>
      <c r="L29" s="1006"/>
    </row>
    <row r="30" spans="1:12" ht="12.75">
      <c r="A30" s="1020"/>
      <c r="B30" s="982"/>
      <c r="C30" s="1001"/>
      <c r="D30" s="982"/>
      <c r="E30" s="982"/>
      <c r="F30" s="982"/>
      <c r="G30" s="1002"/>
      <c r="H30" s="1003"/>
      <c r="I30" s="1003"/>
      <c r="J30" s="1005"/>
      <c r="K30" s="1003"/>
      <c r="L30" s="989"/>
    </row>
    <row r="31" spans="1:12" ht="12.75">
      <c r="A31" s="1020"/>
      <c r="B31" s="982"/>
      <c r="C31" s="1001"/>
      <c r="D31" s="982"/>
      <c r="E31" s="982"/>
      <c r="F31" s="982"/>
      <c r="G31" s="1002"/>
      <c r="H31" s="1003"/>
      <c r="I31" s="1003"/>
      <c r="J31" s="1005"/>
      <c r="K31" s="1003"/>
      <c r="L31" s="989"/>
    </row>
  </sheetData>
  <sheetProtection/>
  <mergeCells count="18">
    <mergeCell ref="B5:B10"/>
    <mergeCell ref="C5:C10"/>
    <mergeCell ref="D5:D6"/>
    <mergeCell ref="E5:E6"/>
    <mergeCell ref="F5:F6"/>
    <mergeCell ref="G5:G6"/>
    <mergeCell ref="D13:D14"/>
    <mergeCell ref="E13:E14"/>
    <mergeCell ref="F13:F14"/>
    <mergeCell ref="G13:G14"/>
    <mergeCell ref="H13:H14"/>
    <mergeCell ref="I13:I14"/>
    <mergeCell ref="J13:J14"/>
    <mergeCell ref="K13:K14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4" width="9.125" style="1025" customWidth="1"/>
    <col min="5" max="5" width="7.875" style="1025" customWidth="1"/>
    <col min="6" max="7" width="9.125" style="1025" customWidth="1"/>
    <col min="8" max="9" width="8.125" style="1025" customWidth="1"/>
    <col min="10" max="10" width="9.125" style="1025" customWidth="1"/>
    <col min="11" max="11" width="6.875" style="1025" customWidth="1"/>
    <col min="12" max="12" width="9.125" style="1025" customWidth="1"/>
    <col min="13" max="13" width="7.625" style="1025" customWidth="1"/>
    <col min="14" max="15" width="6.00390625" style="1025" customWidth="1"/>
    <col min="16" max="18" width="9.125" style="1025" customWidth="1"/>
    <col min="19" max="19" width="7.00390625" style="1025" customWidth="1"/>
    <col min="20" max="16384" width="9.125" style="1025" customWidth="1"/>
  </cols>
  <sheetData>
    <row r="1" spans="1:16" ht="8.25">
      <c r="A1" s="1021" t="s">
        <v>1749</v>
      </c>
      <c r="B1" s="1021"/>
      <c r="C1" s="1021"/>
      <c r="D1" s="1022" t="s">
        <v>1750</v>
      </c>
      <c r="E1" s="1023"/>
      <c r="F1" s="1021"/>
      <c r="G1" s="1024"/>
      <c r="H1" s="1024"/>
      <c r="I1" s="1024"/>
      <c r="J1" s="1024"/>
      <c r="K1" s="1021"/>
      <c r="L1" s="1021"/>
      <c r="M1" s="1021"/>
      <c r="N1" s="1021"/>
      <c r="O1" s="1021"/>
      <c r="P1" s="1021"/>
    </row>
    <row r="2" spans="1:16" ht="8.25">
      <c r="A2" s="1021"/>
      <c r="B2" s="1021"/>
      <c r="C2" s="1021"/>
      <c r="D2" s="1026" t="s">
        <v>1751</v>
      </c>
      <c r="E2" s="1023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</row>
    <row r="3" spans="1:16" ht="8.25">
      <c r="A3" s="1021"/>
      <c r="B3" s="1021"/>
      <c r="C3" s="1021"/>
      <c r="D3" s="1026"/>
      <c r="E3" s="1023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</row>
    <row r="4" spans="1:16" ht="8.25">
      <c r="A4" s="1021"/>
      <c r="B4" s="1021"/>
      <c r="C4" s="1021"/>
      <c r="D4" s="1021"/>
      <c r="E4" s="1023"/>
      <c r="F4" s="1021"/>
      <c r="G4" s="1021"/>
      <c r="H4" s="1021"/>
      <c r="I4" s="1021"/>
      <c r="J4" s="1021"/>
      <c r="L4" s="1320" t="s">
        <v>1752</v>
      </c>
      <c r="M4" s="1320"/>
      <c r="N4" s="1320"/>
      <c r="O4" s="1320"/>
      <c r="P4" s="1021"/>
    </row>
    <row r="5" spans="1:16" ht="8.25">
      <c r="A5" s="1027"/>
      <c r="B5" s="1028"/>
      <c r="C5" s="1335" t="s">
        <v>1753</v>
      </c>
      <c r="D5" s="1336"/>
      <c r="E5" s="1337"/>
      <c r="F5" s="1335" t="s">
        <v>1754</v>
      </c>
      <c r="G5" s="1336"/>
      <c r="H5" s="1337"/>
      <c r="I5" s="1335" t="s">
        <v>1755</v>
      </c>
      <c r="J5" s="1336"/>
      <c r="K5" s="1336"/>
      <c r="L5" s="1335" t="s">
        <v>1756</v>
      </c>
      <c r="M5" s="1336"/>
      <c r="N5" s="1336"/>
      <c r="O5" s="1337"/>
      <c r="P5" s="1021"/>
    </row>
    <row r="6" spans="1:16" ht="8.25">
      <c r="A6" s="1029" t="s">
        <v>1757</v>
      </c>
      <c r="B6" s="1030" t="s">
        <v>1758</v>
      </c>
      <c r="C6" s="1341" t="s">
        <v>1759</v>
      </c>
      <c r="D6" s="1342"/>
      <c r="E6" s="1343"/>
      <c r="F6" s="1341" t="s">
        <v>1760</v>
      </c>
      <c r="G6" s="1342"/>
      <c r="H6" s="1343"/>
      <c r="I6" s="1341" t="s">
        <v>1761</v>
      </c>
      <c r="J6" s="1342"/>
      <c r="K6" s="1342"/>
      <c r="L6" s="1341" t="s">
        <v>1762</v>
      </c>
      <c r="M6" s="1342"/>
      <c r="N6" s="1342"/>
      <c r="O6" s="1343"/>
      <c r="P6" s="1021"/>
    </row>
    <row r="7" spans="1:16" ht="8.25">
      <c r="A7" s="1029" t="s">
        <v>1763</v>
      </c>
      <c r="B7" s="1030" t="s">
        <v>1764</v>
      </c>
      <c r="C7" s="1032"/>
      <c r="D7" s="1033"/>
      <c r="E7" s="1034"/>
      <c r="F7" s="1032"/>
      <c r="G7" s="1033"/>
      <c r="H7" s="1033"/>
      <c r="I7" s="1032"/>
      <c r="J7" s="1033"/>
      <c r="K7" s="1031"/>
      <c r="L7" s="1331"/>
      <c r="M7" s="1320"/>
      <c r="N7" s="1320"/>
      <c r="O7" s="1321"/>
      <c r="P7" s="1021"/>
    </row>
    <row r="8" spans="1:16" ht="8.25">
      <c r="A8" s="1029" t="s">
        <v>662</v>
      </c>
      <c r="B8" s="1035"/>
      <c r="C8" s="1036">
        <v>2011</v>
      </c>
      <c r="D8" s="1037">
        <v>2012</v>
      </c>
      <c r="E8" s="1037">
        <v>2012</v>
      </c>
      <c r="F8" s="1036">
        <v>2011</v>
      </c>
      <c r="G8" s="1037">
        <v>2012</v>
      </c>
      <c r="H8" s="1037">
        <v>2012</v>
      </c>
      <c r="I8" s="1036">
        <v>2011</v>
      </c>
      <c r="J8" s="1037">
        <v>2012</v>
      </c>
      <c r="K8" s="1037">
        <v>2012</v>
      </c>
      <c r="L8" s="1036">
        <v>2011</v>
      </c>
      <c r="M8" s="1037">
        <v>2012</v>
      </c>
      <c r="N8" s="1327">
        <v>2012</v>
      </c>
      <c r="O8" s="1328"/>
      <c r="P8" s="1021"/>
    </row>
    <row r="9" spans="1:16" ht="8.25">
      <c r="A9" s="1038"/>
      <c r="B9" s="1039"/>
      <c r="C9" s="1040" t="s">
        <v>1164</v>
      </c>
      <c r="D9" s="1040" t="s">
        <v>1765</v>
      </c>
      <c r="E9" s="1040" t="s">
        <v>1164</v>
      </c>
      <c r="F9" s="1040" t="s">
        <v>1164</v>
      </c>
      <c r="G9" s="1040" t="s">
        <v>1765</v>
      </c>
      <c r="H9" s="1040" t="s">
        <v>1164</v>
      </c>
      <c r="I9" s="1040" t="s">
        <v>1164</v>
      </c>
      <c r="J9" s="1040" t="s">
        <v>1765</v>
      </c>
      <c r="K9" s="1040" t="s">
        <v>1164</v>
      </c>
      <c r="L9" s="1040" t="s">
        <v>1164</v>
      </c>
      <c r="M9" s="1040" t="s">
        <v>1765</v>
      </c>
      <c r="N9" s="1329" t="s">
        <v>1164</v>
      </c>
      <c r="O9" s="1330"/>
      <c r="P9" s="1021"/>
    </row>
    <row r="10" spans="1:16" ht="8.25">
      <c r="A10" s="1041"/>
      <c r="B10" s="1042"/>
      <c r="C10" s="1041"/>
      <c r="D10" s="1043"/>
      <c r="E10" s="1043"/>
      <c r="F10" s="1041"/>
      <c r="G10" s="1043"/>
      <c r="H10" s="1043"/>
      <c r="I10" s="1041"/>
      <c r="J10" s="1044"/>
      <c r="K10" s="1044"/>
      <c r="L10" s="1041"/>
      <c r="M10" s="1045"/>
      <c r="N10" s="1338"/>
      <c r="O10" s="1334"/>
      <c r="P10" s="1021"/>
    </row>
    <row r="11" spans="1:16" ht="8.25">
      <c r="A11" s="1046" t="s">
        <v>43</v>
      </c>
      <c r="B11" s="1047" t="s">
        <v>1766</v>
      </c>
      <c r="C11" s="867">
        <v>-15.6</v>
      </c>
      <c r="D11" s="867">
        <v>-24.1</v>
      </c>
      <c r="E11" s="867">
        <v>-19.7</v>
      </c>
      <c r="F11" s="867">
        <v>2</v>
      </c>
      <c r="G11" s="867">
        <v>-8</v>
      </c>
      <c r="H11" s="867">
        <v>2</v>
      </c>
      <c r="I11" s="867">
        <v>-31</v>
      </c>
      <c r="J11" s="867">
        <v>-40</v>
      </c>
      <c r="K11" s="867">
        <v>-37</v>
      </c>
      <c r="L11" s="867">
        <v>4.2</v>
      </c>
      <c r="M11" s="1048">
        <v>0.6</v>
      </c>
      <c r="N11" s="1339">
        <v>0.6</v>
      </c>
      <c r="O11" s="1340"/>
      <c r="P11" s="1021"/>
    </row>
    <row r="12" spans="1:16" ht="8.25">
      <c r="A12" s="1021" t="s">
        <v>592</v>
      </c>
      <c r="B12" s="1047" t="s">
        <v>1767</v>
      </c>
      <c r="C12" s="867">
        <v>-20.6</v>
      </c>
      <c r="D12" s="867">
        <v>-28.3</v>
      </c>
      <c r="E12" s="867">
        <v>-26.8</v>
      </c>
      <c r="F12" s="867">
        <v>-1</v>
      </c>
      <c r="G12" s="867">
        <v>-14</v>
      </c>
      <c r="H12" s="867">
        <v>-13</v>
      </c>
      <c r="I12" s="867">
        <v>-39</v>
      </c>
      <c r="J12" s="867">
        <v>-42</v>
      </c>
      <c r="K12" s="867">
        <v>-40</v>
      </c>
      <c r="L12" s="867">
        <v>2.2</v>
      </c>
      <c r="M12" s="1048">
        <v>0.2</v>
      </c>
      <c r="N12" s="1332">
        <v>0</v>
      </c>
      <c r="O12" s="1330"/>
      <c r="P12" s="1021"/>
    </row>
    <row r="13" spans="1:16" ht="8.25">
      <c r="A13" s="1021" t="s">
        <v>44</v>
      </c>
      <c r="B13" s="1047" t="s">
        <v>1768</v>
      </c>
      <c r="C13" s="867">
        <v>-19.2</v>
      </c>
      <c r="D13" s="867">
        <v>-26.5</v>
      </c>
      <c r="E13" s="867">
        <v>-24.5</v>
      </c>
      <c r="F13" s="867">
        <v>0</v>
      </c>
      <c r="G13" s="867">
        <v>-12</v>
      </c>
      <c r="H13" s="867">
        <v>-10</v>
      </c>
      <c r="I13" s="867">
        <v>-30</v>
      </c>
      <c r="J13" s="867">
        <v>-40</v>
      </c>
      <c r="K13" s="867">
        <v>-38</v>
      </c>
      <c r="L13" s="867">
        <v>7.9</v>
      </c>
      <c r="M13" s="1048">
        <v>3.1</v>
      </c>
      <c r="N13" s="1332">
        <v>0.5</v>
      </c>
      <c r="O13" s="1330"/>
      <c r="P13" s="1021"/>
    </row>
    <row r="14" spans="1:16" ht="8.25">
      <c r="A14" s="1021" t="s">
        <v>280</v>
      </c>
      <c r="B14" s="1047" t="s">
        <v>1769</v>
      </c>
      <c r="C14" s="867">
        <v>-18.5</v>
      </c>
      <c r="D14" s="867">
        <v>-25.5</v>
      </c>
      <c r="E14" s="867">
        <v>-20.1</v>
      </c>
      <c r="F14" s="867">
        <v>0</v>
      </c>
      <c r="G14" s="867">
        <v>-10</v>
      </c>
      <c r="H14" s="867">
        <v>-6</v>
      </c>
      <c r="I14" s="867">
        <v>-33</v>
      </c>
      <c r="J14" s="867">
        <v>-39</v>
      </c>
      <c r="K14" s="867">
        <v>-38</v>
      </c>
      <c r="L14" s="867">
        <v>6.6</v>
      </c>
      <c r="M14" s="1048"/>
      <c r="N14" s="1332">
        <v>0.2</v>
      </c>
      <c r="O14" s="1330"/>
      <c r="P14" s="1021"/>
    </row>
    <row r="15" spans="1:16" ht="8.25">
      <c r="A15" s="1021" t="s">
        <v>683</v>
      </c>
      <c r="B15" s="1047" t="s">
        <v>1770</v>
      </c>
      <c r="C15" s="867">
        <v>-15</v>
      </c>
      <c r="D15" s="867">
        <v>-22.6</v>
      </c>
      <c r="E15" s="867">
        <v>-19.2</v>
      </c>
      <c r="F15" s="867">
        <v>2</v>
      </c>
      <c r="G15" s="867">
        <v>-7</v>
      </c>
      <c r="H15" s="867">
        <v>-6</v>
      </c>
      <c r="I15" s="867">
        <v>-28</v>
      </c>
      <c r="J15" s="867">
        <v>-4</v>
      </c>
      <c r="K15" s="867">
        <v>-35</v>
      </c>
      <c r="L15" s="867">
        <v>2.5</v>
      </c>
      <c r="M15" s="1048"/>
      <c r="N15" s="1332">
        <v>0.5</v>
      </c>
      <c r="O15" s="1330"/>
      <c r="P15" s="1021"/>
    </row>
    <row r="16" spans="1:16" ht="8.25">
      <c r="A16" s="1021" t="s">
        <v>517</v>
      </c>
      <c r="B16" s="1047" t="s">
        <v>1771</v>
      </c>
      <c r="C16" s="867">
        <v>-10.8</v>
      </c>
      <c r="D16" s="867">
        <v>-20</v>
      </c>
      <c r="E16" s="867">
        <v>-19.9</v>
      </c>
      <c r="F16" s="867">
        <v>1</v>
      </c>
      <c r="G16" s="867">
        <v>-8</v>
      </c>
      <c r="H16" s="867">
        <v>-2</v>
      </c>
      <c r="I16" s="867">
        <v>-25</v>
      </c>
      <c r="J16" s="867">
        <v>-40</v>
      </c>
      <c r="K16" s="867">
        <v>-30</v>
      </c>
      <c r="L16" s="867">
        <v>2</v>
      </c>
      <c r="M16" s="1048"/>
      <c r="N16" s="1332">
        <v>1.4</v>
      </c>
      <c r="O16" s="1330"/>
      <c r="P16" s="1021"/>
    </row>
    <row r="17" spans="1:16" ht="8.25">
      <c r="A17" s="1021" t="s">
        <v>17</v>
      </c>
      <c r="B17" s="1047" t="s">
        <v>1772</v>
      </c>
      <c r="C17" s="867">
        <v>-11</v>
      </c>
      <c r="D17" s="867">
        <v>-18.2</v>
      </c>
      <c r="E17" s="867">
        <v>-16</v>
      </c>
      <c r="F17" s="867">
        <v>1</v>
      </c>
      <c r="G17" s="867">
        <v>-4</v>
      </c>
      <c r="H17" s="867">
        <v>-4</v>
      </c>
      <c r="I17" s="867">
        <v>-24</v>
      </c>
      <c r="J17" s="867">
        <v>-31</v>
      </c>
      <c r="K17" s="867">
        <v>-26</v>
      </c>
      <c r="L17" s="867">
        <v>2</v>
      </c>
      <c r="M17" s="1048"/>
      <c r="N17" s="1332">
        <v>0.7</v>
      </c>
      <c r="O17" s="1330"/>
      <c r="P17" s="1021"/>
    </row>
    <row r="18" spans="1:16" ht="8.25">
      <c r="A18" s="1021" t="s">
        <v>18</v>
      </c>
      <c r="B18" s="1047" t="s">
        <v>1773</v>
      </c>
      <c r="C18" s="867">
        <v>-16.3</v>
      </c>
      <c r="D18" s="867">
        <v>-23.1</v>
      </c>
      <c r="E18" s="867">
        <v>-18.9</v>
      </c>
      <c r="F18" s="867">
        <v>-1</v>
      </c>
      <c r="G18" s="867">
        <v>-10</v>
      </c>
      <c r="H18" s="867">
        <v>-6</v>
      </c>
      <c r="I18" s="867">
        <v>-28</v>
      </c>
      <c r="J18" s="867">
        <v>-38</v>
      </c>
      <c r="K18" s="867">
        <v>-35</v>
      </c>
      <c r="L18" s="867">
        <v>1.7</v>
      </c>
      <c r="M18" s="1048"/>
      <c r="N18" s="1332">
        <v>0.4</v>
      </c>
      <c r="O18" s="1330"/>
      <c r="P18" s="1021"/>
    </row>
    <row r="19" spans="1:16" ht="8.25">
      <c r="A19" s="1021" t="s">
        <v>19</v>
      </c>
      <c r="B19" s="1047" t="s">
        <v>1774</v>
      </c>
      <c r="C19" s="867">
        <v>-17.1</v>
      </c>
      <c r="D19" s="867">
        <v>-21.5</v>
      </c>
      <c r="E19" s="867">
        <v>-17.3</v>
      </c>
      <c r="F19" s="867">
        <v>2</v>
      </c>
      <c r="G19" s="867">
        <v>-4</v>
      </c>
      <c r="H19" s="867">
        <v>-3</v>
      </c>
      <c r="I19" s="867">
        <v>-35</v>
      </c>
      <c r="J19" s="867">
        <v>-37</v>
      </c>
      <c r="K19" s="867">
        <v>-37</v>
      </c>
      <c r="L19" s="867">
        <v>4.9</v>
      </c>
      <c r="M19" s="1048"/>
      <c r="N19" s="1332">
        <v>0.6</v>
      </c>
      <c r="O19" s="1330"/>
      <c r="P19" s="1021"/>
    </row>
    <row r="20" spans="1:16" ht="8.25">
      <c r="A20" s="1021" t="s">
        <v>487</v>
      </c>
      <c r="B20" s="1047" t="s">
        <v>1775</v>
      </c>
      <c r="C20" s="867">
        <v>-22.3</v>
      </c>
      <c r="D20" s="867">
        <v>-30.5</v>
      </c>
      <c r="E20" s="867">
        <v>-24.7</v>
      </c>
      <c r="F20" s="867">
        <v>-7</v>
      </c>
      <c r="G20" s="867">
        <v>-16</v>
      </c>
      <c r="H20" s="867">
        <v>-8</v>
      </c>
      <c r="I20" s="867">
        <v>-37</v>
      </c>
      <c r="J20" s="867">
        <v>-44</v>
      </c>
      <c r="K20" s="867">
        <v>-46</v>
      </c>
      <c r="L20" s="867">
        <v>4.4</v>
      </c>
      <c r="M20" s="1048">
        <v>0.3</v>
      </c>
      <c r="N20" s="1332">
        <v>0.2</v>
      </c>
      <c r="O20" s="1330"/>
      <c r="P20" s="1021"/>
    </row>
    <row r="21" spans="1:16" ht="8.25">
      <c r="A21" s="1021" t="s">
        <v>20</v>
      </c>
      <c r="B21" s="1047" t="s">
        <v>1776</v>
      </c>
      <c r="C21" s="867">
        <v>-20.6</v>
      </c>
      <c r="D21" s="867">
        <v>-17.5</v>
      </c>
      <c r="E21" s="867">
        <v>-19.4</v>
      </c>
      <c r="F21" s="867"/>
      <c r="G21" s="867">
        <v>-13</v>
      </c>
      <c r="H21" s="867">
        <v>-7</v>
      </c>
      <c r="I21" s="867">
        <v>-25</v>
      </c>
      <c r="J21" s="867">
        <v>-40</v>
      </c>
      <c r="K21" s="867">
        <v>-40</v>
      </c>
      <c r="L21" s="867">
        <v>2.8</v>
      </c>
      <c r="M21" s="1048"/>
      <c r="N21" s="1332">
        <v>0.3</v>
      </c>
      <c r="O21" s="1330"/>
      <c r="P21" s="1021"/>
    </row>
    <row r="22" spans="1:16" ht="8.25">
      <c r="A22" s="1021" t="s">
        <v>21</v>
      </c>
      <c r="B22" s="1047" t="s">
        <v>1777</v>
      </c>
      <c r="C22" s="867">
        <v>-14.1</v>
      </c>
      <c r="D22" s="867">
        <v>-22.8</v>
      </c>
      <c r="E22" s="867">
        <v>-19.4</v>
      </c>
      <c r="F22" s="867">
        <v>0</v>
      </c>
      <c r="G22" s="867">
        <v>-8</v>
      </c>
      <c r="H22" s="867">
        <v>-4</v>
      </c>
      <c r="I22" s="867">
        <v>-30</v>
      </c>
      <c r="J22" s="867">
        <v>-40</v>
      </c>
      <c r="K22" s="867">
        <v>-37</v>
      </c>
      <c r="L22" s="867">
        <v>4.3</v>
      </c>
      <c r="M22" s="1048">
        <v>0.5</v>
      </c>
      <c r="N22" s="1332">
        <v>0.8</v>
      </c>
      <c r="O22" s="1330"/>
      <c r="P22" s="1021"/>
    </row>
    <row r="23" spans="1:16" ht="8.25">
      <c r="A23" s="1021" t="s">
        <v>39</v>
      </c>
      <c r="B23" s="1047" t="s">
        <v>1778</v>
      </c>
      <c r="C23" s="867">
        <v>-14.5</v>
      </c>
      <c r="D23" s="867">
        <v>-21.7</v>
      </c>
      <c r="E23" s="867">
        <v>-18.2</v>
      </c>
      <c r="F23" s="867">
        <v>1</v>
      </c>
      <c r="G23" s="867">
        <v>-4</v>
      </c>
      <c r="H23" s="867">
        <v>-8</v>
      </c>
      <c r="I23" s="867">
        <v>-30</v>
      </c>
      <c r="J23" s="867">
        <v>-39</v>
      </c>
      <c r="K23" s="867">
        <v>-33</v>
      </c>
      <c r="L23" s="867">
        <v>4.4</v>
      </c>
      <c r="M23" s="1048"/>
      <c r="N23" s="1332">
        <v>0.7</v>
      </c>
      <c r="O23" s="1330"/>
      <c r="P23" s="1021"/>
    </row>
    <row r="24" spans="1:16" ht="8.25">
      <c r="A24" s="1021" t="s">
        <v>40</v>
      </c>
      <c r="B24" s="1047" t="s">
        <v>1779</v>
      </c>
      <c r="C24" s="867">
        <v>-13.6</v>
      </c>
      <c r="D24" s="867">
        <v>-19.3</v>
      </c>
      <c r="E24" s="867">
        <v>-16.6</v>
      </c>
      <c r="F24" s="867">
        <v>4</v>
      </c>
      <c r="G24" s="867">
        <v>-4</v>
      </c>
      <c r="H24" s="867">
        <v>-2</v>
      </c>
      <c r="I24" s="867">
        <v>-28</v>
      </c>
      <c r="J24" s="867">
        <v>-34</v>
      </c>
      <c r="K24" s="867">
        <v>-30</v>
      </c>
      <c r="L24" s="867">
        <v>3.4</v>
      </c>
      <c r="M24" s="1048">
        <v>1</v>
      </c>
      <c r="N24" s="1332">
        <v>0.7</v>
      </c>
      <c r="O24" s="1330"/>
      <c r="P24" s="1021"/>
    </row>
    <row r="25" spans="1:16" ht="8.25">
      <c r="A25" s="1021" t="s">
        <v>22</v>
      </c>
      <c r="B25" s="1047" t="s">
        <v>1780</v>
      </c>
      <c r="C25" s="1023">
        <v>-12</v>
      </c>
      <c r="D25" s="867">
        <v>-20.3</v>
      </c>
      <c r="E25" s="867">
        <v>-17.1</v>
      </c>
      <c r="F25" s="1023">
        <v>3</v>
      </c>
      <c r="G25" s="867">
        <v>-5</v>
      </c>
      <c r="H25" s="867">
        <v>0</v>
      </c>
      <c r="I25" s="1023">
        <v>-29</v>
      </c>
      <c r="J25" s="867">
        <v>-34</v>
      </c>
      <c r="K25" s="867">
        <v>-32</v>
      </c>
      <c r="L25" s="867">
        <v>0.4</v>
      </c>
      <c r="M25" s="1048"/>
      <c r="N25" s="1332">
        <v>2.9</v>
      </c>
      <c r="O25" s="1330"/>
      <c r="P25" s="1021"/>
    </row>
    <row r="26" spans="1:16" ht="8.25">
      <c r="A26" s="1021" t="s">
        <v>41</v>
      </c>
      <c r="B26" s="1047" t="s">
        <v>1781</v>
      </c>
      <c r="C26" s="1023">
        <v>-10.7</v>
      </c>
      <c r="D26" s="867">
        <v>-17.2</v>
      </c>
      <c r="E26" s="867">
        <v>-14.9</v>
      </c>
      <c r="F26" s="1023">
        <v>4</v>
      </c>
      <c r="G26" s="867">
        <v>-4</v>
      </c>
      <c r="H26" s="867">
        <v>-1</v>
      </c>
      <c r="I26" s="1023">
        <v>-27</v>
      </c>
      <c r="J26" s="867">
        <v>-30</v>
      </c>
      <c r="K26" s="867">
        <v>-27</v>
      </c>
      <c r="L26" s="1023">
        <v>3.8</v>
      </c>
      <c r="M26" s="1048">
        <v>0</v>
      </c>
      <c r="N26" s="1332">
        <v>1.2</v>
      </c>
      <c r="O26" s="1330"/>
      <c r="P26" s="1021"/>
    </row>
    <row r="27" spans="1:16" ht="8.25">
      <c r="A27" s="1049" t="s">
        <v>23</v>
      </c>
      <c r="B27" s="1050" t="s">
        <v>1782</v>
      </c>
      <c r="C27" s="1051">
        <v>-19.7</v>
      </c>
      <c r="D27" s="1051">
        <v>-27.8</v>
      </c>
      <c r="E27" s="1051">
        <v>-28.1</v>
      </c>
      <c r="F27" s="1051">
        <v>1</v>
      </c>
      <c r="G27" s="1051"/>
      <c r="H27" s="1051">
        <v>-11</v>
      </c>
      <c r="I27" s="1051">
        <v>-34</v>
      </c>
      <c r="J27" s="1051">
        <v>-40</v>
      </c>
      <c r="K27" s="1051">
        <v>-43</v>
      </c>
      <c r="L27" s="1051">
        <v>7.5</v>
      </c>
      <c r="M27" s="1052">
        <v>0.7</v>
      </c>
      <c r="N27" s="1333"/>
      <c r="O27" s="1334"/>
      <c r="P27" s="1021"/>
    </row>
    <row r="28" spans="1:16" ht="8.25">
      <c r="A28" s="1021"/>
      <c r="B28" s="1021"/>
      <c r="C28" s="1021"/>
      <c r="D28" s="1053"/>
      <c r="E28" s="1053"/>
      <c r="F28" s="1021"/>
      <c r="G28" s="1021"/>
      <c r="H28" s="1053"/>
      <c r="I28" s="1054"/>
      <c r="J28" s="1023"/>
      <c r="K28" s="1023"/>
      <c r="L28" s="1021"/>
      <c r="M28" s="1053"/>
      <c r="N28" s="1053"/>
      <c r="O28" s="1053"/>
      <c r="P28" s="1021"/>
    </row>
    <row r="29" spans="1:16" ht="8.25">
      <c r="A29" s="1021"/>
      <c r="B29" s="1049"/>
      <c r="C29" s="1021"/>
      <c r="D29" s="1021"/>
      <c r="E29" s="1023"/>
      <c r="F29" s="1021"/>
      <c r="G29" s="1021"/>
      <c r="H29" s="1021"/>
      <c r="I29" s="1021"/>
      <c r="J29" s="1021"/>
      <c r="K29" s="1021"/>
      <c r="L29" s="1021"/>
      <c r="M29" s="1021"/>
      <c r="N29" s="1021"/>
      <c r="O29" s="1021"/>
      <c r="P29" s="1053"/>
    </row>
    <row r="30" spans="1:16" ht="8.25">
      <c r="A30" s="1027" t="s">
        <v>1757</v>
      </c>
      <c r="B30" s="1055" t="s">
        <v>1758</v>
      </c>
      <c r="C30" s="1335" t="s">
        <v>1783</v>
      </c>
      <c r="D30" s="1336"/>
      <c r="E30" s="1337"/>
      <c r="F30" s="1335" t="s">
        <v>1784</v>
      </c>
      <c r="G30" s="1336"/>
      <c r="H30" s="1337"/>
      <c r="I30" s="1335" t="s">
        <v>1785</v>
      </c>
      <c r="J30" s="1336"/>
      <c r="K30" s="1336"/>
      <c r="L30" s="1335" t="s">
        <v>1786</v>
      </c>
      <c r="M30" s="1336"/>
      <c r="N30" s="1336"/>
      <c r="O30" s="1337"/>
      <c r="P30" s="1053"/>
    </row>
    <row r="31" spans="1:16" ht="8.25">
      <c r="A31" s="1029" t="s">
        <v>1787</v>
      </c>
      <c r="B31" s="1055" t="s">
        <v>1764</v>
      </c>
      <c r="C31" s="1324"/>
      <c r="D31" s="1325"/>
      <c r="E31" s="1326"/>
      <c r="F31" s="1324" t="s">
        <v>1788</v>
      </c>
      <c r="G31" s="1325"/>
      <c r="H31" s="1326"/>
      <c r="I31" s="1324" t="s">
        <v>1789</v>
      </c>
      <c r="J31" s="1325"/>
      <c r="K31" s="1325"/>
      <c r="L31" s="1057"/>
      <c r="M31" s="1058"/>
      <c r="N31" s="1058"/>
      <c r="O31" s="1056"/>
      <c r="P31" s="1053"/>
    </row>
    <row r="32" spans="1:19" ht="8.25">
      <c r="A32" s="1029" t="s">
        <v>662</v>
      </c>
      <c r="B32" s="1038"/>
      <c r="C32" s="1036">
        <v>2011</v>
      </c>
      <c r="D32" s="1037">
        <v>2012</v>
      </c>
      <c r="E32" s="1037">
        <v>2012</v>
      </c>
      <c r="F32" s="1036">
        <v>2011</v>
      </c>
      <c r="G32" s="1037">
        <v>2012</v>
      </c>
      <c r="H32" s="1037">
        <v>2012</v>
      </c>
      <c r="I32" s="1036">
        <v>2011</v>
      </c>
      <c r="J32" s="1037">
        <v>2012</v>
      </c>
      <c r="K32" s="1037">
        <v>2012</v>
      </c>
      <c r="L32" s="1036">
        <v>2011</v>
      </c>
      <c r="M32" s="1037">
        <v>2012</v>
      </c>
      <c r="N32" s="1327">
        <v>2012</v>
      </c>
      <c r="O32" s="1328"/>
      <c r="P32" s="1059"/>
      <c r="Q32" s="1053"/>
      <c r="R32" s="1059"/>
      <c r="S32" s="1059"/>
    </row>
    <row r="33" spans="1:19" ht="8.25">
      <c r="A33" s="1029"/>
      <c r="B33" s="1029"/>
      <c r="C33" s="1040" t="s">
        <v>1164</v>
      </c>
      <c r="D33" s="1040" t="s">
        <v>1765</v>
      </c>
      <c r="E33" s="1040" t="s">
        <v>1164</v>
      </c>
      <c r="F33" s="1040" t="s">
        <v>1164</v>
      </c>
      <c r="G33" s="1040" t="s">
        <v>1765</v>
      </c>
      <c r="H33" s="1040" t="s">
        <v>1164</v>
      </c>
      <c r="I33" s="1040" t="s">
        <v>1164</v>
      </c>
      <c r="J33" s="1040" t="s">
        <v>1765</v>
      </c>
      <c r="K33" s="1040" t="s">
        <v>1164</v>
      </c>
      <c r="L33" s="1040" t="s">
        <v>1164</v>
      </c>
      <c r="M33" s="1040" t="s">
        <v>1765</v>
      </c>
      <c r="N33" s="1329" t="s">
        <v>1164</v>
      </c>
      <c r="O33" s="1330"/>
      <c r="P33" s="1053"/>
      <c r="Q33" s="1053"/>
      <c r="R33" s="1059"/>
      <c r="S33" s="1059"/>
    </row>
    <row r="34" spans="1:19" ht="8.25">
      <c r="A34" s="1038"/>
      <c r="B34" s="1041"/>
      <c r="C34" s="1041"/>
      <c r="D34" s="1043"/>
      <c r="E34" s="1043"/>
      <c r="F34" s="1041"/>
      <c r="G34" s="1043"/>
      <c r="H34" s="1043"/>
      <c r="I34" s="1041"/>
      <c r="J34" s="1060"/>
      <c r="K34" s="1060"/>
      <c r="L34" s="1061"/>
      <c r="M34" s="1062"/>
      <c r="N34" s="1331"/>
      <c r="O34" s="1321"/>
      <c r="P34" s="1053"/>
      <c r="Q34" s="1053"/>
      <c r="R34" s="1059"/>
      <c r="S34" s="1059"/>
    </row>
    <row r="35" spans="1:19" ht="8.25">
      <c r="A35" s="1046" t="s">
        <v>43</v>
      </c>
      <c r="B35" s="1063" t="s">
        <v>1766</v>
      </c>
      <c r="C35" s="1025">
        <v>7</v>
      </c>
      <c r="D35" s="1064">
        <v>1</v>
      </c>
      <c r="E35" s="1064">
        <v>1</v>
      </c>
      <c r="F35" s="1053">
        <v>7</v>
      </c>
      <c r="G35" s="1053">
        <v>7</v>
      </c>
      <c r="H35" s="1053">
        <v>9</v>
      </c>
      <c r="I35" s="1053"/>
      <c r="J35" s="1065"/>
      <c r="K35" s="1065"/>
      <c r="L35" s="1053">
        <v>6</v>
      </c>
      <c r="M35" s="1066">
        <v>3</v>
      </c>
      <c r="N35" s="1322">
        <v>1</v>
      </c>
      <c r="O35" s="1323"/>
      <c r="P35" s="1053"/>
      <c r="Q35" s="1067"/>
      <c r="R35" s="1059"/>
      <c r="S35" s="1059"/>
    </row>
    <row r="36" spans="1:19" ht="8.25">
      <c r="A36" s="1021" t="s">
        <v>592</v>
      </c>
      <c r="B36" s="1047" t="s">
        <v>1767</v>
      </c>
      <c r="C36" s="1025">
        <v>5</v>
      </c>
      <c r="D36" s="1064">
        <v>3</v>
      </c>
      <c r="E36" s="1064">
        <v>1</v>
      </c>
      <c r="F36" s="1053">
        <v>9</v>
      </c>
      <c r="G36" s="1053">
        <v>6</v>
      </c>
      <c r="H36" s="1053">
        <v>6</v>
      </c>
      <c r="J36" s="1068"/>
      <c r="K36" s="1068"/>
      <c r="L36" s="1053">
        <v>5</v>
      </c>
      <c r="M36" s="1066">
        <v>5</v>
      </c>
      <c r="N36" s="1318">
        <v>4</v>
      </c>
      <c r="O36" s="1319"/>
      <c r="P36" s="1053"/>
      <c r="Q36" s="1067"/>
      <c r="R36" s="1059"/>
      <c r="S36" s="1059"/>
    </row>
    <row r="37" spans="1:19" ht="8.25">
      <c r="A37" s="1021" t="s">
        <v>44</v>
      </c>
      <c r="B37" s="1047" t="s">
        <v>1768</v>
      </c>
      <c r="C37" s="1025">
        <v>4</v>
      </c>
      <c r="D37" s="1064">
        <v>3</v>
      </c>
      <c r="E37" s="1064">
        <v>1</v>
      </c>
      <c r="F37" s="1053">
        <v>10</v>
      </c>
      <c r="G37" s="1053">
        <v>8</v>
      </c>
      <c r="H37" s="1053">
        <v>12</v>
      </c>
      <c r="I37" s="1053"/>
      <c r="J37" s="1068"/>
      <c r="K37" s="1068">
        <v>2</v>
      </c>
      <c r="L37" s="1053">
        <v>8</v>
      </c>
      <c r="M37" s="1066">
        <v>15</v>
      </c>
      <c r="N37" s="1318">
        <v>12</v>
      </c>
      <c r="O37" s="1319"/>
      <c r="P37" s="1053"/>
      <c r="Q37" s="1053"/>
      <c r="R37" s="1059"/>
      <c r="S37" s="1059"/>
    </row>
    <row r="38" spans="1:19" ht="8.25">
      <c r="A38" s="1021" t="s">
        <v>280</v>
      </c>
      <c r="B38" s="1047" t="s">
        <v>1769</v>
      </c>
      <c r="C38" s="1025">
        <v>8</v>
      </c>
      <c r="D38" s="1064">
        <v>4</v>
      </c>
      <c r="E38" s="1064">
        <v>2</v>
      </c>
      <c r="F38" s="1053">
        <v>8</v>
      </c>
      <c r="G38" s="1053">
        <v>9</v>
      </c>
      <c r="H38" s="1053">
        <v>12</v>
      </c>
      <c r="I38" s="1053"/>
      <c r="J38" s="1068"/>
      <c r="K38" s="1068">
        <v>1</v>
      </c>
      <c r="L38" s="1053">
        <v>6</v>
      </c>
      <c r="M38" s="1066">
        <v>2</v>
      </c>
      <c r="N38" s="1318">
        <v>1</v>
      </c>
      <c r="O38" s="1319"/>
      <c r="P38" s="1053"/>
      <c r="Q38" s="1053"/>
      <c r="R38" s="1059"/>
      <c r="S38" s="1059"/>
    </row>
    <row r="39" spans="1:19" ht="8.25">
      <c r="A39" s="1021" t="s">
        <v>683</v>
      </c>
      <c r="B39" s="1047" t="s">
        <v>1770</v>
      </c>
      <c r="C39" s="1025">
        <v>3</v>
      </c>
      <c r="D39" s="1064"/>
      <c r="E39" s="1064">
        <v>3</v>
      </c>
      <c r="F39" s="1053">
        <v>3</v>
      </c>
      <c r="G39" s="1053">
        <v>12</v>
      </c>
      <c r="H39" s="1053">
        <v>14</v>
      </c>
      <c r="I39" s="1053">
        <v>2</v>
      </c>
      <c r="J39" s="1068">
        <v>5</v>
      </c>
      <c r="K39" s="1068">
        <v>4</v>
      </c>
      <c r="L39" s="1053">
        <v>4</v>
      </c>
      <c r="M39" s="1066">
        <v>7</v>
      </c>
      <c r="N39" s="1318">
        <v>7</v>
      </c>
      <c r="O39" s="1319"/>
      <c r="P39" s="1053"/>
      <c r="Q39" s="1053"/>
      <c r="R39" s="1059"/>
      <c r="S39" s="1059"/>
    </row>
    <row r="40" spans="1:19" ht="8.25">
      <c r="A40" s="1021" t="s">
        <v>517</v>
      </c>
      <c r="B40" s="1047" t="s">
        <v>1771</v>
      </c>
      <c r="C40" s="1025">
        <v>5</v>
      </c>
      <c r="D40" s="1064"/>
      <c r="E40" s="1064">
        <v>3</v>
      </c>
      <c r="F40" s="1053">
        <v>5</v>
      </c>
      <c r="G40" s="1053">
        <v>7</v>
      </c>
      <c r="H40" s="1053">
        <v>7</v>
      </c>
      <c r="I40" s="1053"/>
      <c r="J40" s="1068"/>
      <c r="K40" s="1068"/>
      <c r="L40" s="1053">
        <v>3</v>
      </c>
      <c r="M40" s="1066">
        <v>3</v>
      </c>
      <c r="N40" s="1318">
        <v>2</v>
      </c>
      <c r="O40" s="1319"/>
      <c r="P40" s="1053"/>
      <c r="Q40" s="1067"/>
      <c r="R40" s="1059"/>
      <c r="S40" s="1059"/>
    </row>
    <row r="41" spans="1:19" ht="8.25">
      <c r="A41" s="1021" t="s">
        <v>17</v>
      </c>
      <c r="B41" s="1047" t="s">
        <v>1772</v>
      </c>
      <c r="C41" s="1025">
        <v>4</v>
      </c>
      <c r="D41" s="1064">
        <v>3</v>
      </c>
      <c r="E41" s="1064">
        <v>4</v>
      </c>
      <c r="F41" s="1053">
        <v>4</v>
      </c>
      <c r="G41" s="1053">
        <v>14</v>
      </c>
      <c r="H41" s="1053">
        <v>14</v>
      </c>
      <c r="I41" s="1053">
        <v>4</v>
      </c>
      <c r="J41" s="1068">
        <v>12</v>
      </c>
      <c r="K41" s="1068">
        <v>10</v>
      </c>
      <c r="L41" s="1053">
        <v>2</v>
      </c>
      <c r="M41" s="1066"/>
      <c r="N41" s="1318"/>
      <c r="O41" s="1319"/>
      <c r="P41" s="1053"/>
      <c r="Q41" s="1053"/>
      <c r="R41" s="1059"/>
      <c r="S41" s="1059"/>
    </row>
    <row r="42" spans="1:19" ht="8.25">
      <c r="A42" s="1021" t="s">
        <v>18</v>
      </c>
      <c r="B42" s="1047" t="s">
        <v>1773</v>
      </c>
      <c r="C42" s="1025">
        <v>3</v>
      </c>
      <c r="D42" s="1064">
        <v>1</v>
      </c>
      <c r="E42" s="1064">
        <v>3</v>
      </c>
      <c r="F42" s="1053">
        <v>3</v>
      </c>
      <c r="G42" s="1053">
        <v>12</v>
      </c>
      <c r="H42" s="1053">
        <v>12</v>
      </c>
      <c r="I42" s="1053">
        <v>4</v>
      </c>
      <c r="J42" s="1068"/>
      <c r="K42" s="1068">
        <v>4</v>
      </c>
      <c r="L42" s="1053">
        <v>19</v>
      </c>
      <c r="M42" s="1066">
        <v>4</v>
      </c>
      <c r="N42" s="1318">
        <v>7</v>
      </c>
      <c r="O42" s="1319"/>
      <c r="P42" s="1053"/>
      <c r="Q42" s="1053"/>
      <c r="R42" s="1059"/>
      <c r="S42" s="1059"/>
    </row>
    <row r="43" spans="1:15" ht="8.25">
      <c r="A43" s="1021" t="s">
        <v>19</v>
      </c>
      <c r="B43" s="1047" t="s">
        <v>1774</v>
      </c>
      <c r="C43" s="1025">
        <v>6</v>
      </c>
      <c r="D43" s="1064"/>
      <c r="E43" s="1064">
        <v>2</v>
      </c>
      <c r="F43" s="1053">
        <v>6</v>
      </c>
      <c r="G43" s="1053">
        <v>10</v>
      </c>
      <c r="H43" s="1053">
        <v>10</v>
      </c>
      <c r="I43" s="1053">
        <v>1</v>
      </c>
      <c r="J43" s="1068">
        <v>1</v>
      </c>
      <c r="K43" s="1068">
        <v>1</v>
      </c>
      <c r="L43" s="1053">
        <v>5</v>
      </c>
      <c r="M43" s="1066">
        <v>3</v>
      </c>
      <c r="N43" s="1318">
        <v>2</v>
      </c>
      <c r="O43" s="1319"/>
    </row>
    <row r="44" spans="1:15" ht="8.25">
      <c r="A44" s="1021" t="s">
        <v>487</v>
      </c>
      <c r="B44" s="1047" t="s">
        <v>1775</v>
      </c>
      <c r="C44" s="1025">
        <v>5</v>
      </c>
      <c r="D44" s="1064">
        <v>1</v>
      </c>
      <c r="E44" s="1064">
        <v>1</v>
      </c>
      <c r="F44" s="1053">
        <v>5</v>
      </c>
      <c r="G44" s="1053">
        <v>5</v>
      </c>
      <c r="H44" s="1053">
        <v>9</v>
      </c>
      <c r="I44" s="1053">
        <v>1</v>
      </c>
      <c r="J44" s="1068"/>
      <c r="K44" s="1068"/>
      <c r="L44" s="1053"/>
      <c r="M44" s="1066">
        <v>9</v>
      </c>
      <c r="N44" s="1318"/>
      <c r="O44" s="1319"/>
    </row>
    <row r="45" spans="1:15" ht="8.25">
      <c r="A45" s="1021" t="s">
        <v>20</v>
      </c>
      <c r="B45" s="1047" t="s">
        <v>1776</v>
      </c>
      <c r="C45" s="1025">
        <v>4</v>
      </c>
      <c r="D45" s="1064"/>
      <c r="E45" s="1064">
        <v>1</v>
      </c>
      <c r="F45" s="1053">
        <v>4</v>
      </c>
      <c r="G45" s="1053">
        <v>6</v>
      </c>
      <c r="H45" s="1053">
        <v>9</v>
      </c>
      <c r="I45" s="1053"/>
      <c r="J45" s="1068"/>
      <c r="K45" s="1068"/>
      <c r="L45" s="1053">
        <v>6</v>
      </c>
      <c r="M45" s="1066">
        <v>8</v>
      </c>
      <c r="N45" s="1318">
        <v>4</v>
      </c>
      <c r="O45" s="1319"/>
    </row>
    <row r="46" spans="1:15" ht="8.25">
      <c r="A46" s="1021" t="s">
        <v>21</v>
      </c>
      <c r="B46" s="1047" t="s">
        <v>1777</v>
      </c>
      <c r="C46" s="1025">
        <v>6</v>
      </c>
      <c r="D46" s="1064">
        <v>2</v>
      </c>
      <c r="E46" s="1064">
        <v>4</v>
      </c>
      <c r="F46" s="1053">
        <v>6</v>
      </c>
      <c r="G46" s="1053">
        <v>7</v>
      </c>
      <c r="H46" s="1053">
        <v>7</v>
      </c>
      <c r="I46" s="1053"/>
      <c r="J46" s="1068"/>
      <c r="K46" s="1068"/>
      <c r="L46" s="1053">
        <v>20</v>
      </c>
      <c r="M46" s="1066">
        <v>12</v>
      </c>
      <c r="N46" s="1318">
        <v>10</v>
      </c>
      <c r="O46" s="1319"/>
    </row>
    <row r="47" spans="1:15" ht="8.25">
      <c r="A47" s="1021" t="s">
        <v>39</v>
      </c>
      <c r="B47" s="1047" t="s">
        <v>1778</v>
      </c>
      <c r="C47" s="1025">
        <v>10</v>
      </c>
      <c r="D47" s="1064">
        <v>4</v>
      </c>
      <c r="E47" s="1064">
        <v>3</v>
      </c>
      <c r="F47" s="1053">
        <v>10</v>
      </c>
      <c r="G47" s="1053">
        <v>7</v>
      </c>
      <c r="H47" s="1053">
        <v>9</v>
      </c>
      <c r="I47" s="1053"/>
      <c r="J47" s="1068"/>
      <c r="K47" s="1068"/>
      <c r="L47" s="1053">
        <v>9</v>
      </c>
      <c r="M47" s="1066">
        <v>4</v>
      </c>
      <c r="N47" s="1318">
        <v>3</v>
      </c>
      <c r="O47" s="1319"/>
    </row>
    <row r="48" spans="1:15" ht="8.25">
      <c r="A48" s="1021" t="s">
        <v>40</v>
      </c>
      <c r="B48" s="1047" t="s">
        <v>1779</v>
      </c>
      <c r="C48" s="1069">
        <v>8</v>
      </c>
      <c r="D48" s="1064">
        <v>4</v>
      </c>
      <c r="E48" s="1064">
        <v>5</v>
      </c>
      <c r="F48" s="1053">
        <v>8</v>
      </c>
      <c r="G48" s="1053">
        <v>12</v>
      </c>
      <c r="H48" s="1053">
        <v>12</v>
      </c>
      <c r="I48" s="1053">
        <v>2</v>
      </c>
      <c r="J48" s="1068">
        <v>1</v>
      </c>
      <c r="K48" s="1068">
        <v>2</v>
      </c>
      <c r="L48" s="1053">
        <v>7</v>
      </c>
      <c r="M48" s="1066">
        <v>4</v>
      </c>
      <c r="N48" s="1318">
        <v>2</v>
      </c>
      <c r="O48" s="1319"/>
    </row>
    <row r="49" spans="1:16" ht="8.25">
      <c r="A49" s="1021" t="s">
        <v>22</v>
      </c>
      <c r="B49" s="1047" t="s">
        <v>1780</v>
      </c>
      <c r="C49" s="1025">
        <v>6</v>
      </c>
      <c r="D49" s="1064"/>
      <c r="E49" s="1064">
        <v>2</v>
      </c>
      <c r="F49" s="1053">
        <v>6</v>
      </c>
      <c r="G49" s="1053">
        <v>6</v>
      </c>
      <c r="H49" s="1053">
        <v>10</v>
      </c>
      <c r="I49" s="1053">
        <v>2</v>
      </c>
      <c r="J49" s="1068"/>
      <c r="K49" s="1068">
        <v>1</v>
      </c>
      <c r="L49" s="1053">
        <v>3</v>
      </c>
      <c r="M49" s="1066">
        <v>2</v>
      </c>
      <c r="N49" s="1318">
        <v>4</v>
      </c>
      <c r="O49" s="1319"/>
      <c r="P49" s="1021"/>
    </row>
    <row r="50" spans="1:16" ht="8.25">
      <c r="A50" s="1021" t="s">
        <v>41</v>
      </c>
      <c r="B50" s="1047" t="s">
        <v>1781</v>
      </c>
      <c r="C50" s="1025">
        <v>9</v>
      </c>
      <c r="D50" s="1064">
        <v>5</v>
      </c>
      <c r="E50" s="1064">
        <v>3</v>
      </c>
      <c r="F50" s="1021">
        <v>9</v>
      </c>
      <c r="G50" s="1021">
        <v>14</v>
      </c>
      <c r="H50" s="1021">
        <v>17</v>
      </c>
      <c r="I50" s="1053">
        <v>4</v>
      </c>
      <c r="J50" s="1068">
        <v>7</v>
      </c>
      <c r="K50" s="1068">
        <v>11</v>
      </c>
      <c r="L50" s="1021">
        <v>3</v>
      </c>
      <c r="M50" s="1066"/>
      <c r="N50" s="1318">
        <v>1</v>
      </c>
      <c r="O50" s="1319"/>
      <c r="P50" s="1021"/>
    </row>
    <row r="51" spans="1:16" ht="8.25">
      <c r="A51" s="1049" t="s">
        <v>23</v>
      </c>
      <c r="B51" s="1050" t="s">
        <v>1782</v>
      </c>
      <c r="C51" s="1070">
        <v>4</v>
      </c>
      <c r="D51" s="1071">
        <v>2</v>
      </c>
      <c r="E51" s="1071"/>
      <c r="F51" s="1049">
        <v>4</v>
      </c>
      <c r="G51" s="1049">
        <v>5</v>
      </c>
      <c r="H51" s="1049">
        <v>8</v>
      </c>
      <c r="I51" s="1049"/>
      <c r="J51" s="1070"/>
      <c r="K51" s="1070"/>
      <c r="L51" s="1049">
        <v>7</v>
      </c>
      <c r="M51" s="1072">
        <v>3</v>
      </c>
      <c r="N51" s="1320">
        <v>2</v>
      </c>
      <c r="O51" s="1321"/>
      <c r="P51" s="1021"/>
    </row>
    <row r="52" spans="1:16" ht="8.25">
      <c r="A52" s="1053"/>
      <c r="B52" s="1053"/>
      <c r="C52" s="1053"/>
      <c r="D52" s="1053"/>
      <c r="E52" s="867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21"/>
    </row>
    <row r="53" spans="1:16" ht="8.25">
      <c r="A53" s="1053"/>
      <c r="B53" s="1053"/>
      <c r="C53" s="1053"/>
      <c r="D53" s="1053"/>
      <c r="E53" s="867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21"/>
    </row>
    <row r="54" spans="1:16" ht="8.25">
      <c r="A54" s="1053"/>
      <c r="B54" s="1053"/>
      <c r="C54" s="1053"/>
      <c r="D54" s="1053"/>
      <c r="E54" s="867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21"/>
    </row>
    <row r="55" spans="1:16" ht="8.25">
      <c r="A55" s="1053"/>
      <c r="B55" s="1053"/>
      <c r="C55" s="1053"/>
      <c r="D55" s="1053"/>
      <c r="E55" s="867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21"/>
    </row>
  </sheetData>
  <sheetProtection/>
  <mergeCells count="57">
    <mergeCell ref="L4:O4"/>
    <mergeCell ref="C5:E5"/>
    <mergeCell ref="F5:H5"/>
    <mergeCell ref="I5:K5"/>
    <mergeCell ref="L5:O5"/>
    <mergeCell ref="C6:E6"/>
    <mergeCell ref="F6:H6"/>
    <mergeCell ref="I6:K6"/>
    <mergeCell ref="L6:O6"/>
    <mergeCell ref="L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C30:E30"/>
    <mergeCell ref="F30:H30"/>
    <mergeCell ref="I30:K30"/>
    <mergeCell ref="L30:O30"/>
    <mergeCell ref="C31:E31"/>
    <mergeCell ref="F31:H31"/>
    <mergeCell ref="I31:K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7:O47"/>
    <mergeCell ref="N48:O48"/>
    <mergeCell ref="N49:O49"/>
    <mergeCell ref="N50:O50"/>
    <mergeCell ref="N51:O51"/>
    <mergeCell ref="N41:O41"/>
    <mergeCell ref="N42:O42"/>
    <mergeCell ref="N43:O43"/>
    <mergeCell ref="N44:O44"/>
    <mergeCell ref="N45:O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8" customWidth="1"/>
    <col min="33" max="33" width="33.25390625" style="58" customWidth="1"/>
    <col min="34" max="16384" width="9.125" style="58" customWidth="1"/>
  </cols>
  <sheetData>
    <row r="2" spans="6:37" ht="12.75">
      <c r="F2" s="253" t="s">
        <v>30</v>
      </c>
      <c r="G2" s="210"/>
      <c r="H2" s="215"/>
      <c r="I2" s="215"/>
      <c r="J2" s="215"/>
      <c r="AG2" s="70" t="s">
        <v>88</v>
      </c>
      <c r="AH2" s="66"/>
      <c r="AI2" s="66"/>
      <c r="AJ2" s="66"/>
      <c r="AK2" s="66"/>
    </row>
    <row r="3" spans="6:37" ht="12.75">
      <c r="F3" s="254" t="s">
        <v>31</v>
      </c>
      <c r="G3" s="210"/>
      <c r="H3" s="215"/>
      <c r="I3" s="215"/>
      <c r="J3" s="215"/>
      <c r="AG3" s="73" t="s">
        <v>641</v>
      </c>
      <c r="AH3" s="69"/>
      <c r="AI3" s="69"/>
      <c r="AJ3" s="69"/>
      <c r="AK3" s="69"/>
    </row>
    <row r="4" spans="6:37" ht="12" customHeight="1">
      <c r="F4" s="254"/>
      <c r="G4" s="210"/>
      <c r="H4" s="215"/>
      <c r="I4" s="215"/>
      <c r="J4" s="215"/>
      <c r="AG4" s="371"/>
      <c r="AH4" s="372"/>
      <c r="AI4" s="372"/>
      <c r="AJ4" s="372"/>
      <c r="AK4" s="372"/>
    </row>
    <row r="5" spans="3:37" ht="12.75" customHeight="1">
      <c r="C5" s="232" t="s">
        <v>32</v>
      </c>
      <c r="D5" s="172"/>
      <c r="E5" s="215"/>
      <c r="F5" s="215"/>
      <c r="G5" s="215"/>
      <c r="H5" s="215"/>
      <c r="I5" s="215"/>
      <c r="J5" s="215"/>
      <c r="K5" s="215"/>
      <c r="L5" s="215"/>
      <c r="AG5" s="60"/>
      <c r="AH5" s="59" t="s">
        <v>315</v>
      </c>
      <c r="AI5" s="74"/>
      <c r="AJ5" s="60" t="s">
        <v>313</v>
      </c>
      <c r="AK5" s="60"/>
    </row>
    <row r="6" spans="3:37" ht="13.5" customHeight="1">
      <c r="C6" s="199" t="s">
        <v>33</v>
      </c>
      <c r="D6" s="232"/>
      <c r="E6" s="215"/>
      <c r="F6" s="215"/>
      <c r="G6" s="215"/>
      <c r="H6" s="215"/>
      <c r="I6" s="215"/>
      <c r="J6" s="215"/>
      <c r="K6" s="215"/>
      <c r="L6" s="215"/>
      <c r="AG6" s="61"/>
      <c r="AH6" s="71" t="s">
        <v>396</v>
      </c>
      <c r="AI6" s="71" t="s">
        <v>395</v>
      </c>
      <c r="AJ6" s="67" t="s">
        <v>220</v>
      </c>
      <c r="AK6" s="61"/>
    </row>
    <row r="7" spans="3:37" ht="15.75" customHeight="1">
      <c r="C7" s="199"/>
      <c r="D7" s="232"/>
      <c r="E7" s="215"/>
      <c r="F7" s="215"/>
      <c r="G7" s="215"/>
      <c r="H7" s="215"/>
      <c r="I7" s="215"/>
      <c r="J7" s="215"/>
      <c r="K7" s="215"/>
      <c r="L7" s="215"/>
      <c r="AG7" s="62"/>
      <c r="AH7" s="373"/>
      <c r="AI7" s="373"/>
      <c r="AJ7" s="373"/>
      <c r="AK7" s="62"/>
    </row>
    <row r="8" spans="2:37" ht="44.25" customHeight="1">
      <c r="B8" s="230" t="s">
        <v>92</v>
      </c>
      <c r="C8" s="255" t="s">
        <v>783</v>
      </c>
      <c r="D8" s="229" t="s">
        <v>702</v>
      </c>
      <c r="E8" s="229" t="s">
        <v>402</v>
      </c>
      <c r="F8" s="229" t="s">
        <v>11</v>
      </c>
      <c r="G8" s="229" t="s">
        <v>643</v>
      </c>
      <c r="H8" s="229" t="s">
        <v>388</v>
      </c>
      <c r="I8" s="229" t="s">
        <v>194</v>
      </c>
      <c r="J8" s="229" t="s">
        <v>871</v>
      </c>
      <c r="K8" s="256" t="s">
        <v>574</v>
      </c>
      <c r="L8" s="230" t="s">
        <v>575</v>
      </c>
      <c r="AG8" s="58" t="s">
        <v>316</v>
      </c>
      <c r="AH8" s="63">
        <v>212139.6</v>
      </c>
      <c r="AI8" s="63">
        <f>SUM(AI9:AI10)</f>
        <v>88136</v>
      </c>
      <c r="AJ8" s="63">
        <f>AI8/AH8*100</f>
        <v>41.54622710705592</v>
      </c>
      <c r="AK8" s="58" t="s">
        <v>317</v>
      </c>
    </row>
    <row r="9" spans="2:37" ht="12" customHeight="1" hidden="1">
      <c r="B9" s="49" t="s">
        <v>196</v>
      </c>
      <c r="C9" s="89">
        <f>SUM(D9+E9+F9+G9+H9+J9+K9+L9)</f>
        <v>309.6</v>
      </c>
      <c r="D9" s="89">
        <v>222</v>
      </c>
      <c r="E9" s="49">
        <v>23.3</v>
      </c>
      <c r="F9" s="49">
        <v>2.3</v>
      </c>
      <c r="H9" s="49">
        <v>51.8</v>
      </c>
      <c r="K9" s="49">
        <v>10.2</v>
      </c>
      <c r="AG9" s="58" t="s">
        <v>318</v>
      </c>
      <c r="AI9" s="58">
        <v>55514.1</v>
      </c>
      <c r="AK9" s="58" t="s">
        <v>117</v>
      </c>
    </row>
    <row r="10" spans="2:37" ht="6" customHeight="1" hidden="1">
      <c r="B10" s="49" t="s">
        <v>197</v>
      </c>
      <c r="C10" s="49">
        <f>SUM(D10+E10+F10+G10+H10+J10+K10+L10)</f>
        <v>1019.1</v>
      </c>
      <c r="D10" s="49">
        <v>599.1</v>
      </c>
      <c r="E10" s="49">
        <v>15.6</v>
      </c>
      <c r="F10" s="89">
        <v>213</v>
      </c>
      <c r="H10" s="49">
        <v>146.3</v>
      </c>
      <c r="K10" s="49">
        <v>37.6</v>
      </c>
      <c r="L10" s="49">
        <v>7.5</v>
      </c>
      <c r="AG10" s="58" t="s">
        <v>391</v>
      </c>
      <c r="AI10" s="63">
        <v>32621.9</v>
      </c>
      <c r="AK10" s="58" t="s">
        <v>392</v>
      </c>
    </row>
    <row r="11" spans="2:37" ht="9.75" customHeight="1">
      <c r="B11" s="52" t="s">
        <v>198</v>
      </c>
      <c r="C11" s="132">
        <f>SUM(D11+E11+F11+G11+H11+J11+K11+L11)</f>
        <v>740.4999999999999</v>
      </c>
      <c r="D11" s="52">
        <v>295.8</v>
      </c>
      <c r="E11" s="52">
        <v>13.1</v>
      </c>
      <c r="F11" s="52">
        <v>356.1</v>
      </c>
      <c r="G11" s="52"/>
      <c r="H11" s="52">
        <v>35.4</v>
      </c>
      <c r="I11" s="52">
        <v>46.6</v>
      </c>
      <c r="J11" s="52"/>
      <c r="K11" s="52">
        <v>39.3</v>
      </c>
      <c r="L11" s="52">
        <v>0.8</v>
      </c>
      <c r="AG11" s="58" t="s">
        <v>452</v>
      </c>
      <c r="AI11" s="63">
        <v>33289</v>
      </c>
      <c r="AK11" s="58" t="s">
        <v>453</v>
      </c>
    </row>
    <row r="12" spans="2:35" ht="9.75" customHeight="1">
      <c r="B12" s="52" t="s">
        <v>51</v>
      </c>
      <c r="C12" s="132">
        <f>SUM(D12+E12+F12+G12+H12+J12+K12+L12)</f>
        <v>933.7</v>
      </c>
      <c r="D12" s="52">
        <v>423.2</v>
      </c>
      <c r="E12" s="52">
        <v>14.7</v>
      </c>
      <c r="F12" s="52">
        <v>392.4</v>
      </c>
      <c r="G12" s="52"/>
      <c r="H12" s="52">
        <v>39.7</v>
      </c>
      <c r="I12" s="52">
        <v>42.6</v>
      </c>
      <c r="J12" s="132"/>
      <c r="K12" s="52">
        <v>63.7</v>
      </c>
      <c r="L12" s="52"/>
      <c r="AI12" s="63"/>
    </row>
    <row r="13" spans="2:12" ht="9.75" customHeight="1">
      <c r="B13" s="52" t="s">
        <v>529</v>
      </c>
      <c r="C13" s="132">
        <f>SUM(D13+E13+F13+G13+H13+J13+K13+L13+I13)</f>
        <v>954.6000000000001</v>
      </c>
      <c r="D13" s="132">
        <v>409.1</v>
      </c>
      <c r="E13" s="52">
        <v>14.5</v>
      </c>
      <c r="F13" s="52">
        <v>385.6</v>
      </c>
      <c r="G13" s="52"/>
      <c r="H13" s="132">
        <v>66.2</v>
      </c>
      <c r="I13" s="132">
        <v>10.4</v>
      </c>
      <c r="J13" s="52"/>
      <c r="K13" s="132">
        <v>66.2</v>
      </c>
      <c r="L13" s="52">
        <v>2.6</v>
      </c>
    </row>
    <row r="14" spans="2:19" ht="9.75" customHeight="1">
      <c r="B14" s="52" t="s">
        <v>719</v>
      </c>
      <c r="C14" s="132">
        <f>SUM(D14+E14+F14+G14+H14+J14+K14+L14+I14)</f>
        <v>767.8000000000001</v>
      </c>
      <c r="D14" s="132">
        <v>253.7</v>
      </c>
      <c r="E14" s="52">
        <v>14.4</v>
      </c>
      <c r="F14" s="52">
        <v>356.6</v>
      </c>
      <c r="G14" s="52"/>
      <c r="H14" s="132">
        <v>83.5</v>
      </c>
      <c r="I14" s="52">
        <v>6.4</v>
      </c>
      <c r="J14" s="52">
        <v>10.3</v>
      </c>
      <c r="K14" s="52">
        <v>30.2</v>
      </c>
      <c r="L14" s="52">
        <v>12.7</v>
      </c>
      <c r="M14" s="52"/>
      <c r="N14" s="62"/>
      <c r="O14" s="62"/>
      <c r="P14" s="62"/>
      <c r="Q14" s="62"/>
      <c r="R14" s="62"/>
      <c r="S14" s="62"/>
    </row>
    <row r="15" spans="2:19" ht="9.75" customHeight="1">
      <c r="B15" s="52" t="s">
        <v>822</v>
      </c>
      <c r="C15" s="132">
        <v>744.6</v>
      </c>
      <c r="D15" s="52">
        <v>146.7</v>
      </c>
      <c r="E15" s="132">
        <v>13.2</v>
      </c>
      <c r="F15" s="132">
        <v>337.9</v>
      </c>
      <c r="G15" s="52">
        <v>93.2</v>
      </c>
      <c r="H15" s="52">
        <v>83.7</v>
      </c>
      <c r="I15" s="52">
        <v>34.9</v>
      </c>
      <c r="J15" s="52">
        <v>3.1</v>
      </c>
      <c r="K15" s="52">
        <v>26.1</v>
      </c>
      <c r="L15" s="52">
        <v>5.8</v>
      </c>
      <c r="M15" s="52"/>
      <c r="N15" s="62"/>
      <c r="O15" s="62"/>
      <c r="P15" s="62"/>
      <c r="Q15" s="62"/>
      <c r="R15" s="62"/>
      <c r="S15" s="62"/>
    </row>
    <row r="16" spans="2:36" ht="9.75" customHeight="1">
      <c r="B16" s="52" t="s">
        <v>771</v>
      </c>
      <c r="C16" s="132">
        <f>SUM(D16:L16)</f>
        <v>790.2</v>
      </c>
      <c r="D16" s="52">
        <v>81.8</v>
      </c>
      <c r="E16" s="132">
        <v>18</v>
      </c>
      <c r="F16" s="132">
        <v>457.5</v>
      </c>
      <c r="G16" s="52">
        <v>105.1</v>
      </c>
      <c r="H16" s="52">
        <v>78.7</v>
      </c>
      <c r="I16" s="52">
        <v>29.3</v>
      </c>
      <c r="J16" s="52"/>
      <c r="K16" s="52">
        <v>17.1</v>
      </c>
      <c r="L16" s="52">
        <v>2.7</v>
      </c>
      <c r="M16" s="52"/>
      <c r="AH16" s="63"/>
      <c r="AI16" s="63"/>
      <c r="AJ16" s="63"/>
    </row>
    <row r="17" spans="1:36" s="62" customFormat="1" ht="9.75" customHeight="1">
      <c r="A17" s="52"/>
      <c r="B17" s="52" t="s">
        <v>656</v>
      </c>
      <c r="C17" s="132">
        <v>744.6</v>
      </c>
      <c r="D17" s="52">
        <v>137.4</v>
      </c>
      <c r="E17" s="132">
        <v>13.9</v>
      </c>
      <c r="F17" s="132">
        <v>519.9</v>
      </c>
      <c r="G17" s="52">
        <v>143</v>
      </c>
      <c r="H17" s="52">
        <v>99.5</v>
      </c>
      <c r="I17" s="52">
        <v>0</v>
      </c>
      <c r="J17" s="52"/>
      <c r="K17" s="52">
        <v>30.8</v>
      </c>
      <c r="L17" s="52">
        <v>3.7</v>
      </c>
      <c r="M17" s="52"/>
      <c r="AH17" s="297"/>
      <c r="AI17" s="297"/>
      <c r="AJ17" s="297"/>
    </row>
    <row r="18" spans="2:36" ht="9.75" customHeight="1">
      <c r="B18" s="52" t="s">
        <v>149</v>
      </c>
      <c r="C18" s="132">
        <v>1717.1</v>
      </c>
      <c r="D18" s="52">
        <v>805.8</v>
      </c>
      <c r="E18" s="132">
        <v>16</v>
      </c>
      <c r="F18" s="132">
        <v>607.7</v>
      </c>
      <c r="G18" s="52">
        <v>149.3</v>
      </c>
      <c r="H18" s="52">
        <v>100.9</v>
      </c>
      <c r="I18" s="52">
        <v>0</v>
      </c>
      <c r="J18" s="52"/>
      <c r="K18" s="52">
        <v>36.8</v>
      </c>
      <c r="L18" s="52">
        <v>0.6</v>
      </c>
      <c r="M18" s="52"/>
      <c r="AH18" s="63"/>
      <c r="AI18" s="63"/>
      <c r="AJ18" s="63"/>
    </row>
    <row r="19" spans="2:36" ht="9.75" customHeight="1">
      <c r="B19" s="52" t="s">
        <v>827</v>
      </c>
      <c r="C19" s="132">
        <v>3319.4</v>
      </c>
      <c r="D19" s="132">
        <v>1971.5</v>
      </c>
      <c r="E19" s="132">
        <v>18.6</v>
      </c>
      <c r="F19" s="132">
        <v>882.9</v>
      </c>
      <c r="G19" s="52">
        <v>247.6</v>
      </c>
      <c r="H19" s="132">
        <v>128.8</v>
      </c>
      <c r="I19" s="52">
        <v>0</v>
      </c>
      <c r="J19" s="52"/>
      <c r="K19" s="132">
        <v>63.5</v>
      </c>
      <c r="L19" s="52">
        <v>6.5</v>
      </c>
      <c r="M19" s="52"/>
      <c r="AH19" s="63"/>
      <c r="AI19" s="63"/>
      <c r="AJ19" s="63"/>
    </row>
    <row r="20" spans="2:36" ht="9.75" customHeight="1">
      <c r="B20" s="52" t="s">
        <v>828</v>
      </c>
      <c r="C20" s="132">
        <v>4027.0000000000005</v>
      </c>
      <c r="D20" s="132">
        <v>2257.2000000000003</v>
      </c>
      <c r="E20" s="132">
        <v>15.1</v>
      </c>
      <c r="F20" s="132">
        <v>1195.6</v>
      </c>
      <c r="G20" s="52">
        <v>370.8</v>
      </c>
      <c r="H20" s="132">
        <v>115.5</v>
      </c>
      <c r="I20" s="52">
        <v>0</v>
      </c>
      <c r="J20" s="52"/>
      <c r="K20" s="132">
        <v>56.4</v>
      </c>
      <c r="L20" s="52">
        <v>16.4</v>
      </c>
      <c r="M20" s="52"/>
      <c r="AH20" s="63"/>
      <c r="AI20" s="63"/>
      <c r="AJ20" s="63"/>
    </row>
    <row r="21" spans="2:36" ht="9.75" customHeight="1">
      <c r="B21" s="52" t="s">
        <v>829</v>
      </c>
      <c r="C21" s="132">
        <v>4282.5</v>
      </c>
      <c r="D21" s="132">
        <v>2151.8</v>
      </c>
      <c r="E21" s="132">
        <v>17.6</v>
      </c>
      <c r="F21" s="132">
        <v>1478</v>
      </c>
      <c r="G21" s="52">
        <v>450.5</v>
      </c>
      <c r="H21" s="132">
        <v>119</v>
      </c>
      <c r="I21" s="52">
        <v>0</v>
      </c>
      <c r="J21" s="52"/>
      <c r="K21" s="132">
        <v>61.7</v>
      </c>
      <c r="L21" s="52">
        <v>3.9</v>
      </c>
      <c r="M21" s="52"/>
      <c r="AH21" s="63"/>
      <c r="AI21" s="63"/>
      <c r="AJ21" s="63"/>
    </row>
    <row r="22" spans="2:12" ht="9.75" customHeight="1" hidden="1">
      <c r="B22" s="50" t="s">
        <v>830</v>
      </c>
      <c r="C22" s="292">
        <v>4282.5</v>
      </c>
      <c r="D22" s="292">
        <v>2151.8</v>
      </c>
      <c r="E22" s="292">
        <v>17.6</v>
      </c>
      <c r="F22" s="292">
        <v>1478</v>
      </c>
      <c r="G22" s="50">
        <v>450.5</v>
      </c>
      <c r="H22" s="292">
        <v>119</v>
      </c>
      <c r="I22" s="50">
        <v>0</v>
      </c>
      <c r="J22" s="50"/>
      <c r="K22" s="292">
        <v>61.7</v>
      </c>
      <c r="L22" s="50">
        <v>3.9</v>
      </c>
    </row>
    <row r="23" spans="2:12" ht="9.75" customHeight="1" hidden="1">
      <c r="B23" s="50" t="s">
        <v>831</v>
      </c>
      <c r="C23" s="292">
        <v>4282.5</v>
      </c>
      <c r="D23" s="292">
        <v>2151.8</v>
      </c>
      <c r="E23" s="292">
        <v>17.6</v>
      </c>
      <c r="F23" s="292">
        <v>1478</v>
      </c>
      <c r="G23" s="50">
        <v>450.5</v>
      </c>
      <c r="H23" s="292">
        <v>119</v>
      </c>
      <c r="I23" s="50">
        <v>0</v>
      </c>
      <c r="J23" s="50"/>
      <c r="K23" s="292">
        <v>61.7</v>
      </c>
      <c r="L23" s="50">
        <v>3.9</v>
      </c>
    </row>
    <row r="24" spans="2:12" ht="9.75" customHeight="1" hidden="1">
      <c r="B24" s="50" t="s">
        <v>832</v>
      </c>
      <c r="C24" s="292">
        <v>4282.5</v>
      </c>
      <c r="D24" s="292">
        <v>2151.8</v>
      </c>
      <c r="E24" s="292">
        <v>17.6</v>
      </c>
      <c r="F24" s="292">
        <v>1478</v>
      </c>
      <c r="G24" s="50">
        <v>450.5</v>
      </c>
      <c r="H24" s="292">
        <v>119</v>
      </c>
      <c r="I24" s="50">
        <v>0</v>
      </c>
      <c r="J24" s="50"/>
      <c r="K24" s="292">
        <v>61.7</v>
      </c>
      <c r="L24" s="50">
        <v>3.9</v>
      </c>
    </row>
    <row r="25" spans="2:12" ht="9.75" customHeight="1" hidden="1">
      <c r="B25" s="50" t="s">
        <v>833</v>
      </c>
      <c r="C25" s="292">
        <v>4282.5</v>
      </c>
      <c r="D25" s="292">
        <v>2151.8</v>
      </c>
      <c r="E25" s="292">
        <v>17.6</v>
      </c>
      <c r="F25" s="292">
        <v>1478</v>
      </c>
      <c r="G25" s="50">
        <v>450.5</v>
      </c>
      <c r="H25" s="292">
        <v>119</v>
      </c>
      <c r="I25" s="50">
        <v>0</v>
      </c>
      <c r="J25" s="50"/>
      <c r="K25" s="292">
        <v>61.7</v>
      </c>
      <c r="L25" s="50">
        <v>3.9</v>
      </c>
    </row>
    <row r="26" spans="2:12" ht="9.75" customHeight="1" hidden="1">
      <c r="B26" s="50" t="s">
        <v>834</v>
      </c>
      <c r="C26" s="292">
        <v>4282.5</v>
      </c>
      <c r="D26" s="292">
        <v>2151.8</v>
      </c>
      <c r="E26" s="292">
        <v>17.6</v>
      </c>
      <c r="F26" s="292">
        <v>1478</v>
      </c>
      <c r="G26" s="50">
        <v>450.5</v>
      </c>
      <c r="H26" s="292">
        <v>119</v>
      </c>
      <c r="I26" s="50">
        <v>0</v>
      </c>
      <c r="J26" s="50"/>
      <c r="K26" s="292">
        <v>61.7</v>
      </c>
      <c r="L26" s="50">
        <v>3.9</v>
      </c>
    </row>
    <row r="27" spans="2:12" ht="9.75" customHeight="1" hidden="1">
      <c r="B27" s="50" t="s">
        <v>835</v>
      </c>
      <c r="C27" s="292">
        <v>4282.5</v>
      </c>
      <c r="D27" s="292">
        <v>2151.8</v>
      </c>
      <c r="E27" s="292">
        <v>17.6</v>
      </c>
      <c r="F27" s="292">
        <v>1478</v>
      </c>
      <c r="G27" s="50">
        <v>450.5</v>
      </c>
      <c r="H27" s="292">
        <v>119</v>
      </c>
      <c r="I27" s="50">
        <v>0</v>
      </c>
      <c r="J27" s="50"/>
      <c r="K27" s="292">
        <v>61.7</v>
      </c>
      <c r="L27" s="50">
        <v>3.9</v>
      </c>
    </row>
    <row r="28" spans="2:12" ht="9.75" customHeight="1" hidden="1">
      <c r="B28" s="50" t="s">
        <v>836</v>
      </c>
      <c r="C28" s="292">
        <v>4282.5</v>
      </c>
      <c r="D28" s="292">
        <v>2151.8</v>
      </c>
      <c r="E28" s="292">
        <v>17.6</v>
      </c>
      <c r="F28" s="292">
        <v>1478</v>
      </c>
      <c r="G28" s="50">
        <v>450.5</v>
      </c>
      <c r="H28" s="292">
        <v>119</v>
      </c>
      <c r="I28" s="50">
        <v>0</v>
      </c>
      <c r="J28" s="50"/>
      <c r="K28" s="292">
        <v>61.7</v>
      </c>
      <c r="L28" s="50">
        <v>3.9</v>
      </c>
    </row>
    <row r="29" spans="1:13" s="62" customFormat="1" ht="9.75" customHeight="1" hidden="1">
      <c r="A29" s="52"/>
      <c r="B29" s="50" t="s">
        <v>837</v>
      </c>
      <c r="C29" s="292">
        <v>4282.5</v>
      </c>
      <c r="D29" s="292">
        <v>2151.8</v>
      </c>
      <c r="E29" s="292">
        <v>17.6</v>
      </c>
      <c r="F29" s="292">
        <v>1478</v>
      </c>
      <c r="G29" s="50">
        <v>450.5</v>
      </c>
      <c r="H29" s="292">
        <v>119</v>
      </c>
      <c r="I29" s="50">
        <v>0</v>
      </c>
      <c r="J29" s="50"/>
      <c r="K29" s="292">
        <v>61.7</v>
      </c>
      <c r="L29" s="50">
        <v>3.9</v>
      </c>
      <c r="M29" s="52"/>
    </row>
    <row r="30" spans="2:12" ht="9.75" customHeight="1" hidden="1">
      <c r="B30" s="50" t="s">
        <v>880</v>
      </c>
      <c r="C30" s="292">
        <v>4282.5</v>
      </c>
      <c r="D30" s="292">
        <v>2151.8</v>
      </c>
      <c r="E30" s="292">
        <v>17.6</v>
      </c>
      <c r="F30" s="292">
        <v>1478</v>
      </c>
      <c r="G30" s="50">
        <v>450.5</v>
      </c>
      <c r="H30" s="292">
        <v>119</v>
      </c>
      <c r="I30" s="50">
        <v>0</v>
      </c>
      <c r="J30" s="50"/>
      <c r="K30" s="292">
        <v>61.7</v>
      </c>
      <c r="L30" s="50">
        <v>3.9</v>
      </c>
    </row>
    <row r="31" spans="2:12" ht="9.75" customHeight="1" hidden="1">
      <c r="B31" s="50" t="s">
        <v>881</v>
      </c>
      <c r="C31" s="292">
        <v>4282.5</v>
      </c>
      <c r="D31" s="292">
        <v>2151.8</v>
      </c>
      <c r="E31" s="292">
        <v>17.6</v>
      </c>
      <c r="F31" s="292">
        <v>1478</v>
      </c>
      <c r="G31" s="50">
        <v>450.5</v>
      </c>
      <c r="H31" s="292">
        <v>119</v>
      </c>
      <c r="I31" s="50">
        <v>0</v>
      </c>
      <c r="J31" s="50"/>
      <c r="K31" s="292">
        <v>61.7</v>
      </c>
      <c r="L31" s="50">
        <v>3.9</v>
      </c>
    </row>
    <row r="32" spans="2:12" ht="9.75" customHeight="1" hidden="1">
      <c r="B32" s="50" t="s">
        <v>882</v>
      </c>
      <c r="C32" s="292">
        <v>4282.5</v>
      </c>
      <c r="D32" s="292">
        <v>2151.8</v>
      </c>
      <c r="E32" s="292">
        <v>17.6</v>
      </c>
      <c r="F32" s="292">
        <v>1478</v>
      </c>
      <c r="G32" s="50">
        <v>450.5</v>
      </c>
      <c r="H32" s="292">
        <v>119</v>
      </c>
      <c r="I32" s="50">
        <v>0</v>
      </c>
      <c r="J32" s="50"/>
      <c r="K32" s="292">
        <v>61.7</v>
      </c>
      <c r="L32" s="50">
        <v>3.9</v>
      </c>
    </row>
    <row r="33" spans="2:12" ht="9.75" customHeight="1">
      <c r="B33" s="50" t="s">
        <v>830</v>
      </c>
      <c r="C33" s="292">
        <v>4610.6</v>
      </c>
      <c r="D33" s="292">
        <v>2343.3</v>
      </c>
      <c r="E33" s="292">
        <v>28.5</v>
      </c>
      <c r="F33" s="292">
        <v>1583.1</v>
      </c>
      <c r="G33" s="50">
        <v>453.1</v>
      </c>
      <c r="H33" s="292">
        <v>95.3</v>
      </c>
      <c r="I33" s="50">
        <v>0</v>
      </c>
      <c r="J33" s="50">
        <v>27.4</v>
      </c>
      <c r="K33" s="292">
        <v>73.1</v>
      </c>
      <c r="L33" s="50">
        <v>6.8</v>
      </c>
    </row>
    <row r="34" spans="2:12" ht="9.75" customHeight="1">
      <c r="B34" s="52" t="s">
        <v>859</v>
      </c>
      <c r="C34" s="132">
        <v>282.7</v>
      </c>
      <c r="D34" s="132">
        <v>13.399999999999999</v>
      </c>
      <c r="E34" s="132">
        <v>1.7</v>
      </c>
      <c r="F34" s="132">
        <v>210.3</v>
      </c>
      <c r="G34" s="52">
        <v>44.4</v>
      </c>
      <c r="H34" s="132">
        <v>4.7</v>
      </c>
      <c r="I34" s="52">
        <v>0</v>
      </c>
      <c r="J34" s="52"/>
      <c r="K34" s="132">
        <v>8</v>
      </c>
      <c r="L34" s="52">
        <v>0.2</v>
      </c>
    </row>
    <row r="35" spans="2:12" ht="9" customHeight="1">
      <c r="B35" s="50" t="s">
        <v>887</v>
      </c>
      <c r="C35" s="292">
        <v>566.2000000000002</v>
      </c>
      <c r="D35" s="292">
        <v>31.4</v>
      </c>
      <c r="E35" s="292">
        <v>2.9000000000000004</v>
      </c>
      <c r="F35" s="292">
        <v>420.6</v>
      </c>
      <c r="G35" s="50">
        <v>85.3</v>
      </c>
      <c r="H35" s="292">
        <v>10.2</v>
      </c>
      <c r="I35" s="50">
        <v>0</v>
      </c>
      <c r="J35" s="50"/>
      <c r="K35" s="292">
        <v>15.6</v>
      </c>
      <c r="L35" s="50">
        <v>0.2</v>
      </c>
    </row>
    <row r="36" spans="2:12" ht="9" customHeight="1">
      <c r="B36" s="52" t="s">
        <v>874</v>
      </c>
      <c r="C36" s="132">
        <f>SUM(D36:L36)</f>
        <v>350.3</v>
      </c>
      <c r="D36" s="132">
        <v>16.3</v>
      </c>
      <c r="E36" s="132">
        <v>1.4</v>
      </c>
      <c r="F36" s="132">
        <v>282</v>
      </c>
      <c r="G36" s="52">
        <v>34.2</v>
      </c>
      <c r="H36" s="132">
        <v>6</v>
      </c>
      <c r="I36" s="52">
        <v>0</v>
      </c>
      <c r="J36" s="52"/>
      <c r="K36" s="132">
        <v>10.3</v>
      </c>
      <c r="L36" s="52">
        <v>0.1</v>
      </c>
    </row>
    <row r="37" spans="2:12" ht="9" customHeight="1">
      <c r="B37" s="50" t="s">
        <v>888</v>
      </c>
      <c r="C37" s="292">
        <f>SUM(D37:L37)</f>
        <v>709.6</v>
      </c>
      <c r="D37" s="292">
        <v>28.7</v>
      </c>
      <c r="E37" s="292">
        <v>3.8</v>
      </c>
      <c r="F37" s="292">
        <v>565.6</v>
      </c>
      <c r="G37" s="50">
        <v>75.7</v>
      </c>
      <c r="H37" s="292">
        <v>16.9</v>
      </c>
      <c r="I37" s="50">
        <v>0</v>
      </c>
      <c r="J37" s="50"/>
      <c r="K37" s="292">
        <v>18.8</v>
      </c>
      <c r="L37" s="50">
        <v>0.1</v>
      </c>
    </row>
    <row r="38" spans="2:12" ht="6" customHeight="1">
      <c r="B38" s="52"/>
      <c r="C38" s="132"/>
      <c r="D38" s="132"/>
      <c r="E38" s="132"/>
      <c r="F38" s="132"/>
      <c r="G38" s="52"/>
      <c r="H38" s="132"/>
      <c r="I38" s="52"/>
      <c r="J38" s="52"/>
      <c r="K38" s="132"/>
      <c r="L38" s="52"/>
    </row>
    <row r="39" spans="2:12" ht="6" customHeight="1">
      <c r="B39" s="52"/>
      <c r="C39" s="132"/>
      <c r="D39" s="132"/>
      <c r="E39" s="132"/>
      <c r="F39" s="132"/>
      <c r="G39" s="52"/>
      <c r="H39" s="132"/>
      <c r="I39" s="52"/>
      <c r="J39" s="52"/>
      <c r="K39" s="132"/>
      <c r="L39" s="52"/>
    </row>
    <row r="40" spans="3:12" ht="15" customHeight="1">
      <c r="C40" s="232" t="s">
        <v>34</v>
      </c>
      <c r="D40" s="215"/>
      <c r="E40" s="215"/>
      <c r="F40" s="215"/>
      <c r="G40" s="215"/>
      <c r="H40" s="215"/>
      <c r="I40" s="215"/>
      <c r="J40" s="215"/>
      <c r="K40" s="215"/>
      <c r="L40" s="215"/>
    </row>
    <row r="41" spans="3:12" ht="12.75" customHeight="1">
      <c r="C41" s="199" t="s">
        <v>469</v>
      </c>
      <c r="D41" s="215"/>
      <c r="E41" s="215"/>
      <c r="F41" s="215"/>
      <c r="G41" s="215"/>
      <c r="H41" s="215"/>
      <c r="I41" s="215"/>
      <c r="J41" s="215"/>
      <c r="K41" s="215"/>
      <c r="L41" s="215"/>
    </row>
    <row r="42" spans="3:12" ht="13.5" customHeight="1">
      <c r="C42" s="199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2:13" ht="44.25" customHeight="1">
      <c r="B43" s="230" t="s">
        <v>92</v>
      </c>
      <c r="C43" s="255" t="s">
        <v>783</v>
      </c>
      <c r="D43" s="229" t="s">
        <v>702</v>
      </c>
      <c r="E43" s="229" t="s">
        <v>402</v>
      </c>
      <c r="F43" s="229" t="s">
        <v>11</v>
      </c>
      <c r="G43" s="229" t="s">
        <v>643</v>
      </c>
      <c r="H43" s="229" t="s">
        <v>388</v>
      </c>
      <c r="I43" s="229" t="s">
        <v>194</v>
      </c>
      <c r="J43" s="229" t="s">
        <v>871</v>
      </c>
      <c r="K43" s="256" t="s">
        <v>574</v>
      </c>
      <c r="L43" s="230" t="s">
        <v>575</v>
      </c>
      <c r="M43" s="215"/>
    </row>
    <row r="44" spans="2:12" ht="9.75" customHeight="1">
      <c r="B44" s="52" t="s">
        <v>7</v>
      </c>
      <c r="C44" s="132">
        <f>SUM(D44+E44+F44+G44+H44+J44+K44+L44)</f>
        <v>685.5999999999999</v>
      </c>
      <c r="D44" s="52">
        <v>335.2</v>
      </c>
      <c r="E44" s="132">
        <v>14</v>
      </c>
      <c r="F44" s="52">
        <v>259.3</v>
      </c>
      <c r="G44" s="52"/>
      <c r="H44" s="52">
        <v>36.4</v>
      </c>
      <c r="I44" s="52"/>
      <c r="J44" s="132"/>
      <c r="K44" s="52">
        <v>39.9</v>
      </c>
      <c r="L44" s="52">
        <v>0.8</v>
      </c>
    </row>
    <row r="45" spans="2:12" ht="9.75" customHeight="1">
      <c r="B45" s="52" t="s">
        <v>742</v>
      </c>
      <c r="C45" s="132">
        <f>SUM(D45+E45+F45+G45+H45+J45+K45+L45)</f>
        <v>831.2</v>
      </c>
      <c r="D45" s="132">
        <v>395</v>
      </c>
      <c r="E45" s="52">
        <v>13.3</v>
      </c>
      <c r="F45" s="52">
        <v>319.7</v>
      </c>
      <c r="G45" s="52"/>
      <c r="H45" s="52">
        <v>39.5</v>
      </c>
      <c r="I45" s="52"/>
      <c r="J45" s="52"/>
      <c r="K45" s="52">
        <v>63.7</v>
      </c>
      <c r="L45" s="52"/>
    </row>
    <row r="46" spans="2:12" ht="9.75" customHeight="1">
      <c r="B46" s="52" t="s">
        <v>778</v>
      </c>
      <c r="C46" s="132">
        <f>SUM(D46+E46+F46+G46+H46+J46+K46+L46+I46)</f>
        <v>927.9</v>
      </c>
      <c r="D46" s="132">
        <v>419.2</v>
      </c>
      <c r="E46" s="132">
        <v>14.2</v>
      </c>
      <c r="F46" s="132">
        <v>348.9</v>
      </c>
      <c r="G46" s="52"/>
      <c r="H46" s="132">
        <v>66</v>
      </c>
      <c r="I46" s="52">
        <v>10.4</v>
      </c>
      <c r="J46" s="52"/>
      <c r="K46" s="132">
        <v>66.6</v>
      </c>
      <c r="L46" s="132">
        <v>2.6</v>
      </c>
    </row>
    <row r="47" spans="2:12" ht="9.75" customHeight="1">
      <c r="B47" s="52" t="s">
        <v>720</v>
      </c>
      <c r="C47" s="132">
        <f>SUM(D47+E47+F47+G47+H47+J47+K47+L47+I47)</f>
        <v>792.2000000000002</v>
      </c>
      <c r="D47" s="132">
        <v>252.8</v>
      </c>
      <c r="E47" s="132">
        <v>17</v>
      </c>
      <c r="F47" s="132">
        <v>381.3</v>
      </c>
      <c r="G47" s="52"/>
      <c r="H47" s="132">
        <v>82.7</v>
      </c>
      <c r="I47" s="52">
        <v>6.3</v>
      </c>
      <c r="J47" s="52">
        <v>9.2</v>
      </c>
      <c r="K47" s="132">
        <v>30.2</v>
      </c>
      <c r="L47" s="132">
        <v>12.7</v>
      </c>
    </row>
    <row r="48" spans="2:12" ht="9.75" customHeight="1">
      <c r="B48" s="52" t="s">
        <v>528</v>
      </c>
      <c r="C48" s="132">
        <v>745.3</v>
      </c>
      <c r="D48" s="52">
        <v>146.7</v>
      </c>
      <c r="E48" s="132">
        <v>14</v>
      </c>
      <c r="F48" s="132">
        <v>337.9</v>
      </c>
      <c r="G48" s="52">
        <v>93.2</v>
      </c>
      <c r="H48" s="52">
        <v>83.7</v>
      </c>
      <c r="I48" s="52">
        <v>34.9</v>
      </c>
      <c r="J48" s="52">
        <v>3.1</v>
      </c>
      <c r="K48" s="52">
        <v>26.1</v>
      </c>
      <c r="L48" s="52">
        <v>5.7</v>
      </c>
    </row>
    <row r="49" spans="2:12" ht="9.75" customHeight="1">
      <c r="B49" s="52" t="s">
        <v>770</v>
      </c>
      <c r="C49" s="132">
        <f>SUM(D49+E49+F49+G49+H49+J49+K49+L49+I49)</f>
        <v>800.1</v>
      </c>
      <c r="D49" s="52">
        <v>81.7</v>
      </c>
      <c r="E49" s="132">
        <v>18.1</v>
      </c>
      <c r="F49" s="52">
        <v>465.5</v>
      </c>
      <c r="G49" s="52">
        <v>105.1</v>
      </c>
      <c r="H49" s="52">
        <v>78.7</v>
      </c>
      <c r="I49" s="132">
        <v>29.3</v>
      </c>
      <c r="J49" s="132"/>
      <c r="K49" s="132">
        <v>17.1</v>
      </c>
      <c r="L49" s="52">
        <v>4.6</v>
      </c>
    </row>
    <row r="50" spans="2:12" ht="9.75" customHeight="1">
      <c r="B50" s="52" t="s">
        <v>157</v>
      </c>
      <c r="C50" s="132">
        <v>949</v>
      </c>
      <c r="D50" s="52">
        <v>137.4</v>
      </c>
      <c r="E50" s="132">
        <v>14</v>
      </c>
      <c r="F50" s="52">
        <v>519.9</v>
      </c>
      <c r="G50" s="132">
        <v>143</v>
      </c>
      <c r="H50" s="52">
        <v>100.1</v>
      </c>
      <c r="I50" s="132"/>
      <c r="J50" s="132"/>
      <c r="K50" s="132">
        <v>30.8</v>
      </c>
      <c r="L50" s="52">
        <v>3.8</v>
      </c>
    </row>
    <row r="51" spans="2:12" ht="9.75" customHeight="1">
      <c r="B51" s="52" t="s">
        <v>294</v>
      </c>
      <c r="C51" s="132">
        <v>1717.1</v>
      </c>
      <c r="D51" s="52">
        <v>805.8</v>
      </c>
      <c r="E51" s="132">
        <v>16</v>
      </c>
      <c r="F51" s="132">
        <v>607.7</v>
      </c>
      <c r="G51" s="52">
        <v>149.3</v>
      </c>
      <c r="H51" s="52">
        <v>100.9</v>
      </c>
      <c r="I51" s="52"/>
      <c r="J51" s="52"/>
      <c r="K51" s="52">
        <v>36.8</v>
      </c>
      <c r="L51" s="52">
        <v>0.6</v>
      </c>
    </row>
    <row r="52" spans="2:13" ht="9.75" customHeight="1">
      <c r="B52" s="52" t="s">
        <v>827</v>
      </c>
      <c r="C52" s="132">
        <v>3319.3</v>
      </c>
      <c r="D52" s="132">
        <v>1971.5</v>
      </c>
      <c r="E52" s="132">
        <v>18.5</v>
      </c>
      <c r="F52" s="132">
        <v>882.9</v>
      </c>
      <c r="G52" s="52">
        <v>247.6</v>
      </c>
      <c r="H52" s="132">
        <v>128.8</v>
      </c>
      <c r="I52" s="52"/>
      <c r="J52" s="52"/>
      <c r="K52" s="132">
        <v>63.5</v>
      </c>
      <c r="L52" s="52">
        <v>6.5</v>
      </c>
      <c r="M52" s="52"/>
    </row>
    <row r="53" spans="2:13" ht="9.75" customHeight="1">
      <c r="B53" s="52" t="s">
        <v>828</v>
      </c>
      <c r="C53" s="132">
        <v>4035.5000000000005</v>
      </c>
      <c r="D53" s="132">
        <v>2263.5</v>
      </c>
      <c r="E53" s="132">
        <v>17.299999999999997</v>
      </c>
      <c r="F53" s="132">
        <v>1195.6</v>
      </c>
      <c r="G53" s="52">
        <v>370.8</v>
      </c>
      <c r="H53" s="132">
        <v>115.5</v>
      </c>
      <c r="I53" s="52"/>
      <c r="J53" s="52"/>
      <c r="K53" s="132">
        <v>56.4</v>
      </c>
      <c r="L53" s="52">
        <v>16.4</v>
      </c>
      <c r="M53" s="52"/>
    </row>
    <row r="54" spans="2:12" ht="9.75" customHeight="1">
      <c r="B54" s="52" t="s">
        <v>829</v>
      </c>
      <c r="C54" s="132">
        <v>4283.3</v>
      </c>
      <c r="D54" s="132">
        <v>2151.8</v>
      </c>
      <c r="E54" s="132">
        <v>17.5</v>
      </c>
      <c r="F54" s="132">
        <v>1478</v>
      </c>
      <c r="G54" s="52">
        <v>450.5</v>
      </c>
      <c r="H54" s="132">
        <v>119</v>
      </c>
      <c r="I54" s="52"/>
      <c r="J54" s="52"/>
      <c r="K54" s="132">
        <v>61.7</v>
      </c>
      <c r="L54" s="52">
        <v>4.8</v>
      </c>
    </row>
    <row r="55" spans="1:12" ht="1.5" customHeight="1" hidden="1">
      <c r="A55" s="88"/>
      <c r="B55" s="50" t="s">
        <v>830</v>
      </c>
      <c r="C55" s="292">
        <v>4283.3</v>
      </c>
      <c r="D55" s="292">
        <v>2151.8</v>
      </c>
      <c r="E55" s="292">
        <v>17.5</v>
      </c>
      <c r="F55" s="292">
        <v>1478</v>
      </c>
      <c r="G55" s="50">
        <v>450.5</v>
      </c>
      <c r="H55" s="292">
        <v>119</v>
      </c>
      <c r="I55" s="50"/>
      <c r="J55" s="50"/>
      <c r="K55" s="292">
        <v>61.7</v>
      </c>
      <c r="L55" s="50">
        <v>4.8</v>
      </c>
    </row>
    <row r="56" spans="1:12" ht="1.5" customHeight="1" hidden="1">
      <c r="A56" s="88"/>
      <c r="B56" s="50" t="s">
        <v>831</v>
      </c>
      <c r="C56" s="292">
        <v>4283.3</v>
      </c>
      <c r="D56" s="292">
        <v>2151.8</v>
      </c>
      <c r="E56" s="292">
        <v>17.5</v>
      </c>
      <c r="F56" s="292">
        <v>1478</v>
      </c>
      <c r="G56" s="50">
        <v>450.5</v>
      </c>
      <c r="H56" s="292">
        <v>119</v>
      </c>
      <c r="I56" s="50"/>
      <c r="J56" s="50"/>
      <c r="K56" s="292">
        <v>61.7</v>
      </c>
      <c r="L56" s="50">
        <v>4.8</v>
      </c>
    </row>
    <row r="57" spans="1:12" ht="1.5" customHeight="1" hidden="1">
      <c r="A57" s="88"/>
      <c r="B57" s="50" t="s">
        <v>832</v>
      </c>
      <c r="C57" s="292">
        <v>4283.3</v>
      </c>
      <c r="D57" s="292">
        <v>2151.8</v>
      </c>
      <c r="E57" s="292">
        <v>17.5</v>
      </c>
      <c r="F57" s="292">
        <v>1478</v>
      </c>
      <c r="G57" s="50">
        <v>450.5</v>
      </c>
      <c r="H57" s="292">
        <v>119</v>
      </c>
      <c r="I57" s="50"/>
      <c r="J57" s="50"/>
      <c r="K57" s="292">
        <v>61.7</v>
      </c>
      <c r="L57" s="50">
        <v>4.8</v>
      </c>
    </row>
    <row r="58" spans="1:12" ht="1.5" customHeight="1" hidden="1">
      <c r="A58" s="88"/>
      <c r="B58" s="50" t="s">
        <v>833</v>
      </c>
      <c r="C58" s="292">
        <v>4283.3</v>
      </c>
      <c r="D58" s="292">
        <v>2151.8</v>
      </c>
      <c r="E58" s="292">
        <v>17.5</v>
      </c>
      <c r="F58" s="292">
        <v>1478</v>
      </c>
      <c r="G58" s="50">
        <v>450.5</v>
      </c>
      <c r="H58" s="292">
        <v>119</v>
      </c>
      <c r="I58" s="50"/>
      <c r="J58" s="50"/>
      <c r="K58" s="292">
        <v>61.7</v>
      </c>
      <c r="L58" s="50">
        <v>4.8</v>
      </c>
    </row>
    <row r="59" spans="1:12" ht="1.5" customHeight="1" hidden="1">
      <c r="A59" s="88"/>
      <c r="B59" s="50" t="s">
        <v>834</v>
      </c>
      <c r="C59" s="292">
        <v>4283.3</v>
      </c>
      <c r="D59" s="292">
        <v>2151.8</v>
      </c>
      <c r="E59" s="292">
        <v>17.5</v>
      </c>
      <c r="F59" s="292">
        <v>1478</v>
      </c>
      <c r="G59" s="50">
        <v>450.5</v>
      </c>
      <c r="H59" s="292">
        <v>119</v>
      </c>
      <c r="I59" s="50"/>
      <c r="J59" s="50"/>
      <c r="K59" s="292">
        <v>61.7</v>
      </c>
      <c r="L59" s="50">
        <v>4.8</v>
      </c>
    </row>
    <row r="60" spans="1:12" ht="1.5" customHeight="1" hidden="1">
      <c r="A60" s="88"/>
      <c r="B60" s="50" t="s">
        <v>835</v>
      </c>
      <c r="C60" s="292">
        <v>4283.3</v>
      </c>
      <c r="D60" s="292">
        <v>2151.8</v>
      </c>
      <c r="E60" s="292">
        <v>17.5</v>
      </c>
      <c r="F60" s="292">
        <v>1478</v>
      </c>
      <c r="G60" s="50">
        <v>450.5</v>
      </c>
      <c r="H60" s="292">
        <v>119</v>
      </c>
      <c r="I60" s="50"/>
      <c r="J60" s="50"/>
      <c r="K60" s="292">
        <v>61.7</v>
      </c>
      <c r="L60" s="50">
        <v>4.8</v>
      </c>
    </row>
    <row r="61" spans="1:12" ht="1.5" customHeight="1" hidden="1">
      <c r="A61" s="88"/>
      <c r="B61" s="50" t="s">
        <v>836</v>
      </c>
      <c r="C61" s="292">
        <v>4283.3</v>
      </c>
      <c r="D61" s="292">
        <v>2151.8</v>
      </c>
      <c r="E61" s="292">
        <v>17.5</v>
      </c>
      <c r="F61" s="292">
        <v>1478</v>
      </c>
      <c r="G61" s="50">
        <v>450.5</v>
      </c>
      <c r="H61" s="292">
        <v>119</v>
      </c>
      <c r="I61" s="50"/>
      <c r="J61" s="50"/>
      <c r="K61" s="292">
        <v>61.7</v>
      </c>
      <c r="L61" s="50">
        <v>4.8</v>
      </c>
    </row>
    <row r="62" spans="1:13" s="62" customFormat="1" ht="1.5" customHeight="1" hidden="1">
      <c r="A62" s="291"/>
      <c r="B62" s="50" t="s">
        <v>837</v>
      </c>
      <c r="C62" s="292">
        <v>4283.3</v>
      </c>
      <c r="D62" s="292">
        <v>2151.8</v>
      </c>
      <c r="E62" s="292">
        <v>17.5</v>
      </c>
      <c r="F62" s="292">
        <v>1478</v>
      </c>
      <c r="G62" s="50">
        <v>450.5</v>
      </c>
      <c r="H62" s="292">
        <v>119</v>
      </c>
      <c r="I62" s="50"/>
      <c r="J62" s="50"/>
      <c r="K62" s="292">
        <v>61.7</v>
      </c>
      <c r="L62" s="50">
        <v>4.8</v>
      </c>
      <c r="M62" s="52"/>
    </row>
    <row r="63" spans="1:12" ht="1.5" customHeight="1" hidden="1">
      <c r="A63" s="88"/>
      <c r="B63" s="50" t="s">
        <v>880</v>
      </c>
      <c r="C63" s="292">
        <v>4283.3</v>
      </c>
      <c r="D63" s="292">
        <v>2151.8</v>
      </c>
      <c r="E63" s="292">
        <v>17.5</v>
      </c>
      <c r="F63" s="292">
        <v>1478</v>
      </c>
      <c r="G63" s="50">
        <v>450.5</v>
      </c>
      <c r="H63" s="292">
        <v>119</v>
      </c>
      <c r="I63" s="50"/>
      <c r="J63" s="50"/>
      <c r="K63" s="292">
        <v>61.7</v>
      </c>
      <c r="L63" s="50">
        <v>4.8</v>
      </c>
    </row>
    <row r="64" spans="1:12" ht="1.5" customHeight="1" hidden="1">
      <c r="A64" s="88"/>
      <c r="B64" s="50" t="s">
        <v>881</v>
      </c>
      <c r="C64" s="292">
        <v>4283.3</v>
      </c>
      <c r="D64" s="292">
        <v>2151.8</v>
      </c>
      <c r="E64" s="292">
        <v>17.5</v>
      </c>
      <c r="F64" s="292">
        <v>1478</v>
      </c>
      <c r="G64" s="50">
        <v>450.5</v>
      </c>
      <c r="H64" s="292">
        <v>119</v>
      </c>
      <c r="I64" s="50"/>
      <c r="J64" s="50"/>
      <c r="K64" s="292">
        <v>61.7</v>
      </c>
      <c r="L64" s="50">
        <v>4.8</v>
      </c>
    </row>
    <row r="65" spans="1:12" ht="1.5" customHeight="1" hidden="1">
      <c r="A65" s="88"/>
      <c r="B65" s="50" t="s">
        <v>882</v>
      </c>
      <c r="C65" s="292">
        <v>4283.3</v>
      </c>
      <c r="D65" s="292">
        <v>2151.8</v>
      </c>
      <c r="E65" s="292">
        <v>17.5</v>
      </c>
      <c r="F65" s="292">
        <v>1478</v>
      </c>
      <c r="G65" s="50">
        <v>450.5</v>
      </c>
      <c r="H65" s="292">
        <v>119</v>
      </c>
      <c r="I65" s="50"/>
      <c r="J65" s="50"/>
      <c r="K65" s="292">
        <v>61.7</v>
      </c>
      <c r="L65" s="50">
        <v>4.8</v>
      </c>
    </row>
    <row r="66" spans="1:12" ht="10.5" customHeight="1">
      <c r="A66" s="88"/>
      <c r="B66" s="50" t="s">
        <v>830</v>
      </c>
      <c r="C66" s="292">
        <v>4609.7</v>
      </c>
      <c r="D66" s="292">
        <v>2343.3</v>
      </c>
      <c r="E66" s="292">
        <v>27.6</v>
      </c>
      <c r="F66" s="292">
        <v>1583.1</v>
      </c>
      <c r="G66" s="50">
        <v>453.1</v>
      </c>
      <c r="H66" s="292">
        <v>95.3</v>
      </c>
      <c r="I66" s="50"/>
      <c r="J66" s="50">
        <v>27.4</v>
      </c>
      <c r="K66" s="292">
        <v>73.1</v>
      </c>
      <c r="L66" s="50">
        <v>6.8</v>
      </c>
    </row>
    <row r="67" spans="2:12" ht="9.75" customHeight="1">
      <c r="B67" s="52" t="s">
        <v>859</v>
      </c>
      <c r="C67" s="132">
        <v>282.79999999999995</v>
      </c>
      <c r="D67" s="132">
        <v>13.399999999999999</v>
      </c>
      <c r="E67" s="132">
        <v>1.8</v>
      </c>
      <c r="F67" s="132">
        <v>210.3</v>
      </c>
      <c r="G67" s="52">
        <v>44.4</v>
      </c>
      <c r="H67" s="132">
        <v>4.7</v>
      </c>
      <c r="I67" s="52"/>
      <c r="J67" s="52"/>
      <c r="K67" s="132">
        <v>8</v>
      </c>
      <c r="L67" s="52">
        <v>0.2</v>
      </c>
    </row>
    <row r="68" spans="2:12" ht="10.5">
      <c r="B68" s="50" t="s">
        <v>887</v>
      </c>
      <c r="C68" s="292">
        <v>566.3000000000001</v>
      </c>
      <c r="D68" s="292">
        <v>31.4</v>
      </c>
      <c r="E68" s="292">
        <v>3</v>
      </c>
      <c r="F68" s="292">
        <v>420.6</v>
      </c>
      <c r="G68" s="50">
        <v>85.3</v>
      </c>
      <c r="H68" s="292">
        <v>10.2</v>
      </c>
      <c r="I68" s="50"/>
      <c r="J68" s="50"/>
      <c r="K68" s="292">
        <v>15.6</v>
      </c>
      <c r="L68" s="50">
        <v>0.2</v>
      </c>
    </row>
    <row r="69" spans="2:12" ht="10.5">
      <c r="B69" s="52" t="s">
        <v>874</v>
      </c>
      <c r="C69" s="132">
        <f>SUM(D69:L69)</f>
        <v>350.40000000000003</v>
      </c>
      <c r="D69" s="132">
        <v>16.3</v>
      </c>
      <c r="E69" s="132">
        <v>1.5</v>
      </c>
      <c r="F69" s="132">
        <v>282</v>
      </c>
      <c r="G69" s="52">
        <v>34.2</v>
      </c>
      <c r="H69" s="132">
        <v>6</v>
      </c>
      <c r="I69" s="52"/>
      <c r="J69" s="52"/>
      <c r="K69" s="132">
        <v>10.3</v>
      </c>
      <c r="L69" s="52">
        <v>0.1</v>
      </c>
    </row>
    <row r="70" spans="2:12" ht="10.5">
      <c r="B70" s="50" t="s">
        <v>888</v>
      </c>
      <c r="C70" s="292">
        <f>SUM(D70:L70)</f>
        <v>709.5</v>
      </c>
      <c r="D70" s="292">
        <v>28.7</v>
      </c>
      <c r="E70" s="292">
        <v>3.7</v>
      </c>
      <c r="F70" s="292">
        <v>565.6</v>
      </c>
      <c r="G70" s="50">
        <v>75.7</v>
      </c>
      <c r="H70" s="292">
        <v>16.9</v>
      </c>
      <c r="I70" s="50"/>
      <c r="J70" s="50"/>
      <c r="K70" s="292">
        <v>18.8</v>
      </c>
      <c r="L70" s="50">
        <v>0.1</v>
      </c>
    </row>
  </sheetData>
  <sheetProtection/>
  <printOptions/>
  <pageMargins left="0.748031496062992" right="0.354330708661417" top="0.39" bottom="0" header="0.2" footer="0.17"/>
  <pageSetup horizontalDpi="600" verticalDpi="600" orientation="landscape" paperSize="9" r:id="rId1"/>
  <headerFooter alignWithMargins="0">
    <oddHeader>&amp;L&amp;8&amp;USection 10. Industry</oddHeader>
    <oddFooter xml:space="preserve">&amp;L&amp;18 27&amp;R&amp;18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98"/>
  <sheetViews>
    <sheetView zoomScale="120" zoomScaleNormal="120" zoomScalePageLayoutView="0" workbookViewId="0" topLeftCell="E1">
      <selection activeCell="S9" sqref="S9"/>
    </sheetView>
  </sheetViews>
  <sheetFormatPr defaultColWidth="9.00390625" defaultRowHeight="12.75"/>
  <cols>
    <col min="1" max="1" width="2.375" style="68" customWidth="1"/>
    <col min="2" max="2" width="30.75390625" style="68" hidden="1" customWidth="1"/>
    <col min="3" max="3" width="15.875" style="68" customWidth="1"/>
    <col min="4" max="4" width="15.75390625" style="68" customWidth="1"/>
    <col min="5" max="5" width="7.75390625" style="68" customWidth="1"/>
    <col min="6" max="6" width="7.25390625" style="68" customWidth="1"/>
    <col min="7" max="7" width="6.875" style="68" customWidth="1"/>
    <col min="8" max="8" width="7.125" style="68" customWidth="1"/>
    <col min="9" max="11" width="7.375" style="68" customWidth="1"/>
    <col min="12" max="12" width="9.75390625" style="68" customWidth="1"/>
    <col min="13" max="13" width="9.375" style="68" customWidth="1"/>
    <col min="14" max="14" width="9.875" style="68" customWidth="1"/>
    <col min="15" max="15" width="9.375" style="68" customWidth="1"/>
    <col min="16" max="16" width="9.25390625" style="68" customWidth="1"/>
    <col min="17" max="17" width="9.125" style="68" customWidth="1"/>
    <col min="18" max="18" width="14.125" style="68" customWidth="1"/>
    <col min="19" max="19" width="15.25390625" style="68" customWidth="1"/>
    <col min="20" max="20" width="7.375" style="68" customWidth="1"/>
    <col min="21" max="21" width="9.125" style="68" customWidth="1"/>
    <col min="22" max="22" width="6.125" style="68" customWidth="1"/>
    <col min="23" max="23" width="8.875" style="68" customWidth="1"/>
    <col min="24" max="25" width="8.75390625" style="68" customWidth="1"/>
    <col min="26" max="26" width="9.125" style="68" customWidth="1"/>
    <col min="27" max="27" width="7.75390625" style="68" customWidth="1"/>
    <col min="28" max="28" width="6.75390625" style="68" customWidth="1"/>
    <col min="29" max="29" width="9.00390625" style="68" customWidth="1"/>
    <col min="30" max="30" width="8.875" style="68" customWidth="1"/>
    <col min="31" max="31" width="9.375" style="68" customWidth="1"/>
    <col min="32" max="32" width="10.875" style="68" customWidth="1"/>
    <col min="33" max="33" width="10.25390625" style="68" customWidth="1"/>
    <col min="34" max="35" width="9.75390625" style="68" customWidth="1"/>
    <col min="36" max="16384" width="9.125" style="68" customWidth="1"/>
  </cols>
  <sheetData>
    <row r="1" spans="1:17" ht="10.5">
      <c r="A1" s="90"/>
      <c r="B1" s="90"/>
      <c r="C1" s="49"/>
      <c r="D1" s="49"/>
      <c r="E1" s="210" t="s">
        <v>710</v>
      </c>
      <c r="F1" s="215"/>
      <c r="G1" s="215"/>
      <c r="H1" s="215"/>
      <c r="I1" s="215"/>
      <c r="J1" s="215"/>
      <c r="K1" s="215"/>
      <c r="L1" s="215"/>
      <c r="M1" s="215"/>
      <c r="N1" s="215"/>
      <c r="O1" s="49"/>
      <c r="P1" s="49"/>
      <c r="Q1" s="58"/>
    </row>
    <row r="2" spans="1:17" ht="10.5">
      <c r="A2" s="90"/>
      <c r="B2" s="90"/>
      <c r="C2" s="49"/>
      <c r="D2" s="49"/>
      <c r="E2" s="273" t="s">
        <v>152</v>
      </c>
      <c r="F2" s="178"/>
      <c r="G2" s="178"/>
      <c r="H2" s="178"/>
      <c r="I2" s="178"/>
      <c r="J2" s="178"/>
      <c r="K2" s="178"/>
      <c r="L2" s="215"/>
      <c r="M2" s="215"/>
      <c r="N2" s="215"/>
      <c r="O2" s="49"/>
      <c r="P2" s="49"/>
      <c r="Q2" s="58"/>
    </row>
    <row r="3" spans="1:33" ht="9" customHeight="1">
      <c r="A3" s="93"/>
      <c r="B3" s="93"/>
      <c r="C3" s="49"/>
      <c r="D3" s="50"/>
      <c r="E3" s="49"/>
      <c r="F3" s="50"/>
      <c r="G3" s="49"/>
      <c r="H3" s="49"/>
      <c r="I3" s="49"/>
      <c r="J3" s="49"/>
      <c r="K3" s="49"/>
      <c r="L3" s="49"/>
      <c r="M3" s="49"/>
      <c r="N3" s="49"/>
      <c r="O3" s="50"/>
      <c r="P3" s="49"/>
      <c r="Q3" s="58"/>
      <c r="AG3"/>
    </row>
    <row r="4" spans="1:33" ht="9.75" customHeight="1">
      <c r="A4" s="113"/>
      <c r="B4" s="113"/>
      <c r="C4" s="361" t="s">
        <v>375</v>
      </c>
      <c r="D4" s="362" t="s">
        <v>202</v>
      </c>
      <c r="E4" s="330" t="s">
        <v>48</v>
      </c>
      <c r="F4" s="339" t="s">
        <v>203</v>
      </c>
      <c r="G4" s="1073" t="s">
        <v>844</v>
      </c>
      <c r="H4" s="1074"/>
      <c r="I4" s="1074"/>
      <c r="J4" s="1074"/>
      <c r="K4" s="1074"/>
      <c r="L4" s="1074"/>
      <c r="M4" s="1074"/>
      <c r="N4" s="1094"/>
      <c r="O4" s="363"/>
      <c r="P4" s="53"/>
      <c r="Q4" s="364"/>
      <c r="AG4" s="76"/>
    </row>
    <row r="5" spans="1:33" ht="10.5" customHeight="1">
      <c r="A5" s="93"/>
      <c r="B5" s="93"/>
      <c r="C5" s="365" t="s">
        <v>544</v>
      </c>
      <c r="D5" s="362" t="s">
        <v>376</v>
      </c>
      <c r="E5" s="338" t="s">
        <v>201</v>
      </c>
      <c r="F5" s="339" t="s">
        <v>204</v>
      </c>
      <c r="G5" s="332">
        <v>2005</v>
      </c>
      <c r="H5" s="305">
        <v>2006</v>
      </c>
      <c r="I5" s="305">
        <v>2007</v>
      </c>
      <c r="J5" s="305">
        <v>2008</v>
      </c>
      <c r="K5" s="305">
        <v>2009</v>
      </c>
      <c r="L5" s="305">
        <v>2010</v>
      </c>
      <c r="M5" s="305">
        <v>2011</v>
      </c>
      <c r="N5" s="305">
        <v>2012</v>
      </c>
      <c r="O5" s="303" t="s">
        <v>875</v>
      </c>
      <c r="P5" s="337" t="s">
        <v>877</v>
      </c>
      <c r="Q5" s="291" t="s">
        <v>876</v>
      </c>
      <c r="AG5" s="76"/>
    </row>
    <row r="6" spans="1:33" ht="9.75" customHeight="1">
      <c r="A6" s="93"/>
      <c r="B6" s="93"/>
      <c r="C6" s="50"/>
      <c r="D6" s="366"/>
      <c r="E6" s="137"/>
      <c r="F6" s="340"/>
      <c r="G6" s="367" t="s">
        <v>886</v>
      </c>
      <c r="H6" s="367" t="s">
        <v>886</v>
      </c>
      <c r="I6" s="367" t="s">
        <v>886</v>
      </c>
      <c r="J6" s="367" t="s">
        <v>886</v>
      </c>
      <c r="K6" s="367" t="s">
        <v>886</v>
      </c>
      <c r="L6" s="367" t="s">
        <v>886</v>
      </c>
      <c r="M6" s="367" t="s">
        <v>886</v>
      </c>
      <c r="N6" s="367" t="s">
        <v>886</v>
      </c>
      <c r="O6" s="327"/>
      <c r="P6" s="137"/>
      <c r="Q6" s="368"/>
      <c r="AG6" s="76"/>
    </row>
    <row r="7" spans="1:17" ht="9" customHeight="1">
      <c r="A7" s="138"/>
      <c r="B7" s="138"/>
      <c r="C7" s="49" t="s">
        <v>699</v>
      </c>
      <c r="D7" s="51" t="s">
        <v>700</v>
      </c>
      <c r="E7" s="237" t="s">
        <v>234</v>
      </c>
      <c r="F7" s="51" t="s">
        <v>231</v>
      </c>
      <c r="G7" s="89">
        <v>32.9</v>
      </c>
      <c r="H7" s="89">
        <v>7.9</v>
      </c>
      <c r="I7" s="89">
        <v>7.9</v>
      </c>
      <c r="J7" s="89">
        <v>7.4</v>
      </c>
      <c r="K7" s="89">
        <v>6.4</v>
      </c>
      <c r="L7" s="89">
        <v>7.2</v>
      </c>
      <c r="M7" s="89">
        <v>7.3</v>
      </c>
      <c r="N7" s="89">
        <v>7.4</v>
      </c>
      <c r="O7" s="89">
        <f>N7/K7*100</f>
        <v>115.625</v>
      </c>
      <c r="P7" s="89">
        <f>N7/L7*100</f>
        <v>102.77777777777779</v>
      </c>
      <c r="Q7" s="63">
        <f>N7/M7*100</f>
        <v>101.36986301369863</v>
      </c>
    </row>
    <row r="8" spans="1:17" ht="10.5">
      <c r="A8" s="138"/>
      <c r="B8" s="138"/>
      <c r="C8" s="49" t="s">
        <v>223</v>
      </c>
      <c r="D8" s="51" t="s">
        <v>701</v>
      </c>
      <c r="E8" s="237" t="s">
        <v>234</v>
      </c>
      <c r="F8" s="51" t="s">
        <v>231</v>
      </c>
      <c r="G8" s="89">
        <v>31.2</v>
      </c>
      <c r="H8" s="89">
        <v>2.6</v>
      </c>
      <c r="I8" s="89">
        <v>3.2</v>
      </c>
      <c r="J8" s="89">
        <v>3.6</v>
      </c>
      <c r="K8" s="89">
        <v>0.6</v>
      </c>
      <c r="L8" s="89">
        <v>0.9</v>
      </c>
      <c r="M8" s="89">
        <v>0.9</v>
      </c>
      <c r="N8" s="89">
        <v>3.4</v>
      </c>
      <c r="O8" s="89">
        <f>N8/K8*100</f>
        <v>566.6666666666667</v>
      </c>
      <c r="P8" s="89">
        <f>N8/L8*100</f>
        <v>377.77777777777777</v>
      </c>
      <c r="Q8" s="63">
        <f>N8/M8*100</f>
        <v>377.77777777777777</v>
      </c>
    </row>
    <row r="9" spans="1:17" ht="10.5">
      <c r="A9" s="138"/>
      <c r="B9" s="138"/>
      <c r="C9" s="49" t="s">
        <v>464</v>
      </c>
      <c r="D9" s="51" t="s">
        <v>761</v>
      </c>
      <c r="E9" s="237" t="s">
        <v>232</v>
      </c>
      <c r="F9" s="51" t="s">
        <v>233</v>
      </c>
      <c r="G9" s="89">
        <v>1.5</v>
      </c>
      <c r="H9" s="89">
        <v>4.5</v>
      </c>
      <c r="I9" s="89">
        <v>1.7</v>
      </c>
      <c r="J9" s="89">
        <v>6.9</v>
      </c>
      <c r="K9" s="89">
        <v>3.1</v>
      </c>
      <c r="L9" s="89">
        <v>3.2</v>
      </c>
      <c r="M9" s="89">
        <v>3.1</v>
      </c>
      <c r="N9" s="89">
        <v>2</v>
      </c>
      <c r="O9" s="89">
        <f>N9/K9*100</f>
        <v>64.51612903225806</v>
      </c>
      <c r="P9" s="89">
        <f>N9/L9*100</f>
        <v>62.5</v>
      </c>
      <c r="Q9" s="63">
        <f>N9/M9*100</f>
        <v>64.51612903225806</v>
      </c>
    </row>
    <row r="10" spans="1:17" ht="9" customHeight="1">
      <c r="A10" s="129"/>
      <c r="B10" s="129"/>
      <c r="C10" s="49" t="s">
        <v>466</v>
      </c>
      <c r="D10" s="51" t="s">
        <v>465</v>
      </c>
      <c r="E10" s="49" t="s">
        <v>232</v>
      </c>
      <c r="F10" s="51" t="s">
        <v>233</v>
      </c>
      <c r="G10" s="89">
        <v>0.9</v>
      </c>
      <c r="H10" s="89">
        <v>0.4</v>
      </c>
      <c r="I10" s="89">
        <v>0.6</v>
      </c>
      <c r="J10" s="89">
        <v>0.4</v>
      </c>
      <c r="K10" s="89">
        <v>0.2</v>
      </c>
      <c r="L10" s="89">
        <v>0</v>
      </c>
      <c r="M10" s="89">
        <v>0</v>
      </c>
      <c r="N10" s="89">
        <v>3</v>
      </c>
      <c r="O10" s="89"/>
      <c r="P10" s="89"/>
      <c r="Q10" s="63"/>
    </row>
    <row r="11" spans="1:17" ht="10.5" customHeight="1">
      <c r="A11" s="138"/>
      <c r="B11" s="138"/>
      <c r="C11" s="49" t="s">
        <v>585</v>
      </c>
      <c r="D11" s="51" t="s">
        <v>467</v>
      </c>
      <c r="E11" s="49" t="s">
        <v>234</v>
      </c>
      <c r="F11" s="51" t="s">
        <v>231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/>
      <c r="P11" s="89"/>
      <c r="Q11" s="63"/>
    </row>
    <row r="12" spans="1:17" ht="10.5" customHeight="1">
      <c r="A12" s="138"/>
      <c r="B12" s="138"/>
      <c r="C12" s="49" t="s">
        <v>586</v>
      </c>
      <c r="D12" s="51" t="s">
        <v>468</v>
      </c>
      <c r="E12" s="49" t="s">
        <v>234</v>
      </c>
      <c r="F12" s="51" t="s">
        <v>231</v>
      </c>
      <c r="G12" s="89">
        <v>1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/>
      <c r="P12" s="89"/>
      <c r="Q12" s="63"/>
    </row>
    <row r="13" spans="1:17" ht="10.5">
      <c r="A13" s="138"/>
      <c r="B13" s="138"/>
      <c r="C13" s="49" t="s">
        <v>0</v>
      </c>
      <c r="D13" s="51" t="s">
        <v>352</v>
      </c>
      <c r="E13" s="49" t="s">
        <v>234</v>
      </c>
      <c r="F13" s="51" t="s">
        <v>231</v>
      </c>
      <c r="G13" s="89"/>
      <c r="H13" s="89"/>
      <c r="I13" s="89"/>
      <c r="J13" s="89"/>
      <c r="K13" s="89"/>
      <c r="L13" s="49"/>
      <c r="M13" s="49"/>
      <c r="N13" s="49"/>
      <c r="O13" s="89"/>
      <c r="P13" s="89"/>
      <c r="Q13" s="63"/>
    </row>
    <row r="14" spans="1:17" ht="9.75" customHeight="1">
      <c r="A14" s="129"/>
      <c r="B14" s="129"/>
      <c r="C14" s="49" t="s">
        <v>326</v>
      </c>
      <c r="D14" s="51" t="s">
        <v>353</v>
      </c>
      <c r="E14" s="49" t="s">
        <v>234</v>
      </c>
      <c r="F14" s="51" t="s">
        <v>231</v>
      </c>
      <c r="G14" s="89"/>
      <c r="H14" s="89"/>
      <c r="I14" s="89"/>
      <c r="J14" s="89"/>
      <c r="K14" s="89"/>
      <c r="L14" s="49"/>
      <c r="M14" s="49"/>
      <c r="N14" s="49"/>
      <c r="O14" s="89"/>
      <c r="P14" s="89"/>
      <c r="Q14" s="63"/>
    </row>
    <row r="15" spans="1:17" ht="9" customHeight="1">
      <c r="A15" s="138"/>
      <c r="B15" s="138"/>
      <c r="C15" s="49" t="s">
        <v>206</v>
      </c>
      <c r="D15" s="51" t="s">
        <v>205</v>
      </c>
      <c r="E15" s="49" t="s">
        <v>845</v>
      </c>
      <c r="F15" s="51" t="s">
        <v>846</v>
      </c>
      <c r="G15" s="89">
        <v>50</v>
      </c>
      <c r="H15" s="89">
        <v>39.4</v>
      </c>
      <c r="I15" s="89">
        <v>32.7</v>
      </c>
      <c r="J15" s="89">
        <v>16</v>
      </c>
      <c r="K15" s="89">
        <v>0</v>
      </c>
      <c r="L15" s="89">
        <v>0</v>
      </c>
      <c r="M15" s="89">
        <v>0</v>
      </c>
      <c r="N15" s="89">
        <v>88.8</v>
      </c>
      <c r="O15" s="89"/>
      <c r="P15" s="89"/>
      <c r="Q15" s="63"/>
    </row>
    <row r="16" spans="1:17" ht="10.5">
      <c r="A16" s="138"/>
      <c r="B16" s="138"/>
      <c r="C16" s="49" t="s">
        <v>522</v>
      </c>
      <c r="D16" s="51" t="s">
        <v>523</v>
      </c>
      <c r="E16" s="52" t="s">
        <v>236</v>
      </c>
      <c r="F16" s="288" t="s">
        <v>235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/>
      <c r="P16" s="89"/>
      <c r="Q16" s="63"/>
    </row>
    <row r="17" spans="1:17" ht="10.5">
      <c r="A17" s="138"/>
      <c r="B17" s="138"/>
      <c r="C17" s="49" t="s">
        <v>447</v>
      </c>
      <c r="D17" s="51" t="s">
        <v>524</v>
      </c>
      <c r="E17" s="52" t="s">
        <v>390</v>
      </c>
      <c r="F17" s="288" t="s">
        <v>237</v>
      </c>
      <c r="G17" s="89">
        <v>6.4</v>
      </c>
      <c r="H17" s="89">
        <v>0.4</v>
      </c>
      <c r="I17" s="89">
        <v>0.8</v>
      </c>
      <c r="J17" s="89">
        <v>1.6</v>
      </c>
      <c r="K17" s="89">
        <v>1.1</v>
      </c>
      <c r="L17" s="89">
        <v>1.2</v>
      </c>
      <c r="M17" s="89">
        <v>0</v>
      </c>
      <c r="N17" s="89">
        <v>0</v>
      </c>
      <c r="O17" s="89"/>
      <c r="P17" s="89"/>
      <c r="Q17" s="63"/>
    </row>
    <row r="18" spans="1:17" ht="10.5">
      <c r="A18" s="138"/>
      <c r="B18" s="138"/>
      <c r="C18" s="49" t="s">
        <v>530</v>
      </c>
      <c r="D18" s="51" t="s">
        <v>525</v>
      </c>
      <c r="E18" s="52" t="s">
        <v>238</v>
      </c>
      <c r="F18" s="288" t="s">
        <v>239</v>
      </c>
      <c r="G18" s="89">
        <v>76.2</v>
      </c>
      <c r="H18" s="89">
        <v>988.1</v>
      </c>
      <c r="I18" s="89">
        <v>269</v>
      </c>
      <c r="J18" s="89">
        <v>211</v>
      </c>
      <c r="K18" s="89">
        <v>129.7</v>
      </c>
      <c r="L18" s="89">
        <v>97</v>
      </c>
      <c r="M18" s="89">
        <v>136</v>
      </c>
      <c r="N18" s="89">
        <v>111.1</v>
      </c>
      <c r="O18" s="89">
        <f>N18/K18*100</f>
        <v>85.65921356977641</v>
      </c>
      <c r="P18" s="89">
        <f>N18/L18*100</f>
        <v>114.5360824742268</v>
      </c>
      <c r="Q18" s="63">
        <f>N18/M18*100</f>
        <v>81.69117647058823</v>
      </c>
    </row>
    <row r="19" spans="1:17" ht="10.5">
      <c r="A19" s="138"/>
      <c r="B19" s="138"/>
      <c r="C19" s="49" t="s">
        <v>715</v>
      </c>
      <c r="D19" s="51" t="s">
        <v>642</v>
      </c>
      <c r="E19" s="49" t="s">
        <v>716</v>
      </c>
      <c r="F19" s="51" t="s">
        <v>714</v>
      </c>
      <c r="G19" s="89"/>
      <c r="H19" s="89">
        <v>21.7</v>
      </c>
      <c r="I19" s="89">
        <v>23.5</v>
      </c>
      <c r="J19" s="89">
        <v>23.5</v>
      </c>
      <c r="K19" s="89">
        <v>31.3</v>
      </c>
      <c r="L19" s="89">
        <v>29.7</v>
      </c>
      <c r="M19" s="89">
        <v>38.8</v>
      </c>
      <c r="N19" s="89">
        <v>33.3</v>
      </c>
      <c r="O19" s="89">
        <f>N19/K19*100</f>
        <v>106.38977635782747</v>
      </c>
      <c r="P19" s="89">
        <f>N19/L19*100</f>
        <v>112.12121212121211</v>
      </c>
      <c r="Q19" s="63">
        <f>N19/M19*100</f>
        <v>85.82474226804123</v>
      </c>
    </row>
    <row r="20" spans="1:17" ht="11.25">
      <c r="A20" s="138"/>
      <c r="B20" s="138"/>
      <c r="C20" s="49" t="s">
        <v>537</v>
      </c>
      <c r="D20" s="51" t="s">
        <v>229</v>
      </c>
      <c r="E20" s="49" t="s">
        <v>847</v>
      </c>
      <c r="F20" s="51" t="s">
        <v>848</v>
      </c>
      <c r="G20" s="132"/>
      <c r="H20" s="132"/>
      <c r="I20" s="132"/>
      <c r="J20" s="132"/>
      <c r="K20" s="132"/>
      <c r="L20" s="132"/>
      <c r="M20" s="132"/>
      <c r="N20" s="132"/>
      <c r="O20" s="89"/>
      <c r="P20" s="89"/>
      <c r="Q20" s="63"/>
    </row>
    <row r="21" spans="1:17" ht="8.25" customHeight="1">
      <c r="A21" s="129"/>
      <c r="B21" s="129"/>
      <c r="C21" s="49" t="s">
        <v>705</v>
      </c>
      <c r="D21" s="51" t="s">
        <v>230</v>
      </c>
      <c r="E21" s="49" t="s">
        <v>449</v>
      </c>
      <c r="F21" s="288" t="s">
        <v>450</v>
      </c>
      <c r="G21" s="89">
        <v>3.4</v>
      </c>
      <c r="H21" s="89">
        <v>4.6</v>
      </c>
      <c r="I21" s="89">
        <v>4.6</v>
      </c>
      <c r="J21" s="89">
        <v>5</v>
      </c>
      <c r="K21" s="89">
        <v>5</v>
      </c>
      <c r="L21" s="89">
        <v>5.9</v>
      </c>
      <c r="M21" s="89">
        <v>5.8</v>
      </c>
      <c r="N21" s="89">
        <v>10.4</v>
      </c>
      <c r="O21" s="89">
        <f>N21/K21*100</f>
        <v>208</v>
      </c>
      <c r="P21" s="89">
        <f>N21/L21*100</f>
        <v>176.27118644067795</v>
      </c>
      <c r="Q21" s="63">
        <f>N21/M21*100</f>
        <v>179.31034482758622</v>
      </c>
    </row>
    <row r="22" spans="1:17" ht="9" customHeight="1">
      <c r="A22" s="138"/>
      <c r="B22" s="138"/>
      <c r="C22" s="49" t="s">
        <v>706</v>
      </c>
      <c r="D22" s="51" t="s">
        <v>707</v>
      </c>
      <c r="E22" s="49" t="s">
        <v>708</v>
      </c>
      <c r="F22" s="51" t="s">
        <v>709</v>
      </c>
      <c r="G22" s="138">
        <v>21</v>
      </c>
      <c r="H22" s="138">
        <v>39</v>
      </c>
      <c r="I22" s="138">
        <v>48</v>
      </c>
      <c r="J22" s="141">
        <v>30</v>
      </c>
      <c r="K22" s="141">
        <v>27</v>
      </c>
      <c r="L22" s="121">
        <v>28</v>
      </c>
      <c r="M22" s="121">
        <v>30</v>
      </c>
      <c r="N22" s="121">
        <v>57</v>
      </c>
      <c r="O22" s="89">
        <f>N22/K22*100</f>
        <v>211.11111111111111</v>
      </c>
      <c r="P22" s="89">
        <f>N22/L22*100</f>
        <v>203.57142857142856</v>
      </c>
      <c r="Q22" s="63">
        <f>N22/M22*100</f>
        <v>190</v>
      </c>
    </row>
    <row r="23" spans="1:17" ht="10.5">
      <c r="A23" s="138"/>
      <c r="B23" s="138"/>
      <c r="C23" s="49" t="s">
        <v>711</v>
      </c>
      <c r="D23" s="51" t="s">
        <v>184</v>
      </c>
      <c r="E23" s="49" t="s">
        <v>708</v>
      </c>
      <c r="F23" s="51" t="s">
        <v>709</v>
      </c>
      <c r="G23" s="138">
        <v>44</v>
      </c>
      <c r="H23" s="138">
        <v>25</v>
      </c>
      <c r="I23" s="138">
        <v>28</v>
      </c>
      <c r="J23" s="141">
        <v>35</v>
      </c>
      <c r="K23" s="141">
        <v>42</v>
      </c>
      <c r="L23" s="121">
        <v>29</v>
      </c>
      <c r="M23" s="121">
        <v>33</v>
      </c>
      <c r="N23" s="121">
        <v>37</v>
      </c>
      <c r="O23" s="89">
        <f>N23/K23*100</f>
        <v>88.09523809523809</v>
      </c>
      <c r="P23" s="89">
        <f>N23/L23*100</f>
        <v>127.58620689655173</v>
      </c>
      <c r="Q23" s="63">
        <f>N23/M23*100</f>
        <v>112.12121212121211</v>
      </c>
    </row>
    <row r="24" spans="1:17" ht="10.5">
      <c r="A24" s="90"/>
      <c r="B24" s="90"/>
      <c r="C24" s="49" t="s">
        <v>185</v>
      </c>
      <c r="D24" s="51" t="s">
        <v>72</v>
      </c>
      <c r="E24" s="49" t="s">
        <v>708</v>
      </c>
      <c r="F24" s="51" t="s">
        <v>709</v>
      </c>
      <c r="G24" s="138"/>
      <c r="H24" s="138"/>
      <c r="I24" s="138"/>
      <c r="J24" s="141">
        <v>0</v>
      </c>
      <c r="K24" s="141">
        <v>0</v>
      </c>
      <c r="L24" s="121">
        <v>0</v>
      </c>
      <c r="M24" s="121">
        <v>0</v>
      </c>
      <c r="N24" s="121">
        <v>0</v>
      </c>
      <c r="O24" s="89"/>
      <c r="P24" s="89"/>
      <c r="Q24" s="63"/>
    </row>
    <row r="25" spans="1:17" ht="10.5">
      <c r="A25" s="138"/>
      <c r="B25" s="138"/>
      <c r="C25" s="49" t="s">
        <v>186</v>
      </c>
      <c r="D25" s="51" t="s">
        <v>187</v>
      </c>
      <c r="E25" s="49" t="s">
        <v>306</v>
      </c>
      <c r="F25" s="51" t="s">
        <v>674</v>
      </c>
      <c r="G25" s="138">
        <v>447</v>
      </c>
      <c r="H25" s="138">
        <v>308</v>
      </c>
      <c r="I25" s="138">
        <v>315</v>
      </c>
      <c r="J25" s="141">
        <v>450</v>
      </c>
      <c r="K25" s="141">
        <v>462</v>
      </c>
      <c r="L25" s="121">
        <v>595</v>
      </c>
      <c r="M25" s="121">
        <v>550</v>
      </c>
      <c r="N25" s="121">
        <v>578</v>
      </c>
      <c r="O25" s="89">
        <f>N25/K25*100</f>
        <v>125.1082251082251</v>
      </c>
      <c r="P25" s="89">
        <f>N25/L25*100</f>
        <v>97.14285714285714</v>
      </c>
      <c r="Q25" s="63">
        <f>N25/M25*100</f>
        <v>105.09090909090911</v>
      </c>
    </row>
    <row r="26" spans="1:17" ht="10.5">
      <c r="A26" s="138"/>
      <c r="B26" s="138"/>
      <c r="C26" s="49" t="s">
        <v>684</v>
      </c>
      <c r="D26" s="51" t="s">
        <v>685</v>
      </c>
      <c r="E26" s="49" t="s">
        <v>306</v>
      </c>
      <c r="F26" s="51" t="s">
        <v>674</v>
      </c>
      <c r="G26" s="138"/>
      <c r="H26" s="138"/>
      <c r="I26" s="138"/>
      <c r="J26" s="138"/>
      <c r="K26" s="138"/>
      <c r="L26" s="121"/>
      <c r="M26" s="121"/>
      <c r="N26" s="121"/>
      <c r="O26" s="89"/>
      <c r="P26" s="89"/>
      <c r="Q26" s="63"/>
    </row>
    <row r="27" spans="1:17" ht="10.5">
      <c r="A27" s="138"/>
      <c r="B27" s="138"/>
      <c r="C27" s="49" t="s">
        <v>686</v>
      </c>
      <c r="D27" s="51" t="s">
        <v>687</v>
      </c>
      <c r="E27" s="49" t="s">
        <v>306</v>
      </c>
      <c r="F27" s="51" t="s">
        <v>674</v>
      </c>
      <c r="G27" s="141"/>
      <c r="H27" s="138"/>
      <c r="I27" s="141">
        <v>16</v>
      </c>
      <c r="J27" s="141">
        <v>0</v>
      </c>
      <c r="K27" s="141">
        <v>0</v>
      </c>
      <c r="L27" s="121">
        <v>0</v>
      </c>
      <c r="M27" s="121">
        <v>0</v>
      </c>
      <c r="N27" s="121">
        <v>0</v>
      </c>
      <c r="O27" s="89"/>
      <c r="P27" s="89"/>
      <c r="Q27" s="63"/>
    </row>
    <row r="28" spans="1:17" ht="9" customHeight="1">
      <c r="A28" s="138"/>
      <c r="B28" s="138"/>
      <c r="C28" s="49" t="s">
        <v>558</v>
      </c>
      <c r="D28" s="51" t="s">
        <v>559</v>
      </c>
      <c r="E28" s="49" t="s">
        <v>306</v>
      </c>
      <c r="F28" s="51" t="s">
        <v>674</v>
      </c>
      <c r="G28" s="141"/>
      <c r="H28" s="138"/>
      <c r="I28" s="138"/>
      <c r="J28" s="141">
        <v>0</v>
      </c>
      <c r="K28" s="141">
        <v>0</v>
      </c>
      <c r="L28" s="121">
        <v>0</v>
      </c>
      <c r="M28" s="121">
        <v>0</v>
      </c>
      <c r="N28" s="121">
        <v>0</v>
      </c>
      <c r="O28" s="89"/>
      <c r="P28" s="89"/>
      <c r="Q28" s="63"/>
    </row>
    <row r="29" spans="1:17" ht="10.5">
      <c r="A29" s="129"/>
      <c r="B29" s="129"/>
      <c r="C29" s="49" t="s">
        <v>68</v>
      </c>
      <c r="D29" s="51" t="s">
        <v>389</v>
      </c>
      <c r="E29" s="132" t="s">
        <v>269</v>
      </c>
      <c r="F29" s="369" t="s">
        <v>207</v>
      </c>
      <c r="G29" s="138">
        <v>1233.3</v>
      </c>
      <c r="H29" s="138">
        <v>2787.5</v>
      </c>
      <c r="I29" s="138">
        <v>824</v>
      </c>
      <c r="J29" s="138">
        <v>344.5</v>
      </c>
      <c r="K29" s="138">
        <v>581</v>
      </c>
      <c r="L29" s="89">
        <v>2657</v>
      </c>
      <c r="M29" s="89">
        <v>3322.5</v>
      </c>
      <c r="N29" s="89">
        <v>4537.1</v>
      </c>
      <c r="O29" s="89">
        <f>N29/K29*100</f>
        <v>780.9122203098108</v>
      </c>
      <c r="P29" s="89">
        <f>N29/L29*100</f>
        <v>170.76025592773806</v>
      </c>
      <c r="Q29" s="63">
        <f>N29/M29*100</f>
        <v>136.55680963130175</v>
      </c>
    </row>
    <row r="30" spans="1:17" ht="10.5">
      <c r="A30" s="129"/>
      <c r="B30" s="129"/>
      <c r="C30" s="49" t="s">
        <v>539</v>
      </c>
      <c r="D30" s="51" t="s">
        <v>746</v>
      </c>
      <c r="E30" s="132" t="s">
        <v>269</v>
      </c>
      <c r="F30" s="369" t="s">
        <v>207</v>
      </c>
      <c r="G30" s="138"/>
      <c r="H30" s="138">
        <v>2400</v>
      </c>
      <c r="I30" s="138">
        <v>3200</v>
      </c>
      <c r="J30" s="138">
        <v>4753.3</v>
      </c>
      <c r="K30" s="138">
        <v>12350</v>
      </c>
      <c r="L30" s="89">
        <v>880</v>
      </c>
      <c r="M30" s="89">
        <v>1561</v>
      </c>
      <c r="N30" s="89">
        <v>1440</v>
      </c>
      <c r="O30" s="89">
        <f>N30/K30*100</f>
        <v>11.65991902834008</v>
      </c>
      <c r="P30" s="89">
        <f>N30/L30*100</f>
        <v>163.63636363636365</v>
      </c>
      <c r="Q30" s="63">
        <f>N30/M30*100</f>
        <v>92.24855861627162</v>
      </c>
    </row>
    <row r="31" spans="1:17" ht="10.5">
      <c r="A31" s="129"/>
      <c r="B31" s="129"/>
      <c r="C31" s="132" t="s">
        <v>397</v>
      </c>
      <c r="D31" s="369" t="s">
        <v>398</v>
      </c>
      <c r="E31" s="52" t="s">
        <v>234</v>
      </c>
      <c r="F31" s="288" t="s">
        <v>231</v>
      </c>
      <c r="G31" s="129"/>
      <c r="H31" s="129"/>
      <c r="I31" s="138"/>
      <c r="J31" s="138"/>
      <c r="K31" s="138"/>
      <c r="L31" s="89"/>
      <c r="M31" s="89"/>
      <c r="N31" s="89"/>
      <c r="O31" s="89"/>
      <c r="P31" s="89"/>
      <c r="Q31" s="63"/>
    </row>
    <row r="32" spans="1:41" ht="9" customHeight="1">
      <c r="A32" s="129"/>
      <c r="B32" s="129"/>
      <c r="C32" s="132" t="s">
        <v>850</v>
      </c>
      <c r="D32" s="369"/>
      <c r="E32" s="52" t="s">
        <v>390</v>
      </c>
      <c r="F32" s="369" t="s">
        <v>207</v>
      </c>
      <c r="G32" s="52"/>
      <c r="H32" s="52"/>
      <c r="I32" s="52"/>
      <c r="J32" s="89"/>
      <c r="K32" s="89"/>
      <c r="L32" s="89"/>
      <c r="M32" s="89"/>
      <c r="N32" s="89"/>
      <c r="O32" s="89"/>
      <c r="P32" s="89"/>
      <c r="Q32" s="63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ht="9" customHeight="1">
      <c r="A33" s="129"/>
      <c r="B33" s="129"/>
      <c r="C33" s="132" t="s">
        <v>852</v>
      </c>
      <c r="D33" s="369"/>
      <c r="E33" s="49" t="s">
        <v>847</v>
      </c>
      <c r="F33" s="51" t="s">
        <v>848</v>
      </c>
      <c r="G33" s="52"/>
      <c r="H33" s="132"/>
      <c r="I33" s="52"/>
      <c r="J33" s="52"/>
      <c r="K33" s="121"/>
      <c r="L33" s="121"/>
      <c r="M33" s="121"/>
      <c r="N33" s="121"/>
      <c r="O33" s="89"/>
      <c r="P33" s="89"/>
      <c r="Q33" s="63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ht="9" customHeight="1">
      <c r="A34" s="129"/>
      <c r="B34" s="129"/>
      <c r="C34" s="132"/>
      <c r="D34" s="369"/>
      <c r="E34" s="52"/>
      <c r="F34" s="288"/>
      <c r="G34" s="132"/>
      <c r="H34" s="52"/>
      <c r="I34" s="52"/>
      <c r="J34" s="132"/>
      <c r="K34" s="52"/>
      <c r="L34" s="52"/>
      <c r="M34" s="89"/>
      <c r="N34" s="89"/>
      <c r="O34" s="89"/>
      <c r="P34" s="89"/>
      <c r="Q34" s="63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9" customHeight="1">
      <c r="A35" s="129"/>
      <c r="B35" s="129"/>
      <c r="C35" s="132"/>
      <c r="D35" s="369"/>
      <c r="E35" s="52"/>
      <c r="F35" s="288"/>
      <c r="G35" s="132"/>
      <c r="H35" s="52"/>
      <c r="I35" s="52"/>
      <c r="J35" s="132"/>
      <c r="K35" s="52"/>
      <c r="L35" s="52"/>
      <c r="M35" s="89"/>
      <c r="N35" s="89"/>
      <c r="O35" s="89"/>
      <c r="P35" s="89"/>
      <c r="Q35" s="63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t="9" customHeight="1">
      <c r="A36" s="129"/>
      <c r="B36" s="129"/>
      <c r="C36" s="132"/>
      <c r="D36" s="369"/>
      <c r="E36" s="52"/>
      <c r="F36" s="288"/>
      <c r="G36" s="132"/>
      <c r="H36" s="52"/>
      <c r="I36" s="52"/>
      <c r="J36" s="132"/>
      <c r="K36" s="52"/>
      <c r="L36" s="52"/>
      <c r="M36" s="89"/>
      <c r="N36" s="89"/>
      <c r="O36" s="89"/>
      <c r="P36" s="89"/>
      <c r="Q36" s="63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ht="9.75" customHeight="1">
      <c r="A37" s="129"/>
      <c r="B37" s="129"/>
      <c r="C37" s="50"/>
      <c r="D37" s="287"/>
      <c r="E37" s="50"/>
      <c r="F37" s="28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70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16" ht="8.25" customHeight="1">
      <c r="A38" s="129"/>
      <c r="B38" s="129"/>
      <c r="C38" s="90"/>
      <c r="D38" s="92"/>
      <c r="E38" s="93"/>
      <c r="F38" s="103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9">
      <c r="A39" s="90"/>
      <c r="B39" s="90"/>
      <c r="C39" s="90"/>
      <c r="D39" s="92"/>
      <c r="E39" s="93"/>
      <c r="F39" s="103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35" ht="9.75" customHeight="1">
      <c r="A40" s="106"/>
      <c r="B40" s="106"/>
      <c r="C40" s="238"/>
      <c r="D40" s="110"/>
      <c r="E40" s="93"/>
      <c r="F40" s="103"/>
      <c r="G40" s="106"/>
      <c r="H40" s="106"/>
      <c r="I40" s="106"/>
      <c r="J40" s="106"/>
      <c r="K40" s="106"/>
      <c r="L40" s="106"/>
      <c r="M40" s="200"/>
      <c r="N40" s="200"/>
      <c r="O40" s="106"/>
      <c r="P40" s="106"/>
      <c r="Q40" s="80"/>
      <c r="AG40" s="80"/>
      <c r="AH40" s="80"/>
      <c r="AI40" s="80"/>
    </row>
    <row r="41" spans="1:16" ht="11.25" customHeight="1">
      <c r="A41" s="129"/>
      <c r="B41" s="129"/>
      <c r="C41" s="129"/>
      <c r="D41" s="241"/>
      <c r="E41" s="93"/>
      <c r="F41" s="103"/>
      <c r="G41" s="129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9">
      <c r="A42" s="90"/>
      <c r="B42" s="90"/>
      <c r="C42" s="90"/>
      <c r="D42" s="92"/>
      <c r="E42" s="93"/>
      <c r="F42" s="103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36" ht="9">
      <c r="A43" s="106"/>
      <c r="B43" s="106"/>
      <c r="C43" s="238"/>
      <c r="D43" s="222"/>
      <c r="E43" s="93"/>
      <c r="F43" s="103"/>
      <c r="G43" s="106"/>
      <c r="H43" s="106"/>
      <c r="I43" s="106"/>
      <c r="J43" s="106"/>
      <c r="K43" s="106"/>
      <c r="L43" s="106"/>
      <c r="M43" s="200"/>
      <c r="N43" s="200"/>
      <c r="O43" s="106"/>
      <c r="P43" s="106"/>
      <c r="Q43" s="80"/>
      <c r="AG43" s="80"/>
      <c r="AH43" s="80"/>
      <c r="AI43" s="80"/>
      <c r="AJ43" s="80"/>
    </row>
    <row r="44" spans="1:16" ht="9">
      <c r="A44" s="90"/>
      <c r="B44" s="90"/>
      <c r="C44" s="90"/>
      <c r="D44" s="103"/>
      <c r="E44" s="93"/>
      <c r="F44" s="10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7" ht="9">
      <c r="A45" s="90"/>
      <c r="B45" s="90"/>
      <c r="C45" s="93"/>
      <c r="D45" s="103"/>
      <c r="E45" s="93"/>
      <c r="F45" s="10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76"/>
    </row>
    <row r="46" spans="1:16" ht="9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6" ht="9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31" ht="9" customHeight="1">
      <c r="A48" s="134"/>
      <c r="B48" s="134"/>
      <c r="C48" s="93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93"/>
      <c r="P48" s="93"/>
      <c r="Q48" s="93"/>
      <c r="R48" s="93"/>
      <c r="S48" s="93"/>
      <c r="T48" s="93"/>
      <c r="U48" s="93"/>
      <c r="V48" s="93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ht="9">
      <c r="A49" s="134"/>
      <c r="B49" s="93"/>
      <c r="C49" s="93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3"/>
      <c r="P49" s="113"/>
      <c r="Q49" s="113"/>
      <c r="R49" s="113"/>
      <c r="S49" s="113"/>
      <c r="T49" s="113"/>
      <c r="U49" s="113"/>
      <c r="V49" s="113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ht="9">
      <c r="A50" s="134"/>
      <c r="B50" s="93"/>
      <c r="C50" s="93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3"/>
      <c r="P50" s="113"/>
      <c r="Q50" s="113"/>
      <c r="R50" s="113"/>
      <c r="S50" s="113"/>
      <c r="T50" s="113"/>
      <c r="U50" s="113"/>
      <c r="V50" s="113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ht="9">
      <c r="A51" s="134"/>
      <c r="B51" s="134"/>
      <c r="C51" s="93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93"/>
      <c r="P51" s="93"/>
      <c r="Q51" s="93"/>
      <c r="R51" s="93"/>
      <c r="S51" s="93"/>
      <c r="T51" s="93"/>
      <c r="U51" s="93"/>
      <c r="V51" s="93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ht="9" customHeight="1" hidden="1">
      <c r="A52" s="134"/>
      <c r="B52" s="93"/>
      <c r="C52" s="93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93"/>
      <c r="P52" s="93"/>
      <c r="Q52" s="93"/>
      <c r="R52" s="93"/>
      <c r="S52" s="93"/>
      <c r="T52" s="93"/>
      <c r="U52" s="93"/>
      <c r="V52" s="93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9" customHeight="1" hidden="1">
      <c r="A53" s="134"/>
      <c r="B53" s="93"/>
      <c r="C53" s="93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93"/>
      <c r="P53" s="93"/>
      <c r="Q53" s="93"/>
      <c r="R53" s="93"/>
      <c r="S53" s="93"/>
      <c r="T53" s="93"/>
      <c r="U53" s="93"/>
      <c r="V53" s="93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ht="9">
      <c r="A54" s="134"/>
      <c r="B54" s="93"/>
      <c r="C54" s="93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93"/>
      <c r="P54" s="93"/>
      <c r="Q54" s="93"/>
      <c r="R54" s="93"/>
      <c r="S54" s="93"/>
      <c r="T54" s="93"/>
      <c r="U54" s="93"/>
      <c r="V54" s="93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ht="9">
      <c r="A55" s="134"/>
      <c r="B55" s="93"/>
      <c r="C55" s="93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90"/>
      <c r="X55" s="90"/>
      <c r="Y55" s="90"/>
      <c r="Z55" s="90"/>
      <c r="AA55" s="90"/>
      <c r="AB55" s="90"/>
      <c r="AC55" s="90"/>
      <c r="AD55" s="90"/>
      <c r="AE55" s="90"/>
    </row>
    <row r="56" spans="1:22" ht="9">
      <c r="A56" s="85"/>
      <c r="B56" s="76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9">
      <c r="A57" s="85"/>
      <c r="B57" s="76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1:22" ht="9">
      <c r="A58" s="85"/>
      <c r="B58" s="7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9">
      <c r="A59" s="85"/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9">
      <c r="A60" s="85"/>
      <c r="B60" s="7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9">
      <c r="A61" s="85"/>
      <c r="B61" s="7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1:22" ht="9">
      <c r="A62" s="85"/>
      <c r="B62" s="76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</row>
    <row r="63" spans="1:22" ht="9">
      <c r="A63" s="85"/>
      <c r="B63" s="76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1:37" ht="12.75" customHeight="1">
      <c r="A64" s="8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7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22" ht="9">
      <c r="A65" s="8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7"/>
      <c r="Q65" s="77"/>
      <c r="R65" s="77"/>
      <c r="S65" s="77"/>
      <c r="T65" s="77"/>
      <c r="U65" s="77"/>
      <c r="V65" s="77"/>
    </row>
    <row r="66" spans="15:22" ht="12.75" customHeight="1">
      <c r="O66" s="77"/>
      <c r="P66" s="77"/>
      <c r="Q66" s="77"/>
      <c r="R66" s="77"/>
      <c r="S66" s="77"/>
      <c r="T66" s="77"/>
      <c r="U66" s="77"/>
      <c r="V66" s="77"/>
    </row>
    <row r="67" spans="1:22" ht="9">
      <c r="A67" s="260"/>
      <c r="B67" s="76"/>
      <c r="C67" s="76"/>
      <c r="D67" s="1095"/>
      <c r="E67" s="1095"/>
      <c r="F67" s="1095"/>
      <c r="G67" s="1095"/>
      <c r="H67" s="1095"/>
      <c r="I67" s="1095"/>
      <c r="J67" s="1095"/>
      <c r="K67" s="1095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9">
      <c r="A68" s="260"/>
      <c r="B68" s="76"/>
      <c r="C68" s="76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6"/>
      <c r="P68" s="76"/>
      <c r="Q68" s="76"/>
      <c r="R68" s="76"/>
      <c r="S68" s="76"/>
      <c r="T68" s="76"/>
      <c r="U68" s="76"/>
      <c r="V68" s="76"/>
    </row>
    <row r="69" spans="1:22" ht="9">
      <c r="A69" s="260"/>
      <c r="B69" s="76"/>
      <c r="C69" s="76"/>
      <c r="D69" s="81"/>
      <c r="E69" s="81"/>
      <c r="F69" s="81"/>
      <c r="G69" s="81"/>
      <c r="H69" s="81"/>
      <c r="I69" s="81"/>
      <c r="J69" s="81"/>
      <c r="K69" s="81"/>
      <c r="L69" s="76"/>
      <c r="M69" s="76"/>
      <c r="N69" s="76"/>
      <c r="O69" s="77"/>
      <c r="P69" s="77"/>
      <c r="Q69" s="77"/>
      <c r="R69" s="77"/>
      <c r="S69" s="77"/>
      <c r="T69" s="77"/>
      <c r="U69" s="77"/>
      <c r="V69" s="77"/>
    </row>
    <row r="70" spans="1:22" ht="9">
      <c r="A70" s="260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77"/>
      <c r="Q70" s="77"/>
      <c r="R70" s="77"/>
      <c r="S70" s="77"/>
      <c r="T70" s="77"/>
      <c r="U70" s="77"/>
      <c r="V70" s="77"/>
    </row>
    <row r="71" spans="15:22" ht="9">
      <c r="O71" s="77"/>
      <c r="P71" s="77"/>
      <c r="Q71" s="77"/>
      <c r="R71" s="77"/>
      <c r="S71" s="77"/>
      <c r="T71" s="77"/>
      <c r="U71" s="77"/>
      <c r="V71" s="77"/>
    </row>
    <row r="72" spans="15:22" ht="9">
      <c r="O72" s="76"/>
      <c r="P72" s="76"/>
      <c r="Q72" s="76"/>
      <c r="R72" s="76"/>
      <c r="S72" s="76"/>
      <c r="T72" s="76"/>
      <c r="U72" s="76"/>
      <c r="V72" s="76"/>
    </row>
    <row r="73" spans="15:22" ht="9">
      <c r="O73" s="77"/>
      <c r="P73" s="77"/>
      <c r="Q73" s="77"/>
      <c r="R73" s="77"/>
      <c r="S73" s="77"/>
      <c r="T73" s="77"/>
      <c r="U73" s="77"/>
      <c r="V73" s="77"/>
    </row>
    <row r="75" spans="15:22" ht="9">
      <c r="O75" s="76"/>
      <c r="P75" s="76"/>
      <c r="Q75" s="76"/>
      <c r="R75" s="76"/>
      <c r="S75" s="76"/>
      <c r="T75" s="76"/>
      <c r="U75" s="76"/>
      <c r="V75" s="76"/>
    </row>
    <row r="76" spans="1:14" ht="9">
      <c r="A76" s="86" t="s">
        <v>537</v>
      </c>
      <c r="B76" s="64" t="s">
        <v>680</v>
      </c>
      <c r="C76" s="68" t="s">
        <v>721</v>
      </c>
      <c r="D76" s="72"/>
      <c r="H76" s="68">
        <v>100</v>
      </c>
      <c r="I76" s="72"/>
      <c r="J76" s="72"/>
      <c r="K76" s="72"/>
      <c r="L76" s="77" t="e">
        <f>K76/G76*100</f>
        <v>#DIV/0!</v>
      </c>
      <c r="M76" s="77">
        <f>K76/H76*100</f>
        <v>0</v>
      </c>
      <c r="N76" s="77" t="e">
        <f>K76/I76*100</f>
        <v>#DIV/0!</v>
      </c>
    </row>
    <row r="77" spans="1:22" ht="9">
      <c r="A77" s="87" t="s">
        <v>95</v>
      </c>
      <c r="B77" s="65" t="s">
        <v>181</v>
      </c>
      <c r="C77" s="78" t="s">
        <v>722</v>
      </c>
      <c r="D77" s="79" t="s">
        <v>544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6"/>
      <c r="P77" s="76"/>
      <c r="Q77" s="76"/>
      <c r="R77" s="76"/>
      <c r="S77" s="76"/>
      <c r="T77" s="76"/>
      <c r="U77" s="76"/>
      <c r="V77" s="76"/>
    </row>
    <row r="78" spans="1:14" ht="9">
      <c r="A78" s="86" t="s">
        <v>297</v>
      </c>
      <c r="B78" s="64" t="s">
        <v>703</v>
      </c>
      <c r="C78" s="68" t="s">
        <v>704</v>
      </c>
      <c r="L78" s="77" t="e">
        <f>K78/G78*100</f>
        <v>#DIV/0!</v>
      </c>
      <c r="M78" s="77" t="e">
        <f>K78/H78*100</f>
        <v>#DIV/0!</v>
      </c>
      <c r="N78" s="77" t="e">
        <f>K78/I78*100</f>
        <v>#DIV/0!</v>
      </c>
    </row>
    <row r="79" spans="1:14" ht="9">
      <c r="A79" s="86" t="s">
        <v>298</v>
      </c>
      <c r="B79" s="64" t="s">
        <v>680</v>
      </c>
      <c r="C79" s="68" t="s">
        <v>704</v>
      </c>
      <c r="H79" s="68">
        <v>10</v>
      </c>
      <c r="L79" s="77" t="e">
        <f>K79/G79*100</f>
        <v>#DIV/0!</v>
      </c>
      <c r="M79" s="77">
        <f>K79/H79*100</f>
        <v>0</v>
      </c>
      <c r="N79" s="77" t="e">
        <f>K79/I79*100</f>
        <v>#DIV/0!</v>
      </c>
    </row>
    <row r="80" spans="1:22" ht="9">
      <c r="A80" s="87" t="s">
        <v>299</v>
      </c>
      <c r="B80" s="65" t="s">
        <v>181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6"/>
      <c r="P80" s="76"/>
      <c r="Q80" s="76"/>
      <c r="R80" s="76"/>
      <c r="S80" s="76"/>
      <c r="T80" s="76"/>
      <c r="U80" s="76"/>
      <c r="V80" s="76"/>
    </row>
    <row r="81" ht="9">
      <c r="E81" s="68" t="s">
        <v>125</v>
      </c>
    </row>
    <row r="82" spans="15:22" ht="9">
      <c r="O82" s="77"/>
      <c r="P82" s="77"/>
      <c r="Q82" s="77"/>
      <c r="R82" s="77"/>
      <c r="S82" s="77"/>
      <c r="T82" s="77"/>
      <c r="U82" s="77"/>
      <c r="V82" s="77"/>
    </row>
    <row r="83" spans="15:22" ht="9">
      <c r="O83" s="76"/>
      <c r="P83" s="76"/>
      <c r="Q83" s="76"/>
      <c r="R83" s="76"/>
      <c r="S83" s="76"/>
      <c r="T83" s="76"/>
      <c r="U83" s="76"/>
      <c r="V83" s="76"/>
    </row>
    <row r="84" spans="1:14" ht="9">
      <c r="A84" s="86" t="s">
        <v>13</v>
      </c>
      <c r="B84" s="75" t="s">
        <v>652</v>
      </c>
      <c r="C84" s="68" t="s">
        <v>653</v>
      </c>
      <c r="L84" s="77" t="e">
        <f>K84/G84*100</f>
        <v>#DIV/0!</v>
      </c>
      <c r="M84" s="77" t="e">
        <f>K84/H84*100</f>
        <v>#DIV/0!</v>
      </c>
      <c r="N84" s="77" t="e">
        <f>K84/I84*100</f>
        <v>#DIV/0!</v>
      </c>
    </row>
    <row r="85" spans="1:14" ht="9">
      <c r="A85" s="87" t="s">
        <v>287</v>
      </c>
      <c r="B85" s="65" t="s">
        <v>288</v>
      </c>
      <c r="C85" s="78" t="s">
        <v>406</v>
      </c>
      <c r="D85" s="78"/>
      <c r="E85" s="78"/>
      <c r="F85" s="78"/>
      <c r="G85" s="78"/>
      <c r="H85" s="78"/>
      <c r="I85" s="78"/>
      <c r="J85" s="79"/>
      <c r="K85" s="79"/>
      <c r="L85" s="79" t="e">
        <f>K85/G85*100</f>
        <v>#DIV/0!</v>
      </c>
      <c r="M85" s="79" t="e">
        <f>K85/H85*100</f>
        <v>#DIV/0!</v>
      </c>
      <c r="N85" s="79" t="e">
        <f>K85/I85*100</f>
        <v>#DIV/0!</v>
      </c>
    </row>
    <row r="98" ht="9">
      <c r="G98" s="68" t="s">
        <v>544</v>
      </c>
    </row>
  </sheetData>
  <sheetProtection/>
  <mergeCells count="2">
    <mergeCell ref="D67:K67"/>
    <mergeCell ref="G4:N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29&amp;R&amp;"Arial Mon,Regular"&amp;18  
            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C1">
      <selection activeCell="V7" sqref="V7"/>
    </sheetView>
  </sheetViews>
  <sheetFormatPr defaultColWidth="21.875" defaultRowHeight="12.75"/>
  <cols>
    <col min="1" max="1" width="0.875" style="90" customWidth="1"/>
    <col min="2" max="2" width="20.00390625" style="90" customWidth="1"/>
    <col min="3" max="3" width="17.75390625" style="90" customWidth="1"/>
    <col min="4" max="4" width="5.75390625" style="90" customWidth="1"/>
    <col min="5" max="5" width="7.00390625" style="90" customWidth="1"/>
    <col min="6" max="6" width="6.875" style="90" customWidth="1"/>
    <col min="7" max="7" width="8.875" style="90" customWidth="1"/>
    <col min="8" max="8" width="8.875" style="90" hidden="1" customWidth="1"/>
    <col min="9" max="9" width="9.00390625" style="90" customWidth="1"/>
    <col min="10" max="10" width="7.375" style="90" hidden="1" customWidth="1"/>
    <col min="11" max="11" width="9.375" style="90" customWidth="1"/>
    <col min="12" max="12" width="9.375" style="90" hidden="1" customWidth="1"/>
    <col min="13" max="13" width="8.375" style="90" customWidth="1"/>
    <col min="14" max="14" width="7.75390625" style="90" hidden="1" customWidth="1"/>
    <col min="15" max="15" width="9.375" style="90" customWidth="1"/>
    <col min="16" max="16" width="9.375" style="90" hidden="1" customWidth="1"/>
    <col min="17" max="17" width="9.00390625" style="90" customWidth="1"/>
    <col min="18" max="18" width="9.00390625" style="90" hidden="1" customWidth="1"/>
    <col min="19" max="19" width="8.875" style="90" customWidth="1"/>
    <col min="20" max="20" width="1.875" style="90" hidden="1" customWidth="1"/>
    <col min="21" max="21" width="8.125" style="90" customWidth="1"/>
    <col min="22" max="22" width="8.375" style="90" customWidth="1"/>
    <col min="23" max="23" width="8.125" style="90" customWidth="1"/>
    <col min="24" max="24" width="5.875" style="90" customWidth="1"/>
    <col min="25" max="25" width="1.37890625" style="90" customWidth="1"/>
    <col min="26" max="26" width="11.375" style="90" customWidth="1"/>
    <col min="27" max="27" width="11.125" style="90" customWidth="1"/>
    <col min="28" max="28" width="21.875" style="49" customWidth="1"/>
    <col min="29" max="29" width="21.875" style="90" customWidth="1"/>
    <col min="30" max="16384" width="21.875" style="68" customWidth="1"/>
  </cols>
  <sheetData>
    <row r="1" spans="5:22" ht="12.75" customHeight="1">
      <c r="E1" s="232" t="s">
        <v>153</v>
      </c>
      <c r="F1" s="232"/>
      <c r="G1" s="232"/>
      <c r="H1" s="232"/>
      <c r="I1" s="232"/>
      <c r="J1" s="232"/>
      <c r="K1" s="232"/>
      <c r="L1" s="232"/>
      <c r="M1" s="232"/>
      <c r="N1" s="232"/>
      <c r="O1" s="114"/>
      <c r="P1" s="114"/>
      <c r="Q1" s="114"/>
      <c r="R1" s="114"/>
      <c r="S1" s="114"/>
      <c r="T1" s="114"/>
      <c r="U1" s="114"/>
      <c r="V1" s="114"/>
    </row>
    <row r="2" spans="5:22" ht="12.75" customHeight="1">
      <c r="E2" s="234" t="s">
        <v>565</v>
      </c>
      <c r="F2" s="232"/>
      <c r="G2" s="232"/>
      <c r="H2" s="232"/>
      <c r="I2" s="232"/>
      <c r="J2" s="232"/>
      <c r="K2" s="232"/>
      <c r="L2" s="232"/>
      <c r="M2" s="232"/>
      <c r="N2" s="232"/>
      <c r="O2" s="114"/>
      <c r="P2" s="114"/>
      <c r="Q2" s="114"/>
      <c r="R2" s="114"/>
      <c r="S2" s="114"/>
      <c r="T2" s="114"/>
      <c r="U2" s="114"/>
      <c r="V2" s="114"/>
    </row>
    <row r="3" spans="5:25" ht="12" customHeight="1">
      <c r="E3" s="9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Y3" s="90" t="s">
        <v>544</v>
      </c>
    </row>
    <row r="4" spans="1:24" ht="11.25" customHeight="1">
      <c r="A4" s="93"/>
      <c r="B4" s="261" t="s">
        <v>810</v>
      </c>
      <c r="C4" s="98"/>
      <c r="D4" s="98" t="s">
        <v>48</v>
      </c>
      <c r="E4" s="208" t="s">
        <v>203</v>
      </c>
      <c r="F4" s="94" t="s">
        <v>811</v>
      </c>
      <c r="G4" s="1096" t="s">
        <v>346</v>
      </c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267"/>
      <c r="S4" s="233"/>
      <c r="T4" s="170"/>
      <c r="U4" s="94"/>
      <c r="V4" s="94"/>
      <c r="W4" s="98"/>
      <c r="X4" s="93"/>
    </row>
    <row r="5" spans="1:27" ht="11.25" customHeight="1">
      <c r="A5" s="93"/>
      <c r="B5" s="262" t="s">
        <v>812</v>
      </c>
      <c r="C5" s="100"/>
      <c r="D5" s="100" t="s">
        <v>813</v>
      </c>
      <c r="E5" s="109" t="s">
        <v>644</v>
      </c>
      <c r="F5" s="96" t="s">
        <v>779</v>
      </c>
      <c r="G5" s="104">
        <v>2005</v>
      </c>
      <c r="H5" s="104"/>
      <c r="I5" s="104">
        <v>2006</v>
      </c>
      <c r="J5" s="104"/>
      <c r="K5" s="104">
        <v>2007</v>
      </c>
      <c r="L5" s="104"/>
      <c r="M5" s="104">
        <v>2008</v>
      </c>
      <c r="N5" s="104"/>
      <c r="O5" s="104">
        <v>2009</v>
      </c>
      <c r="P5" s="104"/>
      <c r="Q5" s="104">
        <v>2010</v>
      </c>
      <c r="R5" s="104"/>
      <c r="S5" s="104">
        <v>2011</v>
      </c>
      <c r="T5" s="104"/>
      <c r="U5" s="96" t="s">
        <v>891</v>
      </c>
      <c r="V5" s="96" t="s">
        <v>892</v>
      </c>
      <c r="W5"/>
      <c r="X5" s="93"/>
      <c r="Z5" s="90">
        <v>2011</v>
      </c>
      <c r="AA5" s="90">
        <v>2012</v>
      </c>
    </row>
    <row r="6" spans="1:26" ht="9.75" customHeight="1">
      <c r="A6" s="93"/>
      <c r="B6" s="262" t="s">
        <v>460</v>
      </c>
      <c r="C6" s="100"/>
      <c r="D6" s="100"/>
      <c r="E6" s="96"/>
      <c r="F6" s="109" t="s">
        <v>50</v>
      </c>
      <c r="G6" s="100" t="s">
        <v>501</v>
      </c>
      <c r="H6" s="100"/>
      <c r="I6" s="100" t="s">
        <v>501</v>
      </c>
      <c r="J6" s="100"/>
      <c r="K6" s="96" t="s">
        <v>501</v>
      </c>
      <c r="L6" s="96"/>
      <c r="M6" s="96" t="s">
        <v>501</v>
      </c>
      <c r="N6" s="96"/>
      <c r="O6" s="96" t="s">
        <v>501</v>
      </c>
      <c r="P6" s="96"/>
      <c r="Q6" s="96" t="s">
        <v>501</v>
      </c>
      <c r="R6" s="96"/>
      <c r="S6" s="96" t="s">
        <v>501</v>
      </c>
      <c r="T6" s="96"/>
      <c r="U6" s="96" t="s">
        <v>501</v>
      </c>
      <c r="V6" s="96" t="s">
        <v>501</v>
      </c>
      <c r="W6" s="90" t="s">
        <v>876</v>
      </c>
      <c r="X6" s="119"/>
      <c r="Z6" s="242"/>
    </row>
    <row r="7" spans="1:27" ht="12" customHeight="1">
      <c r="A7" s="93"/>
      <c r="B7" s="95"/>
      <c r="C7" s="101"/>
      <c r="D7" s="101"/>
      <c r="E7" s="101"/>
      <c r="F7" s="169" t="s">
        <v>604</v>
      </c>
      <c r="G7" s="101" t="s">
        <v>780</v>
      </c>
      <c r="H7" s="101"/>
      <c r="I7" s="101" t="s">
        <v>780</v>
      </c>
      <c r="J7" s="101"/>
      <c r="K7" s="97" t="s">
        <v>780</v>
      </c>
      <c r="L7" s="97"/>
      <c r="M7" s="97" t="s">
        <v>898</v>
      </c>
      <c r="N7" s="97"/>
      <c r="O7" s="97" t="s">
        <v>898</v>
      </c>
      <c r="P7" s="97"/>
      <c r="Q7" s="97" t="s">
        <v>898</v>
      </c>
      <c r="R7" s="97"/>
      <c r="S7" s="97" t="s">
        <v>898</v>
      </c>
      <c r="T7" s="97"/>
      <c r="U7" s="97" t="s">
        <v>780</v>
      </c>
      <c r="V7" s="97" t="s">
        <v>780</v>
      </c>
      <c r="W7" s="101"/>
      <c r="X7" s="93"/>
      <c r="AA7" s="90" t="s">
        <v>752</v>
      </c>
    </row>
    <row r="8" spans="2:29" ht="9.75" customHeight="1">
      <c r="B8" s="215" t="s">
        <v>273</v>
      </c>
      <c r="C8" s="214" t="s">
        <v>540</v>
      </c>
      <c r="D8" s="114"/>
      <c r="E8" s="114"/>
      <c r="F8" s="114"/>
      <c r="G8" s="114"/>
      <c r="H8" s="114"/>
      <c r="I8" s="114"/>
      <c r="J8" s="114"/>
      <c r="K8" s="114"/>
      <c r="L8" s="114"/>
      <c r="M8" s="138"/>
      <c r="N8" s="138"/>
      <c r="O8" s="138"/>
      <c r="P8" s="138"/>
      <c r="Q8" s="138"/>
      <c r="R8" s="138"/>
      <c r="S8" s="138"/>
      <c r="T8" s="138"/>
      <c r="U8" s="114"/>
      <c r="V8" s="114"/>
      <c r="W8" s="114"/>
      <c r="AB8" s="215" t="s">
        <v>569</v>
      </c>
      <c r="AC8" s="243" t="s">
        <v>540</v>
      </c>
    </row>
    <row r="9" spans="2:29" ht="9.75" customHeight="1">
      <c r="B9" s="49" t="s">
        <v>605</v>
      </c>
      <c r="C9" s="51" t="s">
        <v>606</v>
      </c>
      <c r="D9" s="90" t="s">
        <v>234</v>
      </c>
      <c r="E9" s="92" t="s">
        <v>231</v>
      </c>
      <c r="F9" s="205">
        <v>300100</v>
      </c>
      <c r="G9" s="138">
        <v>22657.6</v>
      </c>
      <c r="H9" s="138">
        <v>115.6</v>
      </c>
      <c r="I9" s="138">
        <v>20526.8</v>
      </c>
      <c r="J9" s="138">
        <v>75.5</v>
      </c>
      <c r="K9" s="138">
        <v>21637.2</v>
      </c>
      <c r="L9" s="138">
        <v>75.5</v>
      </c>
      <c r="M9" s="138">
        <v>23107.7</v>
      </c>
      <c r="N9" s="138">
        <v>75.5</v>
      </c>
      <c r="O9" s="138">
        <v>23262.3</v>
      </c>
      <c r="P9" s="138">
        <v>75.5</v>
      </c>
      <c r="Q9" s="138">
        <v>23590.9</v>
      </c>
      <c r="R9" s="138">
        <v>75.5</v>
      </c>
      <c r="S9" s="138">
        <v>23590.9</v>
      </c>
      <c r="T9" s="138">
        <v>68.4</v>
      </c>
      <c r="U9" s="138">
        <v>2139.1</v>
      </c>
      <c r="V9" s="138">
        <v>2208.4</v>
      </c>
      <c r="W9" s="138">
        <f>V9/U9*100</f>
        <v>103.23968023935302</v>
      </c>
      <c r="Z9" s="138">
        <v>7.308</v>
      </c>
      <c r="AA9" s="138">
        <f>'[1]major'!K9</f>
        <v>7.359</v>
      </c>
      <c r="AB9" s="49" t="s">
        <v>605</v>
      </c>
      <c r="AC9" s="244" t="s">
        <v>606</v>
      </c>
    </row>
    <row r="10" spans="2:29" ht="11.25" customHeight="1">
      <c r="B10" s="49" t="s">
        <v>607</v>
      </c>
      <c r="C10" s="51" t="s">
        <v>608</v>
      </c>
      <c r="D10" s="90" t="s">
        <v>234</v>
      </c>
      <c r="E10" s="92" t="s">
        <v>231</v>
      </c>
      <c r="F10" s="205">
        <v>617700</v>
      </c>
      <c r="G10" s="138">
        <v>19519.3</v>
      </c>
      <c r="H10" s="138">
        <v>56.5</v>
      </c>
      <c r="I10" s="138">
        <v>21248.9</v>
      </c>
      <c r="J10" s="138">
        <v>31.6</v>
      </c>
      <c r="K10" s="138">
        <v>16677.9</v>
      </c>
      <c r="L10" s="138">
        <v>31.6</v>
      </c>
      <c r="M10" s="138">
        <v>12601.1</v>
      </c>
      <c r="N10" s="138">
        <v>31.6</v>
      </c>
      <c r="O10" s="138">
        <v>14787.7</v>
      </c>
      <c r="P10" s="138">
        <v>31.6</v>
      </c>
      <c r="Q10" s="138">
        <v>14287.4</v>
      </c>
      <c r="R10" s="138">
        <v>31.6</v>
      </c>
      <c r="S10" s="138">
        <v>14287.4</v>
      </c>
      <c r="T10" s="138">
        <v>34.4</v>
      </c>
      <c r="U10" s="138">
        <v>555.9</v>
      </c>
      <c r="V10" s="138">
        <v>2075.5</v>
      </c>
      <c r="W10" s="138">
        <f>V10/U10*100</f>
        <v>373.35851771901423</v>
      </c>
      <c r="Z10" s="138">
        <v>0.8999999999999999</v>
      </c>
      <c r="AA10" s="138">
        <f>'[1]major'!K13</f>
        <v>3.3600000000000003</v>
      </c>
      <c r="AB10" s="49" t="s">
        <v>607</v>
      </c>
      <c r="AC10" s="244" t="s">
        <v>608</v>
      </c>
    </row>
    <row r="11" spans="2:29" ht="11.25" customHeight="1">
      <c r="B11" s="49" t="s">
        <v>609</v>
      </c>
      <c r="C11" s="51" t="s">
        <v>611</v>
      </c>
      <c r="D11" s="90" t="s">
        <v>610</v>
      </c>
      <c r="E11" s="92" t="s">
        <v>233</v>
      </c>
      <c r="F11" s="205">
        <v>3966000</v>
      </c>
      <c r="G11" s="138">
        <v>125325.6</v>
      </c>
      <c r="H11" s="138">
        <v>57.2</v>
      </c>
      <c r="I11" s="138">
        <v>65439</v>
      </c>
      <c r="J11" s="138">
        <v>31.6</v>
      </c>
      <c r="K11" s="138">
        <v>160226.4</v>
      </c>
      <c r="L11" s="138">
        <v>31.6</v>
      </c>
      <c r="M11" s="138">
        <v>188385</v>
      </c>
      <c r="N11" s="138">
        <v>31.6</v>
      </c>
      <c r="O11" s="138">
        <v>96373.8</v>
      </c>
      <c r="P11" s="138">
        <v>31.6</v>
      </c>
      <c r="Q11" s="138">
        <v>91614.6</v>
      </c>
      <c r="R11" s="138">
        <v>31.6</v>
      </c>
      <c r="S11" s="138">
        <v>91614.6</v>
      </c>
      <c r="T11" s="138">
        <v>16.5</v>
      </c>
      <c r="U11" s="138">
        <v>12294.6</v>
      </c>
      <c r="V11" s="138">
        <v>7932</v>
      </c>
      <c r="W11" s="138">
        <f>V11/U11*100</f>
        <v>64.51612903225806</v>
      </c>
      <c r="Z11" s="138">
        <v>3.1</v>
      </c>
      <c r="AA11" s="138">
        <f>'[1]major'!K20</f>
        <v>2</v>
      </c>
      <c r="AB11" s="49" t="s">
        <v>609</v>
      </c>
      <c r="AC11" s="244" t="s">
        <v>611</v>
      </c>
    </row>
    <row r="12" spans="2:29" ht="10.5" customHeight="1">
      <c r="B12" s="49" t="s">
        <v>612</v>
      </c>
      <c r="C12" s="51" t="s">
        <v>613</v>
      </c>
      <c r="D12" s="90" t="s">
        <v>610</v>
      </c>
      <c r="E12" s="92" t="s">
        <v>233</v>
      </c>
      <c r="F12" s="205">
        <v>160000</v>
      </c>
      <c r="G12" s="138">
        <v>10928</v>
      </c>
      <c r="H12" s="138">
        <v>81.8</v>
      </c>
      <c r="I12" s="138">
        <v>1312</v>
      </c>
      <c r="J12" s="138">
        <v>68.3</v>
      </c>
      <c r="K12" s="138">
        <v>1504</v>
      </c>
      <c r="L12" s="138">
        <v>68.3</v>
      </c>
      <c r="M12" s="138">
        <v>912</v>
      </c>
      <c r="N12" s="138">
        <v>68.3</v>
      </c>
      <c r="O12" s="138">
        <v>353.6</v>
      </c>
      <c r="P12" s="138">
        <v>68.3</v>
      </c>
      <c r="Q12" s="138">
        <v>240</v>
      </c>
      <c r="R12" s="138">
        <v>68.3</v>
      </c>
      <c r="S12" s="138">
        <v>240</v>
      </c>
      <c r="T12" s="138">
        <v>8.2</v>
      </c>
      <c r="U12" s="138">
        <v>240</v>
      </c>
      <c r="V12" s="138">
        <v>640</v>
      </c>
      <c r="W12" s="138">
        <f>V12/U12*100</f>
        <v>266.66666666666663</v>
      </c>
      <c r="Z12" s="138"/>
      <c r="AA12" s="138">
        <v>4</v>
      </c>
      <c r="AB12" s="49" t="s">
        <v>612</v>
      </c>
      <c r="AC12" s="244" t="s">
        <v>613</v>
      </c>
    </row>
    <row r="13" spans="2:29" ht="10.5" customHeight="1">
      <c r="B13" s="49" t="s">
        <v>614</v>
      </c>
      <c r="C13" s="51" t="s">
        <v>615</v>
      </c>
      <c r="D13" s="90" t="s">
        <v>234</v>
      </c>
      <c r="E13" s="92" t="s">
        <v>231</v>
      </c>
      <c r="F13" s="205">
        <v>227000</v>
      </c>
      <c r="G13" s="138"/>
      <c r="H13" s="138"/>
      <c r="I13" s="138"/>
      <c r="J13" s="138"/>
      <c r="K13" s="138">
        <v>0</v>
      </c>
      <c r="L13" s="138"/>
      <c r="M13" s="138">
        <v>0</v>
      </c>
      <c r="N13" s="138"/>
      <c r="O13" s="138">
        <v>0</v>
      </c>
      <c r="P13" s="138"/>
      <c r="Q13" s="138">
        <v>0</v>
      </c>
      <c r="R13" s="138"/>
      <c r="S13" s="138">
        <v>0</v>
      </c>
      <c r="T13" s="138"/>
      <c r="U13" s="138">
        <v>0</v>
      </c>
      <c r="V13" s="138">
        <v>0</v>
      </c>
      <c r="W13" s="138"/>
      <c r="Z13"/>
      <c r="AB13" s="49" t="s">
        <v>614</v>
      </c>
      <c r="AC13" s="244" t="s">
        <v>615</v>
      </c>
    </row>
    <row r="14" spans="2:29" ht="10.5" customHeight="1">
      <c r="B14" s="49" t="s">
        <v>616</v>
      </c>
      <c r="C14" s="51" t="s">
        <v>617</v>
      </c>
      <c r="D14" s="90" t="s">
        <v>234</v>
      </c>
      <c r="E14" s="92" t="s">
        <v>231</v>
      </c>
      <c r="F14" s="205">
        <v>300000</v>
      </c>
      <c r="G14" s="138">
        <v>7800</v>
      </c>
      <c r="H14" s="138">
        <v>58.5</v>
      </c>
      <c r="I14" s="138">
        <v>1800</v>
      </c>
      <c r="J14" s="138">
        <v>26</v>
      </c>
      <c r="K14" s="138">
        <v>2400</v>
      </c>
      <c r="L14" s="138">
        <v>26</v>
      </c>
      <c r="M14" s="138">
        <v>0</v>
      </c>
      <c r="N14" s="138">
        <v>26</v>
      </c>
      <c r="O14" s="138">
        <v>0</v>
      </c>
      <c r="P14" s="138">
        <v>26</v>
      </c>
      <c r="Q14" s="138">
        <v>0</v>
      </c>
      <c r="R14" s="138">
        <v>26</v>
      </c>
      <c r="S14" s="138">
        <v>0</v>
      </c>
      <c r="T14" s="138">
        <v>3</v>
      </c>
      <c r="U14" s="138">
        <v>0</v>
      </c>
      <c r="V14" s="138">
        <v>0</v>
      </c>
      <c r="W14" s="138"/>
      <c r="Z14" s="90">
        <v>0</v>
      </c>
      <c r="AA14" s="90">
        <f>'[1]major'!K31</f>
        <v>0</v>
      </c>
      <c r="AB14" s="49" t="s">
        <v>616</v>
      </c>
      <c r="AC14" s="244" t="s">
        <v>617</v>
      </c>
    </row>
    <row r="15" spans="2:29" ht="10.5" customHeight="1">
      <c r="B15" s="49" t="s">
        <v>322</v>
      </c>
      <c r="C15" s="51"/>
      <c r="D15" s="90" t="s">
        <v>234</v>
      </c>
      <c r="E15" s="92" t="s">
        <v>231</v>
      </c>
      <c r="F15" s="205">
        <v>1900000</v>
      </c>
      <c r="G15" s="138"/>
      <c r="H15" s="138"/>
      <c r="I15" s="138"/>
      <c r="J15" s="138"/>
      <c r="K15" s="138"/>
      <c r="L15" s="138"/>
      <c r="M15" s="138">
        <v>909585.1</v>
      </c>
      <c r="N15" s="138"/>
      <c r="O15" s="138">
        <v>1486276.6</v>
      </c>
      <c r="P15" s="138"/>
      <c r="Q15" s="138">
        <v>1996956.4</v>
      </c>
      <c r="R15" s="138"/>
      <c r="S15" s="138">
        <v>1996956.4</v>
      </c>
      <c r="T15" s="138">
        <v>3</v>
      </c>
      <c r="U15" s="138">
        <v>0</v>
      </c>
      <c r="V15" s="138">
        <v>0</v>
      </c>
      <c r="W15" s="138"/>
      <c r="Z15" s="49"/>
      <c r="AA15" s="49">
        <v>0</v>
      </c>
      <c r="AB15" s="49" t="s">
        <v>322</v>
      </c>
      <c r="AC15" s="244"/>
    </row>
    <row r="16" spans="2:29" ht="10.5" customHeight="1">
      <c r="B16" s="49" t="s">
        <v>323</v>
      </c>
      <c r="C16" s="51"/>
      <c r="D16" s="90" t="s">
        <v>234</v>
      </c>
      <c r="E16" s="92" t="s">
        <v>231</v>
      </c>
      <c r="F16" s="205">
        <v>1400000</v>
      </c>
      <c r="G16" s="138"/>
      <c r="H16" s="138"/>
      <c r="I16" s="138"/>
      <c r="J16" s="138"/>
      <c r="K16" s="138"/>
      <c r="L16" s="138"/>
      <c r="M16" s="138">
        <v>187180</v>
      </c>
      <c r="N16" s="138"/>
      <c r="O16" s="138">
        <v>66360</v>
      </c>
      <c r="P16" s="138"/>
      <c r="Q16" s="138">
        <v>0</v>
      </c>
      <c r="R16" s="138"/>
      <c r="S16" s="138">
        <v>0</v>
      </c>
      <c r="T16" s="138">
        <v>3</v>
      </c>
      <c r="U16" s="138">
        <v>0</v>
      </c>
      <c r="V16" s="138">
        <v>0</v>
      </c>
      <c r="W16" s="138"/>
      <c r="Z16" s="49"/>
      <c r="AA16" s="49"/>
      <c r="AB16" s="49" t="s">
        <v>323</v>
      </c>
      <c r="AC16" s="244"/>
    </row>
    <row r="17" spans="2:29" ht="10.5" customHeight="1">
      <c r="B17" s="49" t="s">
        <v>324</v>
      </c>
      <c r="C17" s="51"/>
      <c r="D17" s="90" t="s">
        <v>234</v>
      </c>
      <c r="E17" s="92" t="s">
        <v>231</v>
      </c>
      <c r="F17" s="205">
        <v>1400000</v>
      </c>
      <c r="G17" s="138">
        <v>0</v>
      </c>
      <c r="H17" s="138"/>
      <c r="I17" s="138">
        <v>0</v>
      </c>
      <c r="J17" s="138"/>
      <c r="K17" s="138">
        <v>0</v>
      </c>
      <c r="L17" s="138"/>
      <c r="M17" s="138">
        <v>10360</v>
      </c>
      <c r="N17" s="138"/>
      <c r="O17" s="138">
        <v>32060</v>
      </c>
      <c r="P17" s="138"/>
      <c r="Q17" s="138">
        <v>0</v>
      </c>
      <c r="R17" s="138"/>
      <c r="S17" s="138">
        <v>0</v>
      </c>
      <c r="T17" s="138">
        <v>3</v>
      </c>
      <c r="U17" s="138">
        <v>0</v>
      </c>
      <c r="V17" s="138">
        <v>0</v>
      </c>
      <c r="W17" s="138"/>
      <c r="Z17"/>
      <c r="AB17" s="49" t="s">
        <v>324</v>
      </c>
      <c r="AC17" s="244" t="s">
        <v>268</v>
      </c>
    </row>
    <row r="18" spans="2:29" ht="9.75" customHeight="1">
      <c r="B18" s="49" t="s">
        <v>325</v>
      </c>
      <c r="C18" s="51"/>
      <c r="D18" s="90" t="s">
        <v>234</v>
      </c>
      <c r="E18" s="92" t="s">
        <v>231</v>
      </c>
      <c r="F18" s="205">
        <v>700000</v>
      </c>
      <c r="G18" s="138">
        <v>0</v>
      </c>
      <c r="H18" s="138"/>
      <c r="I18" s="138">
        <v>0</v>
      </c>
      <c r="J18" s="138"/>
      <c r="K18" s="138"/>
      <c r="L18" s="138"/>
      <c r="M18" s="138">
        <v>60130</v>
      </c>
      <c r="N18" s="138"/>
      <c r="O18" s="138">
        <v>123270</v>
      </c>
      <c r="P18" s="138"/>
      <c r="Q18" s="138">
        <v>164430</v>
      </c>
      <c r="R18" s="138"/>
      <c r="S18" s="138">
        <v>164430</v>
      </c>
      <c r="T18" s="138">
        <v>3</v>
      </c>
      <c r="U18" s="138">
        <v>0</v>
      </c>
      <c r="V18" s="138">
        <v>0</v>
      </c>
      <c r="W18" s="138"/>
      <c r="Z18" s="49"/>
      <c r="AA18" s="49">
        <v>0</v>
      </c>
      <c r="AB18" s="49" t="s">
        <v>325</v>
      </c>
      <c r="AC18" s="244" t="s">
        <v>270</v>
      </c>
    </row>
    <row r="19" spans="2:29" ht="11.25" customHeight="1">
      <c r="B19" s="49" t="s">
        <v>271</v>
      </c>
      <c r="C19" s="185" t="s">
        <v>629</v>
      </c>
      <c r="D19" s="204"/>
      <c r="E19" s="91"/>
      <c r="F19" s="245"/>
      <c r="G19" s="246">
        <f aca="true" t="shared" si="0" ref="G19:V19">SUM(G9:G18)</f>
        <v>186230.5</v>
      </c>
      <c r="H19" s="246">
        <f t="shared" si="0"/>
        <v>369.6</v>
      </c>
      <c r="I19" s="246">
        <f t="shared" si="0"/>
        <v>110326.7</v>
      </c>
      <c r="J19" s="246">
        <f t="shared" si="0"/>
        <v>233</v>
      </c>
      <c r="K19" s="246">
        <f t="shared" si="0"/>
        <v>202445.5</v>
      </c>
      <c r="L19" s="246">
        <f t="shared" si="0"/>
        <v>233</v>
      </c>
      <c r="M19" s="246">
        <f t="shared" si="0"/>
        <v>1392260.9</v>
      </c>
      <c r="N19" s="246">
        <f t="shared" si="0"/>
        <v>233</v>
      </c>
      <c r="O19" s="246">
        <f t="shared" si="0"/>
        <v>1842744</v>
      </c>
      <c r="P19" s="246">
        <f t="shared" si="0"/>
        <v>233</v>
      </c>
      <c r="Q19" s="246">
        <f t="shared" si="0"/>
        <v>2291119.3</v>
      </c>
      <c r="R19" s="246">
        <f t="shared" si="0"/>
        <v>233</v>
      </c>
      <c r="S19" s="246">
        <f t="shared" si="0"/>
        <v>2291119.3</v>
      </c>
      <c r="T19" s="246">
        <f t="shared" si="0"/>
        <v>142.5</v>
      </c>
      <c r="U19" s="246">
        <f t="shared" si="0"/>
        <v>15229.6</v>
      </c>
      <c r="V19" s="246">
        <f t="shared" si="0"/>
        <v>12855.9</v>
      </c>
      <c r="W19" s="138">
        <f>V19/U19*100</f>
        <v>84.41390450175973</v>
      </c>
      <c r="Z19"/>
      <c r="AB19" s="49" t="s">
        <v>271</v>
      </c>
      <c r="AC19" s="244" t="s">
        <v>629</v>
      </c>
    </row>
    <row r="20" spans="2:29" ht="10.5" customHeight="1">
      <c r="B20" s="237" t="s">
        <v>782</v>
      </c>
      <c r="C20" s="214" t="s">
        <v>541</v>
      </c>
      <c r="D20" s="114"/>
      <c r="E20" s="114"/>
      <c r="F20" s="114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138">
        <v>0</v>
      </c>
      <c r="W20" s="138"/>
      <c r="Z20"/>
      <c r="AB20" s="215" t="s">
        <v>274</v>
      </c>
      <c r="AC20" s="243" t="s">
        <v>541</v>
      </c>
    </row>
    <row r="21" spans="2:29" ht="12" customHeight="1">
      <c r="B21" s="49" t="s">
        <v>729</v>
      </c>
      <c r="C21" s="51" t="s">
        <v>730</v>
      </c>
      <c r="D21" s="238" t="s">
        <v>781</v>
      </c>
      <c r="E21" s="92" t="s">
        <v>671</v>
      </c>
      <c r="F21" s="205">
        <v>17000</v>
      </c>
      <c r="G21" s="138">
        <v>31416</v>
      </c>
      <c r="H21" s="138">
        <v>2465</v>
      </c>
      <c r="I21" s="138">
        <v>27659</v>
      </c>
      <c r="J21" s="138">
        <v>1848</v>
      </c>
      <c r="K21" s="138">
        <v>6035</v>
      </c>
      <c r="L21" s="138">
        <v>1848</v>
      </c>
      <c r="M21" s="138">
        <v>21583.2</v>
      </c>
      <c r="N21" s="138">
        <v>1848</v>
      </c>
      <c r="O21" s="138">
        <v>11135</v>
      </c>
      <c r="P21" s="138">
        <v>1848</v>
      </c>
      <c r="Q21" s="138">
        <v>10625</v>
      </c>
      <c r="R21" s="138">
        <v>1848</v>
      </c>
      <c r="S21" s="138">
        <v>10625</v>
      </c>
      <c r="T21" s="138">
        <v>1627</v>
      </c>
      <c r="U21" s="138">
        <v>0</v>
      </c>
      <c r="V21" s="138">
        <v>1509</v>
      </c>
      <c r="W21" s="138"/>
      <c r="Z21" s="138">
        <v>0</v>
      </c>
      <c r="AA21" s="138">
        <f>'[1]major'!K39</f>
        <v>88.8</v>
      </c>
      <c r="AB21" s="49" t="s">
        <v>729</v>
      </c>
      <c r="AC21" s="244" t="s">
        <v>730</v>
      </c>
    </row>
    <row r="22" spans="2:29" ht="10.5" customHeight="1">
      <c r="B22" s="49" t="s">
        <v>731</v>
      </c>
      <c r="C22" s="51" t="s">
        <v>734</v>
      </c>
      <c r="D22" s="238" t="s">
        <v>234</v>
      </c>
      <c r="E22" s="92" t="s">
        <v>231</v>
      </c>
      <c r="F22" s="205">
        <v>30000</v>
      </c>
      <c r="G22" s="138">
        <v>1680</v>
      </c>
      <c r="H22" s="138">
        <v>56</v>
      </c>
      <c r="I22" s="138">
        <v>300</v>
      </c>
      <c r="J22" s="138">
        <v>56</v>
      </c>
      <c r="K22" s="138">
        <v>210</v>
      </c>
      <c r="L22" s="138">
        <v>56</v>
      </c>
      <c r="M22" s="138">
        <v>150</v>
      </c>
      <c r="N22" s="138">
        <v>56</v>
      </c>
      <c r="O22" s="138">
        <v>150</v>
      </c>
      <c r="P22" s="138">
        <v>56</v>
      </c>
      <c r="Q22" s="138">
        <v>180</v>
      </c>
      <c r="R22" s="138">
        <v>56</v>
      </c>
      <c r="S22" s="138">
        <v>180</v>
      </c>
      <c r="T22" s="138">
        <v>10</v>
      </c>
      <c r="U22" s="138">
        <v>0</v>
      </c>
      <c r="V22" s="138">
        <v>0</v>
      </c>
      <c r="W22" s="138"/>
      <c r="Z22" s="138"/>
      <c r="AA22" s="138"/>
      <c r="AB22" s="49" t="s">
        <v>731</v>
      </c>
      <c r="AC22" s="244" t="s">
        <v>734</v>
      </c>
    </row>
    <row r="23" spans="2:29" ht="11.25" customHeight="1">
      <c r="B23" s="49" t="s">
        <v>735</v>
      </c>
      <c r="C23" s="51" t="s">
        <v>272</v>
      </c>
      <c r="D23" s="238" t="s">
        <v>781</v>
      </c>
      <c r="E23" s="92" t="s">
        <v>671</v>
      </c>
      <c r="F23" s="205">
        <v>1200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>
        <v>0</v>
      </c>
      <c r="V23" s="138">
        <v>0</v>
      </c>
      <c r="W23" s="138"/>
      <c r="Z23"/>
      <c r="AB23" s="49" t="s">
        <v>735</v>
      </c>
      <c r="AC23" s="244" t="s">
        <v>137</v>
      </c>
    </row>
    <row r="24" spans="2:29" ht="11.25" customHeight="1">
      <c r="B24" s="49" t="s">
        <v>736</v>
      </c>
      <c r="C24" s="51" t="s">
        <v>138</v>
      </c>
      <c r="D24" s="238" t="s">
        <v>781</v>
      </c>
      <c r="E24" s="92" t="s">
        <v>671</v>
      </c>
      <c r="F24" s="205">
        <v>18000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>
        <v>0</v>
      </c>
      <c r="V24" s="138">
        <v>0</v>
      </c>
      <c r="W24" s="138"/>
      <c r="Z24"/>
      <c r="AB24" s="49" t="s">
        <v>736</v>
      </c>
      <c r="AC24" s="244" t="s">
        <v>138</v>
      </c>
    </row>
    <row r="25" spans="2:29" ht="11.25" customHeight="1">
      <c r="B25" s="49" t="s">
        <v>182</v>
      </c>
      <c r="C25" s="51" t="s">
        <v>456</v>
      </c>
      <c r="D25" s="90" t="s">
        <v>390</v>
      </c>
      <c r="E25" s="92" t="s">
        <v>672</v>
      </c>
      <c r="F25" s="205">
        <v>200000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>
        <v>5800</v>
      </c>
      <c r="R25" s="138"/>
      <c r="S25" s="138">
        <v>5800</v>
      </c>
      <c r="T25" s="138"/>
      <c r="U25" s="138">
        <v>0</v>
      </c>
      <c r="V25" s="138">
        <v>0</v>
      </c>
      <c r="W25" s="138"/>
      <c r="Z25"/>
      <c r="AB25" s="49" t="s">
        <v>182</v>
      </c>
      <c r="AC25" s="244" t="s">
        <v>456</v>
      </c>
    </row>
    <row r="26" spans="2:29" ht="10.5" customHeight="1">
      <c r="B26" s="49" t="s">
        <v>457</v>
      </c>
      <c r="C26" s="51" t="s">
        <v>337</v>
      </c>
      <c r="D26" s="238" t="s">
        <v>781</v>
      </c>
      <c r="E26" s="92" t="s">
        <v>671</v>
      </c>
      <c r="F26" s="205">
        <v>60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>
        <v>0</v>
      </c>
      <c r="V26" s="138">
        <v>0</v>
      </c>
      <c r="W26" s="138"/>
      <c r="Z26" s="90">
        <v>0</v>
      </c>
      <c r="AA26" s="90">
        <v>0</v>
      </c>
      <c r="AB26" s="49" t="s">
        <v>457</v>
      </c>
      <c r="AC26" s="244" t="s">
        <v>337</v>
      </c>
    </row>
    <row r="27" spans="2:29" ht="11.25" customHeight="1">
      <c r="B27" s="49" t="s">
        <v>338</v>
      </c>
      <c r="C27" s="51" t="s">
        <v>339</v>
      </c>
      <c r="D27" s="238" t="s">
        <v>781</v>
      </c>
      <c r="E27" s="92" t="s">
        <v>671</v>
      </c>
      <c r="F27" s="205">
        <v>5000</v>
      </c>
      <c r="G27" s="138"/>
      <c r="H27" s="138"/>
      <c r="I27" s="138"/>
      <c r="J27" s="138"/>
      <c r="K27" s="138"/>
      <c r="L27" s="138"/>
      <c r="M27" s="138">
        <v>18780</v>
      </c>
      <c r="N27" s="138"/>
      <c r="O27" s="138">
        <v>20650</v>
      </c>
      <c r="P27" s="138"/>
      <c r="Q27" s="138">
        <v>62491</v>
      </c>
      <c r="R27" s="138"/>
      <c r="S27" s="138">
        <v>62491</v>
      </c>
      <c r="T27" s="138"/>
      <c r="U27" s="138">
        <v>32421.2</v>
      </c>
      <c r="V27" s="138">
        <v>18560</v>
      </c>
      <c r="W27" s="138">
        <f>V27/U27*100</f>
        <v>57.24649303542127</v>
      </c>
      <c r="Z27" s="90">
        <v>6484.2375</v>
      </c>
      <c r="AA27" s="90">
        <f>'[1]Sheet1'!F35</f>
        <v>3712</v>
      </c>
      <c r="AB27" s="49" t="s">
        <v>338</v>
      </c>
      <c r="AC27" s="244" t="s">
        <v>339</v>
      </c>
    </row>
    <row r="28" spans="2:29" ht="12" customHeight="1">
      <c r="B28" s="49" t="s">
        <v>123</v>
      </c>
      <c r="C28" s="185" t="s">
        <v>340</v>
      </c>
      <c r="D28" s="204"/>
      <c r="E28" s="91"/>
      <c r="F28" s="245"/>
      <c r="G28" s="246">
        <f aca="true" t="shared" si="1" ref="G28:O28">SUM(G21:G27)</f>
        <v>33096</v>
      </c>
      <c r="H28" s="246">
        <f t="shared" si="1"/>
        <v>2521</v>
      </c>
      <c r="I28" s="246">
        <f t="shared" si="1"/>
        <v>27959</v>
      </c>
      <c r="J28" s="246">
        <f t="shared" si="1"/>
        <v>1904</v>
      </c>
      <c r="K28" s="246">
        <f t="shared" si="1"/>
        <v>6245</v>
      </c>
      <c r="L28" s="246">
        <f t="shared" si="1"/>
        <v>1904</v>
      </c>
      <c r="M28" s="246">
        <f t="shared" si="1"/>
        <v>40513.2</v>
      </c>
      <c r="N28" s="246">
        <f t="shared" si="1"/>
        <v>1904</v>
      </c>
      <c r="O28" s="246">
        <f t="shared" si="1"/>
        <v>31935</v>
      </c>
      <c r="P28" s="246">
        <f>SUM(P21:P27)</f>
        <v>1904</v>
      </c>
      <c r="Q28" s="246">
        <f>SUM(Q21:Q27)</f>
        <v>79096</v>
      </c>
      <c r="R28" s="246">
        <f>SUM(R21:R27)</f>
        <v>1904</v>
      </c>
      <c r="S28" s="246">
        <f>SUM(S21:S27)</f>
        <v>79096</v>
      </c>
      <c r="T28" s="246"/>
      <c r="U28" s="246">
        <f>SUM(U21:U27)</f>
        <v>32421.2</v>
      </c>
      <c r="V28" s="246">
        <f>SUM(V21:V27)</f>
        <v>20069</v>
      </c>
      <c r="W28" s="246">
        <f>V28/U28*100</f>
        <v>61.90085499611365</v>
      </c>
      <c r="Z28"/>
      <c r="AB28" s="49" t="s">
        <v>123</v>
      </c>
      <c r="AC28" s="244" t="s">
        <v>340</v>
      </c>
    </row>
    <row r="29" spans="2:29" ht="10.5" customHeight="1">
      <c r="B29" s="215" t="s">
        <v>91</v>
      </c>
      <c r="C29" s="214" t="s">
        <v>38</v>
      </c>
      <c r="D29" s="114"/>
      <c r="E29" s="114"/>
      <c r="F29" s="114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138">
        <v>0</v>
      </c>
      <c r="W29" s="138"/>
      <c r="Z29"/>
      <c r="AB29" s="215" t="s">
        <v>341</v>
      </c>
      <c r="AC29" s="243" t="s">
        <v>38</v>
      </c>
    </row>
    <row r="30" spans="2:29" ht="11.25" customHeight="1">
      <c r="B30" s="49" t="s">
        <v>342</v>
      </c>
      <c r="C30" s="51" t="s">
        <v>343</v>
      </c>
      <c r="D30" s="90" t="s">
        <v>390</v>
      </c>
      <c r="E30" s="92" t="s">
        <v>672</v>
      </c>
      <c r="F30" s="205">
        <v>49500</v>
      </c>
      <c r="G30" s="138">
        <v>1905.8</v>
      </c>
      <c r="H30" s="138">
        <v>21.8</v>
      </c>
      <c r="I30" s="138">
        <v>287.1</v>
      </c>
      <c r="J30" s="138">
        <v>38.5</v>
      </c>
      <c r="K30" s="138">
        <v>277.2</v>
      </c>
      <c r="L30" s="138">
        <v>38.5</v>
      </c>
      <c r="M30" s="381">
        <v>232.7</v>
      </c>
      <c r="N30" s="138">
        <v>38.5</v>
      </c>
      <c r="O30" s="381">
        <v>376.2</v>
      </c>
      <c r="P30" s="138">
        <v>38.5</v>
      </c>
      <c r="Q30" s="381">
        <v>277.2</v>
      </c>
      <c r="R30" s="138">
        <v>38.5</v>
      </c>
      <c r="S30" s="381">
        <v>277.2</v>
      </c>
      <c r="T30" s="381">
        <v>5.8</v>
      </c>
      <c r="U30" s="138">
        <v>0</v>
      </c>
      <c r="V30" s="138">
        <v>0</v>
      </c>
      <c r="W30" s="138"/>
      <c r="Z30" s="90">
        <v>0</v>
      </c>
      <c r="AA30" s="90">
        <f>'[1]major'!K45</f>
        <v>0</v>
      </c>
      <c r="AB30" s="49" t="s">
        <v>342</v>
      </c>
      <c r="AC30" s="244" t="s">
        <v>343</v>
      </c>
    </row>
    <row r="31" spans="2:29" ht="10.5" customHeight="1">
      <c r="B31" s="49" t="s">
        <v>344</v>
      </c>
      <c r="C31" s="51" t="s">
        <v>222</v>
      </c>
      <c r="D31" s="90" t="s">
        <v>345</v>
      </c>
      <c r="E31" s="92" t="s">
        <v>673</v>
      </c>
      <c r="F31" s="205">
        <v>52000</v>
      </c>
      <c r="G31" s="138">
        <v>39348.4</v>
      </c>
      <c r="H31" s="138">
        <v>538.6</v>
      </c>
      <c r="I31" s="138">
        <v>51381.2</v>
      </c>
      <c r="J31" s="138">
        <v>756.7</v>
      </c>
      <c r="K31" s="138">
        <v>39603.2</v>
      </c>
      <c r="L31" s="138">
        <v>756.7</v>
      </c>
      <c r="M31" s="381">
        <v>41631.2</v>
      </c>
      <c r="N31" s="138">
        <v>756.7</v>
      </c>
      <c r="O31" s="381">
        <v>35770.8</v>
      </c>
      <c r="P31" s="138">
        <v>756.7</v>
      </c>
      <c r="Q31" s="381">
        <v>34060</v>
      </c>
      <c r="R31" s="138">
        <v>756.7</v>
      </c>
      <c r="S31" s="381">
        <v>34060</v>
      </c>
      <c r="T31" s="381">
        <v>988.1</v>
      </c>
      <c r="U31" s="138">
        <v>7072</v>
      </c>
      <c r="V31" s="138">
        <v>5777.2</v>
      </c>
      <c r="W31" s="138">
        <f>V31/U31*100</f>
        <v>81.69117647058823</v>
      </c>
      <c r="Z31" s="138">
        <v>136</v>
      </c>
      <c r="AA31" s="138">
        <f>'[1]major'!K48</f>
        <v>111.1</v>
      </c>
      <c r="AB31" s="49" t="s">
        <v>344</v>
      </c>
      <c r="AC31" s="244" t="s">
        <v>222</v>
      </c>
    </row>
    <row r="32" spans="2:29" ht="10.5" customHeight="1">
      <c r="B32" s="49" t="s">
        <v>305</v>
      </c>
      <c r="C32" s="51" t="s">
        <v>307</v>
      </c>
      <c r="D32" s="238" t="s">
        <v>306</v>
      </c>
      <c r="E32" s="92" t="s">
        <v>674</v>
      </c>
      <c r="F32" s="205">
        <v>15000</v>
      </c>
      <c r="G32" s="138">
        <v>17835</v>
      </c>
      <c r="H32" s="138">
        <v>1176</v>
      </c>
      <c r="I32" s="138">
        <v>17205</v>
      </c>
      <c r="J32" s="138">
        <v>1189</v>
      </c>
      <c r="K32" s="138">
        <v>24465</v>
      </c>
      <c r="L32" s="138">
        <v>1189</v>
      </c>
      <c r="M32" s="381">
        <v>25875</v>
      </c>
      <c r="N32" s="138">
        <v>1189</v>
      </c>
      <c r="O32" s="381">
        <v>32400</v>
      </c>
      <c r="P32" s="138">
        <v>1189</v>
      </c>
      <c r="Q32" s="381">
        <v>31905</v>
      </c>
      <c r="R32" s="138">
        <v>1189</v>
      </c>
      <c r="S32" s="381">
        <v>31905</v>
      </c>
      <c r="T32" s="381">
        <v>1147</v>
      </c>
      <c r="U32" s="138">
        <v>8250</v>
      </c>
      <c r="V32" s="138">
        <v>8670</v>
      </c>
      <c r="W32" s="138">
        <f>V32/U32*100</f>
        <v>105.09090909090911</v>
      </c>
      <c r="Z32" s="90">
        <v>550</v>
      </c>
      <c r="AA32" s="90">
        <f>'[1]major'!AC25</f>
        <v>578</v>
      </c>
      <c r="AB32" s="49" t="s">
        <v>305</v>
      </c>
      <c r="AC32" s="244" t="s">
        <v>307</v>
      </c>
    </row>
    <row r="33" spans="2:29" ht="9.75" customHeight="1">
      <c r="B33" s="49" t="s">
        <v>140</v>
      </c>
      <c r="C33" s="51" t="s">
        <v>560</v>
      </c>
      <c r="D33" s="90" t="s">
        <v>141</v>
      </c>
      <c r="E33" s="92" t="s">
        <v>79</v>
      </c>
      <c r="F33" s="205">
        <v>16500</v>
      </c>
      <c r="G33" s="138">
        <v>2805</v>
      </c>
      <c r="H33" s="138">
        <v>326</v>
      </c>
      <c r="I33" s="138">
        <v>3102</v>
      </c>
      <c r="J33" s="138">
        <v>170</v>
      </c>
      <c r="K33" s="138">
        <v>2211</v>
      </c>
      <c r="L33" s="138">
        <v>170</v>
      </c>
      <c r="M33" s="381">
        <v>2442</v>
      </c>
      <c r="N33" s="138">
        <v>170</v>
      </c>
      <c r="O33" s="381">
        <v>1155</v>
      </c>
      <c r="P33" s="138">
        <v>170</v>
      </c>
      <c r="Q33" s="381">
        <v>2062.5</v>
      </c>
      <c r="R33" s="138">
        <v>170</v>
      </c>
      <c r="S33" s="381">
        <v>2062.5</v>
      </c>
      <c r="T33" s="381">
        <v>188</v>
      </c>
      <c r="U33" s="138">
        <v>544.5</v>
      </c>
      <c r="V33" s="138">
        <v>610.5</v>
      </c>
      <c r="W33" s="138">
        <f>V33/U33*100</f>
        <v>112.12121212121211</v>
      </c>
      <c r="Z33" s="90">
        <v>33</v>
      </c>
      <c r="AA33" s="90">
        <f>'[1]major'!AC23</f>
        <v>37</v>
      </c>
      <c r="AB33" s="49" t="s">
        <v>140</v>
      </c>
      <c r="AC33" s="244" t="s">
        <v>560</v>
      </c>
    </row>
    <row r="34" spans="2:29" ht="10.5" customHeight="1">
      <c r="B34" s="49" t="s">
        <v>142</v>
      </c>
      <c r="C34" s="51" t="s">
        <v>143</v>
      </c>
      <c r="D34" s="90" t="s">
        <v>141</v>
      </c>
      <c r="E34" s="92" t="s">
        <v>79</v>
      </c>
      <c r="F34" s="205">
        <v>35000</v>
      </c>
      <c r="G34" s="138">
        <v>5285</v>
      </c>
      <c r="H34" s="138">
        <v>206</v>
      </c>
      <c r="I34" s="138">
        <v>1575</v>
      </c>
      <c r="J34" s="138">
        <v>151</v>
      </c>
      <c r="K34" s="138">
        <v>5390</v>
      </c>
      <c r="L34" s="138">
        <v>151</v>
      </c>
      <c r="M34" s="381">
        <v>3675</v>
      </c>
      <c r="N34" s="138">
        <v>151</v>
      </c>
      <c r="O34" s="381">
        <v>4760</v>
      </c>
      <c r="P34" s="138">
        <v>151</v>
      </c>
      <c r="Q34" s="381">
        <v>3150</v>
      </c>
      <c r="R34" s="138">
        <v>151</v>
      </c>
      <c r="S34" s="381">
        <v>3150</v>
      </c>
      <c r="T34" s="381">
        <v>45</v>
      </c>
      <c r="U34" s="138">
        <v>1050</v>
      </c>
      <c r="V34" s="138">
        <v>1995</v>
      </c>
      <c r="W34" s="138">
        <f>V34/U34*100</f>
        <v>190</v>
      </c>
      <c r="Z34" s="90">
        <v>30</v>
      </c>
      <c r="AA34" s="90">
        <f>'[1]major'!AC22</f>
        <v>57</v>
      </c>
      <c r="AB34" s="49" t="s">
        <v>142</v>
      </c>
      <c r="AC34" s="244" t="s">
        <v>143</v>
      </c>
    </row>
    <row r="35" spans="2:29" ht="10.5" customHeight="1">
      <c r="B35" s="49" t="s">
        <v>144</v>
      </c>
      <c r="C35" s="51" t="s">
        <v>145</v>
      </c>
      <c r="D35" s="90" t="s">
        <v>141</v>
      </c>
      <c r="E35" s="92" t="s">
        <v>79</v>
      </c>
      <c r="F35" s="205">
        <v>6384</v>
      </c>
      <c r="G35" s="138">
        <v>153.2</v>
      </c>
      <c r="H35" s="138">
        <v>56</v>
      </c>
      <c r="I35" s="138">
        <v>0</v>
      </c>
      <c r="J35" s="138">
        <v>24</v>
      </c>
      <c r="K35" s="138">
        <v>0</v>
      </c>
      <c r="L35" s="138">
        <v>24</v>
      </c>
      <c r="M35" s="381">
        <f>O35</f>
        <v>0</v>
      </c>
      <c r="N35" s="138">
        <v>24</v>
      </c>
      <c r="O35" s="381">
        <f>Q35</f>
        <v>0</v>
      </c>
      <c r="P35" s="138">
        <v>24</v>
      </c>
      <c r="Q35" s="381">
        <f>S35</f>
        <v>0</v>
      </c>
      <c r="R35" s="138">
        <v>24</v>
      </c>
      <c r="S35" s="381">
        <f>U35</f>
        <v>0</v>
      </c>
      <c r="T35" s="381"/>
      <c r="U35" s="138">
        <v>0</v>
      </c>
      <c r="V35" s="138">
        <v>0</v>
      </c>
      <c r="W35" s="138"/>
      <c r="Z35" s="90">
        <v>0</v>
      </c>
      <c r="AA35" s="90">
        <f>'[1]major'!AC24</f>
        <v>0</v>
      </c>
      <c r="AB35" s="49" t="s">
        <v>144</v>
      </c>
      <c r="AC35" s="244" t="s">
        <v>145</v>
      </c>
    </row>
    <row r="36" spans="2:29" ht="10.5" customHeight="1">
      <c r="B36" s="49" t="s">
        <v>802</v>
      </c>
      <c r="C36" s="51" t="s">
        <v>1</v>
      </c>
      <c r="D36" s="238" t="s">
        <v>803</v>
      </c>
      <c r="E36" s="92" t="s">
        <v>235</v>
      </c>
      <c r="F36" s="205">
        <v>2620</v>
      </c>
      <c r="G36" s="138">
        <v>18340</v>
      </c>
      <c r="H36" s="138">
        <v>1500</v>
      </c>
      <c r="I36" s="138">
        <v>11790</v>
      </c>
      <c r="J36" s="138">
        <v>7000</v>
      </c>
      <c r="K36" s="138">
        <v>13100</v>
      </c>
      <c r="L36" s="138">
        <v>7000</v>
      </c>
      <c r="M36" s="381">
        <v>3956.2</v>
      </c>
      <c r="N36" s="138">
        <v>7000</v>
      </c>
      <c r="O36" s="381">
        <v>2017.4</v>
      </c>
      <c r="P36" s="138">
        <v>7000</v>
      </c>
      <c r="Q36" s="381">
        <f>S36</f>
        <v>0</v>
      </c>
      <c r="R36" s="138">
        <v>7000</v>
      </c>
      <c r="S36" s="381">
        <f>U36</f>
        <v>0</v>
      </c>
      <c r="T36" s="381">
        <v>4500</v>
      </c>
      <c r="U36" s="138">
        <v>0</v>
      </c>
      <c r="V36" s="138">
        <v>0</v>
      </c>
      <c r="W36" s="138"/>
      <c r="Z36" s="138">
        <v>0</v>
      </c>
      <c r="AA36" s="138">
        <f>'[1]major'!AC16</f>
        <v>0</v>
      </c>
      <c r="AB36" s="49" t="s">
        <v>802</v>
      </c>
      <c r="AC36" s="244" t="s">
        <v>1</v>
      </c>
    </row>
    <row r="37" spans="2:29" ht="9.75" customHeight="1">
      <c r="B37" s="49" t="s">
        <v>2</v>
      </c>
      <c r="C37" s="51" t="s">
        <v>139</v>
      </c>
      <c r="D37" s="90" t="s">
        <v>269</v>
      </c>
      <c r="E37" s="92" t="s">
        <v>506</v>
      </c>
      <c r="F37" s="205">
        <v>1</v>
      </c>
      <c r="G37" s="138">
        <v>12503.5</v>
      </c>
      <c r="H37" s="138"/>
      <c r="I37" s="138">
        <v>8694.8</v>
      </c>
      <c r="J37" s="138"/>
      <c r="K37" s="138">
        <v>7669.6</v>
      </c>
      <c r="L37" s="138"/>
      <c r="M37" s="381">
        <v>11685.2</v>
      </c>
      <c r="N37" s="138"/>
      <c r="O37" s="381">
        <v>17827.1</v>
      </c>
      <c r="P37" s="138"/>
      <c r="Q37" s="381">
        <v>18383.3</v>
      </c>
      <c r="R37" s="138"/>
      <c r="S37" s="381">
        <v>18383.3</v>
      </c>
      <c r="T37" s="381"/>
      <c r="U37" s="138">
        <v>3322.5</v>
      </c>
      <c r="V37" s="138">
        <v>4537.1</v>
      </c>
      <c r="W37" s="138">
        <f>V37/U37*100</f>
        <v>136.55680963130175</v>
      </c>
      <c r="Z37" s="138">
        <v>3322.5</v>
      </c>
      <c r="AA37" s="138">
        <f>'[1]major'!AC29</f>
        <v>4537.133333333333</v>
      </c>
      <c r="AB37" s="49" t="s">
        <v>2</v>
      </c>
      <c r="AC37" s="244" t="s">
        <v>139</v>
      </c>
    </row>
    <row r="38" spans="2:29" ht="10.5" customHeight="1">
      <c r="B38" s="49" t="s">
        <v>3</v>
      </c>
      <c r="C38" s="51" t="s">
        <v>5</v>
      </c>
      <c r="D38" s="90" t="s">
        <v>4</v>
      </c>
      <c r="E38" s="92" t="s">
        <v>80</v>
      </c>
      <c r="F38" s="205">
        <v>245200</v>
      </c>
      <c r="G38" s="138">
        <v>10298.4</v>
      </c>
      <c r="H38" s="138">
        <v>21.5</v>
      </c>
      <c r="I38" s="138">
        <v>24029.6</v>
      </c>
      <c r="J38" s="138">
        <v>42</v>
      </c>
      <c r="K38" s="138">
        <v>35063.6</v>
      </c>
      <c r="L38" s="138">
        <v>42</v>
      </c>
      <c r="M38" s="381">
        <v>34328</v>
      </c>
      <c r="N38" s="138">
        <v>42</v>
      </c>
      <c r="O38" s="381">
        <v>50020.8</v>
      </c>
      <c r="P38" s="138">
        <v>42</v>
      </c>
      <c r="Q38" s="381">
        <v>15692.8</v>
      </c>
      <c r="R38" s="138">
        <v>42</v>
      </c>
      <c r="S38" s="381">
        <v>15692.8</v>
      </c>
      <c r="T38" s="381">
        <f>AA38*G38/1000</f>
        <v>0</v>
      </c>
      <c r="U38" s="138">
        <v>1716.4</v>
      </c>
      <c r="V38" s="138">
        <v>0</v>
      </c>
      <c r="W38" s="138"/>
      <c r="Z38" s="90">
        <v>7</v>
      </c>
      <c r="AA38" s="90">
        <v>0</v>
      </c>
      <c r="AB38" s="49" t="s">
        <v>3</v>
      </c>
      <c r="AC38" s="244" t="s">
        <v>5</v>
      </c>
    </row>
    <row r="39" spans="2:29" ht="10.5" customHeight="1">
      <c r="B39" s="49" t="s">
        <v>520</v>
      </c>
      <c r="C39" s="51" t="s">
        <v>636</v>
      </c>
      <c r="D39" s="238" t="s">
        <v>306</v>
      </c>
      <c r="E39" s="92" t="s">
        <v>674</v>
      </c>
      <c r="F39" s="205">
        <v>15000</v>
      </c>
      <c r="G39" s="138">
        <v>285</v>
      </c>
      <c r="H39" s="138">
        <v>243</v>
      </c>
      <c r="I39" s="138">
        <v>2250</v>
      </c>
      <c r="J39" s="138">
        <v>19</v>
      </c>
      <c r="K39" s="138">
        <v>0</v>
      </c>
      <c r="L39" s="138">
        <v>19</v>
      </c>
      <c r="M39" s="381">
        <f>O39</f>
        <v>0</v>
      </c>
      <c r="N39" s="138">
        <v>19</v>
      </c>
      <c r="O39" s="381">
        <f>Q39</f>
        <v>0</v>
      </c>
      <c r="P39" s="138">
        <v>19</v>
      </c>
      <c r="Q39" s="381">
        <f>S39</f>
        <v>0</v>
      </c>
      <c r="R39" s="138">
        <v>19</v>
      </c>
      <c r="S39" s="381">
        <f>U39</f>
        <v>0</v>
      </c>
      <c r="T39" s="381">
        <v>150</v>
      </c>
      <c r="U39" s="138">
        <v>0</v>
      </c>
      <c r="V39" s="138">
        <v>0</v>
      </c>
      <c r="W39" s="138"/>
      <c r="Z39" s="90">
        <v>0</v>
      </c>
      <c r="AA39" s="90">
        <f>'[1]major'!AC27</f>
        <v>0</v>
      </c>
      <c r="AB39" s="49" t="s">
        <v>520</v>
      </c>
      <c r="AC39" s="244" t="s">
        <v>636</v>
      </c>
    </row>
    <row r="40" spans="2:29" ht="10.5" customHeight="1">
      <c r="B40" s="49" t="s">
        <v>637</v>
      </c>
      <c r="C40" s="51" t="s">
        <v>691</v>
      </c>
      <c r="D40" s="238" t="s">
        <v>306</v>
      </c>
      <c r="E40" s="92" t="s">
        <v>674</v>
      </c>
      <c r="F40" s="205">
        <v>10000</v>
      </c>
      <c r="G40" s="138">
        <v>0</v>
      </c>
      <c r="H40" s="138">
        <v>30</v>
      </c>
      <c r="I40" s="138">
        <v>280</v>
      </c>
      <c r="J40" s="138"/>
      <c r="K40" s="138">
        <v>250</v>
      </c>
      <c r="L40" s="138"/>
      <c r="M40" s="381">
        <f>O40</f>
        <v>0</v>
      </c>
      <c r="N40" s="138"/>
      <c r="O40" s="381">
        <f>Q40</f>
        <v>0</v>
      </c>
      <c r="P40" s="138"/>
      <c r="Q40" s="381">
        <f>S40</f>
        <v>0</v>
      </c>
      <c r="R40" s="138"/>
      <c r="S40" s="381">
        <f>U40</f>
        <v>0</v>
      </c>
      <c r="T40" s="381">
        <v>28</v>
      </c>
      <c r="U40" s="138">
        <v>0</v>
      </c>
      <c r="V40" s="138">
        <v>0</v>
      </c>
      <c r="W40" s="138"/>
      <c r="Z40" s="90">
        <v>0</v>
      </c>
      <c r="AA40" s="90">
        <f>'[1]major'!AC28</f>
        <v>0</v>
      </c>
      <c r="AB40" s="49" t="s">
        <v>637</v>
      </c>
      <c r="AC40" s="244" t="s">
        <v>691</v>
      </c>
    </row>
    <row r="41" spans="2:29" ht="10.5" customHeight="1">
      <c r="B41" s="49" t="s">
        <v>458</v>
      </c>
      <c r="C41" s="51" t="s">
        <v>459</v>
      </c>
      <c r="D41" s="90" t="s">
        <v>390</v>
      </c>
      <c r="E41" s="92" t="s">
        <v>672</v>
      </c>
      <c r="F41" s="205">
        <v>22000</v>
      </c>
      <c r="G41" s="138"/>
      <c r="H41" s="138"/>
      <c r="I41" s="138"/>
      <c r="J41" s="138"/>
      <c r="K41" s="138"/>
      <c r="L41" s="138"/>
      <c r="M41" s="381">
        <f>O41</f>
        <v>0</v>
      </c>
      <c r="N41" s="138"/>
      <c r="O41" s="381">
        <f>Q41</f>
        <v>0</v>
      </c>
      <c r="P41" s="138"/>
      <c r="Q41" s="381">
        <f>S41</f>
        <v>0</v>
      </c>
      <c r="R41" s="138"/>
      <c r="S41" s="381">
        <f>U41</f>
        <v>0</v>
      </c>
      <c r="T41" s="381"/>
      <c r="U41" s="138">
        <v>0</v>
      </c>
      <c r="V41" s="138">
        <v>0</v>
      </c>
      <c r="W41" s="138"/>
      <c r="Z41"/>
      <c r="AB41" s="49" t="s">
        <v>458</v>
      </c>
      <c r="AC41" s="244" t="s">
        <v>459</v>
      </c>
    </row>
    <row r="42" spans="2:29" ht="10.5" customHeight="1">
      <c r="B42" s="251" t="s">
        <v>441</v>
      </c>
      <c r="C42" s="51" t="s">
        <v>443</v>
      </c>
      <c r="D42" s="248" t="s">
        <v>442</v>
      </c>
      <c r="E42" s="92" t="s">
        <v>760</v>
      </c>
      <c r="F42" s="205">
        <v>23700</v>
      </c>
      <c r="G42" s="138">
        <v>327.1</v>
      </c>
      <c r="H42" s="138">
        <v>20.6</v>
      </c>
      <c r="I42" s="138">
        <v>383.9</v>
      </c>
      <c r="J42" s="138">
        <v>13.8</v>
      </c>
      <c r="K42" s="138">
        <v>383.9</v>
      </c>
      <c r="L42" s="138">
        <v>13.8</v>
      </c>
      <c r="M42" s="381">
        <v>393.4</v>
      </c>
      <c r="N42" s="138">
        <v>13.8</v>
      </c>
      <c r="O42" s="381">
        <v>298.6</v>
      </c>
      <c r="P42" s="138">
        <v>13.8</v>
      </c>
      <c r="Q42" s="381">
        <v>474</v>
      </c>
      <c r="R42" s="138">
        <v>13.8</v>
      </c>
      <c r="S42" s="381">
        <v>474</v>
      </c>
      <c r="T42" s="381">
        <v>16.2</v>
      </c>
      <c r="U42" s="138">
        <v>137.5</v>
      </c>
      <c r="V42" s="138">
        <v>246.5</v>
      </c>
      <c r="W42" s="138">
        <f>V42/U42*100</f>
        <v>179.27272727272728</v>
      </c>
      <c r="Z42" s="90">
        <v>5.8</v>
      </c>
      <c r="AA42" s="90">
        <f>'[1]major'!AC21</f>
        <v>10.4</v>
      </c>
      <c r="AB42" s="251" t="s">
        <v>441</v>
      </c>
      <c r="AC42" s="244" t="s">
        <v>443</v>
      </c>
    </row>
    <row r="43" spans="2:29" ht="10.5" customHeight="1">
      <c r="B43" s="49" t="s">
        <v>444</v>
      </c>
      <c r="C43" s="51" t="s">
        <v>692</v>
      </c>
      <c r="D43" s="238" t="s">
        <v>234</v>
      </c>
      <c r="E43" s="92" t="s">
        <v>231</v>
      </c>
      <c r="F43" s="205">
        <v>800</v>
      </c>
      <c r="G43" s="138"/>
      <c r="H43" s="138"/>
      <c r="I43" s="138"/>
      <c r="J43" s="138"/>
      <c r="K43" s="138"/>
      <c r="L43" s="138"/>
      <c r="M43" s="381">
        <f>O43</f>
        <v>0</v>
      </c>
      <c r="N43" s="138"/>
      <c r="O43" s="381">
        <f>Q43</f>
        <v>0</v>
      </c>
      <c r="P43" s="138"/>
      <c r="Q43" s="381">
        <f>S43</f>
        <v>0</v>
      </c>
      <c r="R43" s="138"/>
      <c r="S43" s="381">
        <f>U43</f>
        <v>0</v>
      </c>
      <c r="T43" s="381"/>
      <c r="U43" s="138">
        <v>0</v>
      </c>
      <c r="V43" s="138">
        <v>0</v>
      </c>
      <c r="W43" s="138"/>
      <c r="Z43" s="138"/>
      <c r="AA43" s="138"/>
      <c r="AB43" s="49" t="s">
        <v>444</v>
      </c>
      <c r="AC43" s="244" t="s">
        <v>692</v>
      </c>
    </row>
    <row r="44" spans="2:29" ht="11.25" customHeight="1">
      <c r="B44" s="49" t="s">
        <v>590</v>
      </c>
      <c r="C44" s="51" t="s">
        <v>694</v>
      </c>
      <c r="D44" s="90" t="s">
        <v>269</v>
      </c>
      <c r="E44" s="92" t="s">
        <v>506</v>
      </c>
      <c r="F44" s="205">
        <v>1</v>
      </c>
      <c r="G44" s="138"/>
      <c r="H44" s="138"/>
      <c r="I44" s="138"/>
      <c r="J44" s="138"/>
      <c r="K44" s="138">
        <v>0.2</v>
      </c>
      <c r="L44" s="138"/>
      <c r="M44" s="381">
        <v>0.3</v>
      </c>
      <c r="N44" s="138"/>
      <c r="O44" s="381">
        <v>0.4</v>
      </c>
      <c r="P44" s="138"/>
      <c r="Q44" s="381">
        <v>0.2</v>
      </c>
      <c r="R44" s="138"/>
      <c r="S44" s="381">
        <v>0.2</v>
      </c>
      <c r="T44" s="381"/>
      <c r="U44" s="138">
        <v>0</v>
      </c>
      <c r="V44" s="138">
        <v>0</v>
      </c>
      <c r="W44" s="138"/>
      <c r="Z44"/>
      <c r="AB44" s="49" t="s">
        <v>693</v>
      </c>
      <c r="AC44" s="244" t="s">
        <v>694</v>
      </c>
    </row>
    <row r="45" spans="2:29" ht="10.5" customHeight="1">
      <c r="B45" s="252" t="s">
        <v>712</v>
      </c>
      <c r="C45" s="51" t="s">
        <v>58</v>
      </c>
      <c r="D45" s="238" t="s">
        <v>713</v>
      </c>
      <c r="E45" s="92" t="s">
        <v>714</v>
      </c>
      <c r="F45" s="205">
        <v>250</v>
      </c>
      <c r="G45" s="138"/>
      <c r="H45" s="138"/>
      <c r="I45" s="138">
        <v>29.9</v>
      </c>
      <c r="J45" s="138"/>
      <c r="K45" s="138">
        <v>36.1</v>
      </c>
      <c r="L45" s="138"/>
      <c r="M45" s="381">
        <v>29.9</v>
      </c>
      <c r="N45" s="138"/>
      <c r="O45" s="381">
        <v>36.6</v>
      </c>
      <c r="P45" s="138"/>
      <c r="Q45" s="381">
        <v>50.9</v>
      </c>
      <c r="R45" s="138"/>
      <c r="S45" s="381">
        <v>50.9</v>
      </c>
      <c r="T45" s="381">
        <v>119.4</v>
      </c>
      <c r="U45" s="138">
        <v>9.7</v>
      </c>
      <c r="V45" s="138">
        <v>8.3</v>
      </c>
      <c r="W45" s="138">
        <f>V45/U45*100</f>
        <v>85.56701030927837</v>
      </c>
      <c r="Z45" s="138">
        <v>38.8</v>
      </c>
      <c r="AA45" s="138">
        <v>33.3</v>
      </c>
      <c r="AB45" s="252" t="s">
        <v>712</v>
      </c>
      <c r="AC45" s="244" t="s">
        <v>695</v>
      </c>
    </row>
    <row r="46" spans="2:29" ht="10.5" customHeight="1">
      <c r="B46" s="252" t="s">
        <v>399</v>
      </c>
      <c r="C46" s="51"/>
      <c r="D46" s="238" t="s">
        <v>716</v>
      </c>
      <c r="E46" s="92" t="s">
        <v>714</v>
      </c>
      <c r="F46" s="205">
        <v>297</v>
      </c>
      <c r="G46" s="138"/>
      <c r="H46" s="138"/>
      <c r="I46" s="138">
        <v>30.4</v>
      </c>
      <c r="J46" s="138"/>
      <c r="K46" s="138">
        <v>35.3</v>
      </c>
      <c r="L46" s="138"/>
      <c r="M46" s="381">
        <v>30.4</v>
      </c>
      <c r="N46" s="138"/>
      <c r="O46" s="381">
        <v>37.3</v>
      </c>
      <c r="P46" s="138"/>
      <c r="Q46" s="381">
        <v>29.7</v>
      </c>
      <c r="R46" s="138"/>
      <c r="S46" s="381">
        <v>29.7</v>
      </c>
      <c r="T46" s="381">
        <v>102.5</v>
      </c>
      <c r="U46" s="138">
        <v>8.6</v>
      </c>
      <c r="V46" s="138">
        <v>7.6</v>
      </c>
      <c r="W46" s="138">
        <f>V46/U46*100</f>
        <v>88.37209302325581</v>
      </c>
      <c r="Z46" s="90">
        <v>28.8</v>
      </c>
      <c r="AA46" s="90">
        <v>25.7</v>
      </c>
      <c r="AB46" s="252" t="s">
        <v>148</v>
      </c>
      <c r="AC46" s="244"/>
    </row>
    <row r="47" spans="2:29" ht="11.25" customHeight="1">
      <c r="B47" s="49" t="s">
        <v>123</v>
      </c>
      <c r="C47" s="185" t="s">
        <v>696</v>
      </c>
      <c r="D47" s="204"/>
      <c r="E47" s="91"/>
      <c r="F47" s="245"/>
      <c r="G47" s="91">
        <f>SUM(G30:G44)</f>
        <v>109086.40000000001</v>
      </c>
      <c r="H47" s="91"/>
      <c r="I47" s="246">
        <f>SUM(I30:I44)</f>
        <v>120978.59999999998</v>
      </c>
      <c r="J47" s="246"/>
      <c r="K47" s="246">
        <f>SUM(K30:K45)</f>
        <v>128449.8</v>
      </c>
      <c r="L47" s="246"/>
      <c r="M47" s="246">
        <f>SUM(M30:M45)</f>
        <v>124248.89999999998</v>
      </c>
      <c r="N47" s="246"/>
      <c r="O47" s="246">
        <f>SUM(O30:O46)</f>
        <v>144700.19999999998</v>
      </c>
      <c r="P47" s="246"/>
      <c r="Q47" s="246">
        <f>SUM(Q30:Q46)</f>
        <v>106085.59999999999</v>
      </c>
      <c r="R47" s="246"/>
      <c r="S47" s="246">
        <f>SUM(S30:S46)</f>
        <v>106085.59999999999</v>
      </c>
      <c r="T47" s="246">
        <f>SUM(T30:T46)</f>
        <v>7289.999999999999</v>
      </c>
      <c r="U47" s="246">
        <f>SUM(U30:U46)</f>
        <v>22111.2</v>
      </c>
      <c r="V47" s="246">
        <f>SUM(V30:V46)</f>
        <v>21852.2</v>
      </c>
      <c r="W47" s="246">
        <f>V47/U47*100</f>
        <v>98.82864792503347</v>
      </c>
      <c r="AB47" s="49" t="s">
        <v>123</v>
      </c>
      <c r="AC47" s="244" t="s">
        <v>696</v>
      </c>
    </row>
    <row r="48" spans="2:29" ht="10.5">
      <c r="B48" s="108" t="s">
        <v>697</v>
      </c>
      <c r="C48" s="189" t="s">
        <v>296</v>
      </c>
      <c r="D48" s="123"/>
      <c r="E48" s="111"/>
      <c r="F48" s="239"/>
      <c r="G48" s="223">
        <f>G19+G28+G47</f>
        <v>328412.9</v>
      </c>
      <c r="H48" s="223"/>
      <c r="I48" s="223">
        <f>SUM(I19,I28,I47)</f>
        <v>259264.3</v>
      </c>
      <c r="J48" s="223"/>
      <c r="K48" s="223">
        <f>SUM(K19,K28,K47)</f>
        <v>337140.3</v>
      </c>
      <c r="L48" s="223"/>
      <c r="M48" s="223">
        <f>SUM(M19,M28,M47)</f>
        <v>1557022.9999999998</v>
      </c>
      <c r="N48" s="223"/>
      <c r="O48" s="223">
        <f>SUM(O19,O28,O47)</f>
        <v>2019379.2</v>
      </c>
      <c r="P48" s="223"/>
      <c r="Q48" s="223">
        <f>SUM(Q19,Q28,Q47)</f>
        <v>2476300.9</v>
      </c>
      <c r="R48" s="223"/>
      <c r="S48" s="223">
        <f>SUM(S19,S28,S47)</f>
        <v>2476300.9</v>
      </c>
      <c r="T48" s="223"/>
      <c r="U48" s="223">
        <f>SUM(U19,U28,U47)</f>
        <v>69762</v>
      </c>
      <c r="V48" s="223">
        <f>SUM(V19,V28,V47)</f>
        <v>54777.100000000006</v>
      </c>
      <c r="W48" s="223">
        <f>V48/U48*100</f>
        <v>78.51996789082882</v>
      </c>
      <c r="AB48" s="108" t="s">
        <v>697</v>
      </c>
      <c r="AC48" s="249" t="s">
        <v>296</v>
      </c>
    </row>
    <row r="49" spans="2:6" ht="11.25" customHeight="1">
      <c r="B49" s="55"/>
      <c r="F49" s="90" t="s">
        <v>445</v>
      </c>
    </row>
    <row r="50" spans="2:6" ht="10.5" customHeight="1">
      <c r="B50" s="55"/>
      <c r="F50" s="92" t="s">
        <v>446</v>
      </c>
    </row>
    <row r="51" ht="10.5">
      <c r="B51" s="55"/>
    </row>
    <row r="52" spans="2:14" ht="12.75" customHeight="1">
      <c r="B52" s="55"/>
      <c r="K52" s="90" t="s">
        <v>544</v>
      </c>
      <c r="M52" s="250"/>
      <c r="N52" s="250"/>
    </row>
    <row r="53" spans="1:28" ht="10.5">
      <c r="A53" s="106"/>
      <c r="B53" s="162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AB53" s="88"/>
    </row>
    <row r="54" spans="2:13" ht="10.5">
      <c r="B54" s="55"/>
      <c r="M54" s="90" t="s">
        <v>544</v>
      </c>
    </row>
    <row r="55" spans="2:28" ht="10.5">
      <c r="B55" s="162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AB55" s="88"/>
    </row>
    <row r="56" ht="10.5">
      <c r="B56" s="55"/>
    </row>
    <row r="57" ht="10.5">
      <c r="B57" s="55"/>
    </row>
    <row r="58" ht="10.5">
      <c r="B58" s="55"/>
    </row>
    <row r="59" ht="10.5">
      <c r="B59" s="55"/>
    </row>
    <row r="60" ht="10.5">
      <c r="B60" s="55"/>
    </row>
    <row r="61" ht="10.5">
      <c r="B61" s="55"/>
    </row>
    <row r="62" ht="10.5">
      <c r="B62" s="55"/>
    </row>
    <row r="63" ht="10.5">
      <c r="B63" s="55"/>
    </row>
    <row r="64" ht="10.5">
      <c r="B64" s="55"/>
    </row>
    <row r="65" ht="10.5">
      <c r="B65" s="55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  <row r="119" ht="10.5">
      <c r="B119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Mon,Regular"&amp;8&amp;UÁ¿ëýã 10. Àæ ¿éëäâýð</oddHeader>
    <oddFooter xml:space="preserve">&amp;L&amp;18 &amp;R&amp;18 28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4.75390625" style="90" customWidth="1"/>
    <col min="2" max="2" width="6.375" style="90" customWidth="1"/>
    <col min="3" max="3" width="7.75390625" style="90" customWidth="1"/>
    <col min="4" max="5" width="8.375" style="90" customWidth="1"/>
    <col min="6" max="6" width="8.75390625" style="90" customWidth="1"/>
    <col min="7" max="7" width="10.125" style="90" customWidth="1"/>
    <col min="8" max="8" width="12.00390625" style="90" customWidth="1"/>
    <col min="9" max="9" width="7.75390625" style="90" customWidth="1"/>
    <col min="10" max="10" width="5.25390625" style="90" customWidth="1"/>
    <col min="11" max="11" width="9.875" style="90" customWidth="1"/>
    <col min="12" max="12" width="8.375" style="90" customWidth="1"/>
    <col min="13" max="13" width="8.00390625" style="90" customWidth="1"/>
    <col min="14" max="14" width="9.25390625" style="90" customWidth="1"/>
    <col min="15" max="15" width="7.875" style="90" customWidth="1"/>
    <col min="16" max="16" width="12.75390625" style="90" customWidth="1"/>
    <col min="17" max="17" width="12.375" style="90" customWidth="1"/>
    <col min="18" max="18" width="8.75390625" style="90" customWidth="1"/>
    <col min="19" max="19" width="7.875" style="90" customWidth="1"/>
    <col min="20" max="20" width="8.375" style="90" customWidth="1"/>
    <col min="21" max="23" width="5.25390625" style="90" customWidth="1"/>
    <col min="24" max="24" width="8.375" style="90" customWidth="1"/>
    <col min="25" max="25" width="8.75390625" style="90" customWidth="1"/>
    <col min="26" max="26" width="5.125" style="90" customWidth="1"/>
    <col min="27" max="27" width="5.25390625" style="90" customWidth="1"/>
    <col min="28" max="28" width="6.25390625" style="90" customWidth="1"/>
    <col min="29" max="29" width="5.00390625" style="90" customWidth="1"/>
    <col min="30" max="30" width="5.125" style="90" customWidth="1"/>
    <col min="31" max="31" width="4.75390625" style="90" customWidth="1"/>
    <col min="32" max="32" width="4.875" style="90" customWidth="1"/>
    <col min="33" max="33" width="3.875" style="90" customWidth="1"/>
    <col min="34" max="34" width="4.75390625" style="90" customWidth="1"/>
    <col min="35" max="35" width="4.125" style="90" customWidth="1"/>
    <col min="36" max="36" width="4.75390625" style="90" customWidth="1"/>
    <col min="37" max="37" width="4.25390625" style="90" customWidth="1"/>
    <col min="38" max="38" width="4.375" style="90" customWidth="1"/>
    <col min="39" max="40" width="4.875" style="90" customWidth="1"/>
    <col min="41" max="42" width="4.125" style="90" customWidth="1"/>
    <col min="43" max="43" width="3.375" style="90" customWidth="1"/>
    <col min="44" max="44" width="4.875" style="90" customWidth="1"/>
    <col min="45" max="45" width="4.375" style="90" customWidth="1"/>
    <col min="46" max="46" width="4.875" style="90" customWidth="1"/>
    <col min="47" max="47" width="3.75390625" style="90" customWidth="1"/>
    <col min="48" max="48" width="5.00390625" style="90" customWidth="1"/>
    <col min="49" max="49" width="4.375" style="90" customWidth="1"/>
    <col min="50" max="50" width="4.25390625" style="90" customWidth="1"/>
    <col min="51" max="51" width="5.75390625" style="90" customWidth="1"/>
    <col min="52" max="52" width="4.75390625" style="90" customWidth="1"/>
    <col min="53" max="53" width="5.375" style="90" customWidth="1"/>
    <col min="54" max="54" width="6.125" style="90" customWidth="1"/>
    <col min="55" max="55" width="6.00390625" style="90" customWidth="1"/>
    <col min="56" max="56" width="6.25390625" style="90" customWidth="1"/>
    <col min="57" max="57" width="6.375" style="90" customWidth="1"/>
    <col min="58" max="58" width="4.375" style="90" customWidth="1"/>
    <col min="59" max="59" width="5.125" style="90" customWidth="1"/>
    <col min="60" max="16384" width="9.125" style="90" customWidth="1"/>
  </cols>
  <sheetData>
    <row r="1" spans="18:42" ht="9"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</row>
    <row r="2" spans="6:18" ht="12">
      <c r="F2" s="1098" t="s">
        <v>566</v>
      </c>
      <c r="G2" s="1098"/>
      <c r="H2" s="1098"/>
      <c r="I2" s="358"/>
      <c r="R2" s="138"/>
    </row>
    <row r="3" spans="6:50" ht="12">
      <c r="F3" s="1100" t="s">
        <v>567</v>
      </c>
      <c r="G3" s="1100"/>
      <c r="R3" s="138"/>
      <c r="AX3" s="93"/>
    </row>
    <row r="4" spans="3:52" ht="12.75">
      <c r="C4" s="171" t="s">
        <v>568</v>
      </c>
      <c r="D4" s="119"/>
      <c r="E4" s="119"/>
      <c r="F4" s="119"/>
      <c r="G4" s="119"/>
      <c r="K4" s="171" t="s">
        <v>471</v>
      </c>
      <c r="L4" s="128"/>
      <c r="M4" s="119"/>
      <c r="N4" s="119"/>
      <c r="O4" s="119"/>
      <c r="R4" s="138"/>
      <c r="AV4" s="93"/>
      <c r="AW4" s="93"/>
      <c r="AX4" s="93"/>
      <c r="AY4" s="93"/>
      <c r="AZ4" s="93"/>
    </row>
    <row r="5" spans="3:52" ht="12">
      <c r="C5" s="176" t="s">
        <v>470</v>
      </c>
      <c r="K5" s="176" t="s">
        <v>745</v>
      </c>
      <c r="L5" s="128"/>
      <c r="R5" s="138"/>
      <c r="AV5" s="93"/>
      <c r="AW5" s="93"/>
      <c r="AX5" s="93"/>
      <c r="AY5" s="93"/>
      <c r="AZ5" s="93"/>
    </row>
    <row r="6" spans="2:52" ht="12.75" customHeight="1">
      <c r="B6" s="95"/>
      <c r="C6" s="95"/>
      <c r="D6" s="95"/>
      <c r="R6" s="138"/>
      <c r="AV6" s="93"/>
      <c r="AW6" s="93"/>
      <c r="AX6" s="93"/>
      <c r="AY6" s="93"/>
      <c r="AZ6" s="93"/>
    </row>
    <row r="7" spans="1:60" ht="76.5" customHeight="1">
      <c r="A7" s="93"/>
      <c r="B7" s="283" t="s">
        <v>320</v>
      </c>
      <c r="C7" s="284" t="s">
        <v>46</v>
      </c>
      <c r="D7" s="280" t="s">
        <v>814</v>
      </c>
      <c r="E7" s="285" t="s">
        <v>815</v>
      </c>
      <c r="F7" s="280" t="s">
        <v>816</v>
      </c>
      <c r="G7" s="285" t="s">
        <v>9</v>
      </c>
      <c r="H7" s="281" t="s">
        <v>10</v>
      </c>
      <c r="I7" s="281" t="s">
        <v>840</v>
      </c>
      <c r="J7" s="93"/>
      <c r="K7" s="282" t="s">
        <v>619</v>
      </c>
      <c r="L7" s="235" t="s">
        <v>724</v>
      </c>
      <c r="M7" s="235" t="s">
        <v>725</v>
      </c>
      <c r="N7" s="235" t="s">
        <v>726</v>
      </c>
      <c r="O7" s="235" t="s">
        <v>727</v>
      </c>
      <c r="P7" s="281" t="s">
        <v>728</v>
      </c>
      <c r="Q7" s="93"/>
      <c r="R7" s="138"/>
      <c r="AV7" s="197"/>
      <c r="AW7" s="197"/>
      <c r="AX7" s="197"/>
      <c r="AY7" s="197"/>
      <c r="AZ7" s="197"/>
      <c r="BA7" s="277"/>
      <c r="BB7" s="277"/>
      <c r="BC7" s="277"/>
      <c r="BD7" s="277"/>
      <c r="BE7" s="277"/>
      <c r="BF7" s="277"/>
      <c r="BG7" s="277"/>
      <c r="BH7" s="277"/>
    </row>
    <row r="8" spans="2:52" ht="9">
      <c r="B8" s="90" t="s">
        <v>646</v>
      </c>
      <c r="C8" s="110" t="s">
        <v>578</v>
      </c>
      <c r="D8" s="163">
        <v>13</v>
      </c>
      <c r="E8" s="163">
        <v>3</v>
      </c>
      <c r="F8" s="164">
        <v>1226</v>
      </c>
      <c r="G8" s="163">
        <v>624</v>
      </c>
      <c r="H8" s="139">
        <f>G8/F8*100</f>
        <v>50.89722675367048</v>
      </c>
      <c r="I8" s="359">
        <f>Q8/R8*10000</f>
        <v>49.694189602446485</v>
      </c>
      <c r="J8" s="93"/>
      <c r="K8" s="165" t="s">
        <v>7</v>
      </c>
      <c r="L8" s="168">
        <v>2282</v>
      </c>
      <c r="M8" s="168">
        <v>2262</v>
      </c>
      <c r="N8" s="168">
        <v>4</v>
      </c>
      <c r="O8" s="168">
        <v>53</v>
      </c>
      <c r="P8" s="166">
        <v>21</v>
      </c>
      <c r="Q8" s="90">
        <v>26</v>
      </c>
      <c r="R8" s="55">
        <v>5232</v>
      </c>
      <c r="AV8" s="93"/>
      <c r="AW8" s="93"/>
      <c r="AX8" s="93"/>
      <c r="AY8" s="93"/>
      <c r="AZ8" s="93"/>
    </row>
    <row r="9" spans="2:52" ht="9">
      <c r="B9" s="90" t="s">
        <v>647</v>
      </c>
      <c r="C9" s="110" t="s">
        <v>241</v>
      </c>
      <c r="D9" s="166">
        <v>13</v>
      </c>
      <c r="E9" s="166">
        <v>3</v>
      </c>
      <c r="F9" s="166">
        <v>1912</v>
      </c>
      <c r="G9" s="166">
        <v>622</v>
      </c>
      <c r="H9" s="139">
        <f>G9/F9*100</f>
        <v>32.53138075313807</v>
      </c>
      <c r="I9" s="359">
        <f aca="true" t="shared" si="0" ref="I9:I32">Q9/R9*10000</f>
        <v>5.289605924358636</v>
      </c>
      <c r="J9" s="93"/>
      <c r="K9" s="165" t="s">
        <v>742</v>
      </c>
      <c r="L9" s="168">
        <v>2038</v>
      </c>
      <c r="M9" s="168">
        <v>2033</v>
      </c>
      <c r="N9" s="168">
        <v>8</v>
      </c>
      <c r="O9" s="168">
        <v>50</v>
      </c>
      <c r="P9" s="166">
        <v>14</v>
      </c>
      <c r="Q9" s="90">
        <v>2</v>
      </c>
      <c r="R9" s="55">
        <v>3781</v>
      </c>
      <c r="AV9" s="93"/>
      <c r="AW9" s="93"/>
      <c r="AX9" s="93"/>
      <c r="AY9" s="93"/>
      <c r="AZ9" s="93"/>
    </row>
    <row r="10" spans="2:52" ht="9">
      <c r="B10" s="90" t="s">
        <v>648</v>
      </c>
      <c r="C10" s="110" t="s">
        <v>242</v>
      </c>
      <c r="D10" s="166">
        <v>13</v>
      </c>
      <c r="E10" s="166">
        <v>3</v>
      </c>
      <c r="F10" s="166">
        <v>949</v>
      </c>
      <c r="G10" s="166">
        <v>161</v>
      </c>
      <c r="H10" s="139">
        <f>G10/F10*100</f>
        <v>16.96522655426765</v>
      </c>
      <c r="I10" s="359">
        <f t="shared" si="0"/>
        <v>6.315124723713293</v>
      </c>
      <c r="J10" s="93"/>
      <c r="K10" s="165" t="s">
        <v>778</v>
      </c>
      <c r="L10" s="166">
        <v>1905</v>
      </c>
      <c r="M10" s="166">
        <v>1908</v>
      </c>
      <c r="N10" s="166">
        <v>2</v>
      </c>
      <c r="O10" s="166">
        <v>47</v>
      </c>
      <c r="P10" s="166">
        <v>12</v>
      </c>
      <c r="Q10" s="90">
        <v>2</v>
      </c>
      <c r="R10" s="55">
        <v>3167</v>
      </c>
      <c r="AV10" s="93"/>
      <c r="AW10" s="93"/>
      <c r="AX10" s="93"/>
      <c r="AY10" s="93"/>
      <c r="AZ10" s="93"/>
    </row>
    <row r="11" spans="2:52" ht="9">
      <c r="B11" s="90" t="s">
        <v>649</v>
      </c>
      <c r="C11" s="110" t="s">
        <v>243</v>
      </c>
      <c r="D11" s="166">
        <v>20</v>
      </c>
      <c r="E11" s="166">
        <v>5</v>
      </c>
      <c r="F11" s="166">
        <v>2658</v>
      </c>
      <c r="G11" s="166">
        <v>447</v>
      </c>
      <c r="H11" s="139">
        <f>G11/F11*100</f>
        <v>16.817155756207676</v>
      </c>
      <c r="I11" s="359">
        <f t="shared" si="0"/>
        <v>5.978477481068154</v>
      </c>
      <c r="J11" s="93"/>
      <c r="K11" s="165" t="s">
        <v>720</v>
      </c>
      <c r="L11" s="166">
        <v>1648</v>
      </c>
      <c r="M11" s="166">
        <v>1648</v>
      </c>
      <c r="N11" s="166">
        <v>1</v>
      </c>
      <c r="O11" s="166">
        <v>39</v>
      </c>
      <c r="P11" s="166">
        <v>18</v>
      </c>
      <c r="Q11" s="90">
        <v>3</v>
      </c>
      <c r="R11" s="55">
        <v>5018</v>
      </c>
      <c r="AW11" s="93"/>
      <c r="AX11" s="93"/>
      <c r="AY11" s="93"/>
      <c r="AZ11" s="93"/>
    </row>
    <row r="12" spans="3:52" ht="9">
      <c r="C12" s="110"/>
      <c r="D12" s="167"/>
      <c r="E12" s="167"/>
      <c r="F12" s="167"/>
      <c r="G12" s="167"/>
      <c r="H12" s="139"/>
      <c r="I12" s="359"/>
      <c r="J12" s="93"/>
      <c r="K12" s="166" t="s">
        <v>528</v>
      </c>
      <c r="L12" s="166">
        <v>1546</v>
      </c>
      <c r="M12" s="166">
        <v>1545</v>
      </c>
      <c r="N12" s="166">
        <v>2</v>
      </c>
      <c r="O12" s="166">
        <v>28</v>
      </c>
      <c r="P12" s="166">
        <v>14</v>
      </c>
      <c r="R12" s="55"/>
      <c r="AW12" s="93"/>
      <c r="AX12" s="93"/>
      <c r="AY12" s="93"/>
      <c r="AZ12" s="93"/>
    </row>
    <row r="13" spans="2:52" ht="9">
      <c r="B13" s="90" t="s">
        <v>650</v>
      </c>
      <c r="C13" s="110" t="s">
        <v>244</v>
      </c>
      <c r="D13" s="166">
        <v>13</v>
      </c>
      <c r="E13" s="166">
        <v>2</v>
      </c>
      <c r="F13" s="166">
        <v>1386</v>
      </c>
      <c r="G13" s="166">
        <v>534</v>
      </c>
      <c r="H13" s="139">
        <f>G13/F13*100</f>
        <v>38.52813852813853</v>
      </c>
      <c r="I13" s="359">
        <f t="shared" si="0"/>
        <v>8.715356458079135</v>
      </c>
      <c r="J13" s="93"/>
      <c r="K13" s="166" t="s">
        <v>770</v>
      </c>
      <c r="L13" s="166">
        <v>1454</v>
      </c>
      <c r="M13" s="166">
        <v>1449</v>
      </c>
      <c r="N13" s="166">
        <v>3</v>
      </c>
      <c r="O13" s="166">
        <v>34</v>
      </c>
      <c r="P13" s="166">
        <v>5</v>
      </c>
      <c r="Q13" s="90">
        <v>5</v>
      </c>
      <c r="R13" s="55">
        <v>5737</v>
      </c>
      <c r="AW13" s="93"/>
      <c r="AX13" s="93"/>
      <c r="AY13" s="93"/>
      <c r="AZ13" s="93"/>
    </row>
    <row r="14" spans="2:52" ht="9">
      <c r="B14" s="90" t="s">
        <v>651</v>
      </c>
      <c r="C14" s="110" t="s">
        <v>245</v>
      </c>
      <c r="D14" s="166">
        <v>20</v>
      </c>
      <c r="E14" s="166">
        <v>5</v>
      </c>
      <c r="F14" s="166">
        <v>1348</v>
      </c>
      <c r="G14" s="166">
        <v>686</v>
      </c>
      <c r="H14" s="139">
        <f>G14/F14*100</f>
        <v>50.89020771513353</v>
      </c>
      <c r="I14" s="359">
        <f t="shared" si="0"/>
        <v>10.611956137247967</v>
      </c>
      <c r="J14" s="93"/>
      <c r="K14" s="166" t="s">
        <v>157</v>
      </c>
      <c r="L14" s="166">
        <v>1556</v>
      </c>
      <c r="M14" s="166">
        <v>1549</v>
      </c>
      <c r="N14" s="166">
        <v>0</v>
      </c>
      <c r="O14" s="166">
        <v>26</v>
      </c>
      <c r="P14" s="166">
        <v>8</v>
      </c>
      <c r="Q14" s="90">
        <v>6</v>
      </c>
      <c r="R14" s="55">
        <v>5654</v>
      </c>
      <c r="AW14" s="93"/>
      <c r="AX14" s="93"/>
      <c r="AY14" s="93"/>
      <c r="AZ14" s="93"/>
    </row>
    <row r="15" spans="2:52" ht="9">
      <c r="B15" s="90" t="s">
        <v>363</v>
      </c>
      <c r="C15" s="110" t="s">
        <v>246</v>
      </c>
      <c r="D15" s="166">
        <v>13</v>
      </c>
      <c r="E15" s="166">
        <v>1</v>
      </c>
      <c r="F15" s="166">
        <v>1543</v>
      </c>
      <c r="G15" s="166">
        <v>163</v>
      </c>
      <c r="H15" s="139">
        <f>G15/F15*100</f>
        <v>10.563836681788723</v>
      </c>
      <c r="I15" s="359">
        <f t="shared" si="0"/>
        <v>45.98257502420135</v>
      </c>
      <c r="J15" s="93"/>
      <c r="K15" s="166" t="s">
        <v>294</v>
      </c>
      <c r="L15" s="166">
        <v>1742</v>
      </c>
      <c r="M15" s="166">
        <v>1741</v>
      </c>
      <c r="N15" s="166">
        <v>1</v>
      </c>
      <c r="O15" s="166">
        <v>31</v>
      </c>
      <c r="P15" s="166">
        <v>4</v>
      </c>
      <c r="Q15" s="90">
        <v>19</v>
      </c>
      <c r="R15" s="55">
        <v>4132</v>
      </c>
      <c r="AW15" s="93"/>
      <c r="AX15" s="93"/>
      <c r="AY15" s="93"/>
      <c r="AZ15" s="93"/>
    </row>
    <row r="16" spans="2:52" ht="9">
      <c r="B16" s="90" t="s">
        <v>364</v>
      </c>
      <c r="C16" s="110" t="s">
        <v>247</v>
      </c>
      <c r="D16" s="166">
        <v>13</v>
      </c>
      <c r="E16" s="166">
        <v>3</v>
      </c>
      <c r="F16" s="166">
        <v>1280</v>
      </c>
      <c r="G16" s="166">
        <v>649</v>
      </c>
      <c r="H16" s="139">
        <f>G16/F16*100</f>
        <v>50.70312500000001</v>
      </c>
      <c r="I16" s="359">
        <f t="shared" si="0"/>
        <v>5.1493305870236865</v>
      </c>
      <c r="J16" s="93"/>
      <c r="K16" s="166" t="s">
        <v>314</v>
      </c>
      <c r="L16" s="166">
        <v>1989</v>
      </c>
      <c r="M16" s="166">
        <v>1990</v>
      </c>
      <c r="N16" s="166">
        <v>0</v>
      </c>
      <c r="O16" s="166">
        <v>57</v>
      </c>
      <c r="P16" s="166">
        <v>6</v>
      </c>
      <c r="Q16" s="90">
        <v>2</v>
      </c>
      <c r="R16" s="55">
        <v>3884</v>
      </c>
      <c r="AW16" s="93"/>
      <c r="AX16" s="93"/>
      <c r="AY16" s="93"/>
      <c r="AZ16" s="93"/>
    </row>
    <row r="17" spans="4:52" ht="9">
      <c r="D17" s="167"/>
      <c r="E17" s="167"/>
      <c r="F17" s="167"/>
      <c r="G17" s="167"/>
      <c r="H17" s="139"/>
      <c r="I17" s="359"/>
      <c r="J17" s="93"/>
      <c r="K17" s="166" t="s">
        <v>825</v>
      </c>
      <c r="L17" s="166">
        <v>2045</v>
      </c>
      <c r="M17" s="166">
        <v>2049</v>
      </c>
      <c r="N17" s="166">
        <v>1</v>
      </c>
      <c r="O17" s="166">
        <v>53</v>
      </c>
      <c r="P17" s="166">
        <v>6</v>
      </c>
      <c r="R17" s="55"/>
      <c r="AV17" s="93"/>
      <c r="AW17" s="93"/>
      <c r="AX17" s="93"/>
      <c r="AY17" s="93"/>
      <c r="AZ17" s="93"/>
    </row>
    <row r="18" spans="2:52" ht="9">
      <c r="B18" s="90" t="s">
        <v>354</v>
      </c>
      <c r="C18" s="110" t="s">
        <v>248</v>
      </c>
      <c r="D18" s="166">
        <v>13</v>
      </c>
      <c r="E18" s="166">
        <v>3</v>
      </c>
      <c r="F18" s="166">
        <v>1442</v>
      </c>
      <c r="G18" s="166">
        <v>380</v>
      </c>
      <c r="H18" s="139">
        <f>G18/F18*100</f>
        <v>26.352288488210817</v>
      </c>
      <c r="I18" s="359">
        <f t="shared" si="0"/>
        <v>10.723860589812334</v>
      </c>
      <c r="J18" s="93"/>
      <c r="K18" s="166" t="s">
        <v>869</v>
      </c>
      <c r="L18" s="166">
        <v>1946</v>
      </c>
      <c r="M18" s="166">
        <v>1950</v>
      </c>
      <c r="N18" s="166">
        <v>1</v>
      </c>
      <c r="O18" s="166">
        <v>46</v>
      </c>
      <c r="P18" s="166">
        <v>7</v>
      </c>
      <c r="Q18" s="90">
        <v>4</v>
      </c>
      <c r="R18" s="55">
        <v>3730</v>
      </c>
      <c r="AV18" s="93"/>
      <c r="AW18" s="93"/>
      <c r="AX18" s="93"/>
      <c r="AY18" s="93"/>
      <c r="AZ18" s="93"/>
    </row>
    <row r="19" spans="2:75" ht="9">
      <c r="B19" s="90" t="s">
        <v>355</v>
      </c>
      <c r="C19" s="110" t="s">
        <v>249</v>
      </c>
      <c r="D19" s="166">
        <v>13</v>
      </c>
      <c r="E19" s="166">
        <v>3</v>
      </c>
      <c r="F19" s="166">
        <v>2206</v>
      </c>
      <c r="G19" s="166">
        <v>1039</v>
      </c>
      <c r="H19" s="139">
        <f>G19/F19*100</f>
        <v>47.0988213961922</v>
      </c>
      <c r="I19" s="359">
        <f t="shared" si="0"/>
        <v>8.04289544235925</v>
      </c>
      <c r="J19" s="93"/>
      <c r="K19" s="278" t="s">
        <v>879</v>
      </c>
      <c r="L19" s="278">
        <v>2005</v>
      </c>
      <c r="M19" s="278">
        <v>2013</v>
      </c>
      <c r="N19" s="278">
        <v>1</v>
      </c>
      <c r="O19" s="278">
        <v>33</v>
      </c>
      <c r="P19" s="278">
        <v>9</v>
      </c>
      <c r="Q19" s="93">
        <v>3</v>
      </c>
      <c r="R19" s="55">
        <v>3730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2:52" ht="9">
      <c r="B20" s="90" t="s">
        <v>618</v>
      </c>
      <c r="C20" s="110" t="s">
        <v>250</v>
      </c>
      <c r="D20" s="166">
        <v>13</v>
      </c>
      <c r="E20" s="166">
        <v>2</v>
      </c>
      <c r="F20" s="166">
        <v>2292</v>
      </c>
      <c r="G20" s="166">
        <v>933</v>
      </c>
      <c r="H20" s="139">
        <f>G20/F20*100</f>
        <v>40.70680628272251</v>
      </c>
      <c r="I20" s="359">
        <f>Q20/R20*10000</f>
        <v>3.2679738562091503</v>
      </c>
      <c r="J20" s="93"/>
      <c r="K20" s="166" t="s">
        <v>860</v>
      </c>
      <c r="L20" s="166">
        <v>173</v>
      </c>
      <c r="M20" s="166">
        <v>175</v>
      </c>
      <c r="N20" s="166">
        <v>0</v>
      </c>
      <c r="O20" s="166">
        <v>4</v>
      </c>
      <c r="P20" s="166">
        <v>1</v>
      </c>
      <c r="Q20" s="90">
        <v>1</v>
      </c>
      <c r="R20" s="55">
        <v>3060</v>
      </c>
      <c r="AV20" s="93"/>
      <c r="AW20" s="93"/>
      <c r="AX20" s="93"/>
      <c r="AY20" s="93"/>
      <c r="AZ20" s="93"/>
    </row>
    <row r="21" spans="2:52" ht="9">
      <c r="B21" s="90" t="s">
        <v>365</v>
      </c>
      <c r="C21" s="110" t="s">
        <v>251</v>
      </c>
      <c r="D21" s="166">
        <v>13</v>
      </c>
      <c r="E21" s="166">
        <v>2</v>
      </c>
      <c r="F21" s="166">
        <v>828</v>
      </c>
      <c r="G21" s="166">
        <v>144</v>
      </c>
      <c r="H21" s="139">
        <f>G21/F21*100</f>
        <v>17.391304347826086</v>
      </c>
      <c r="I21" s="359">
        <f t="shared" si="0"/>
        <v>0</v>
      </c>
      <c r="J21" s="93"/>
      <c r="K21" s="278" t="s">
        <v>889</v>
      </c>
      <c r="L21" s="278">
        <v>309</v>
      </c>
      <c r="M21" s="278">
        <v>311</v>
      </c>
      <c r="N21" s="278">
        <v>0</v>
      </c>
      <c r="O21" s="278">
        <v>4</v>
      </c>
      <c r="P21" s="278">
        <v>3</v>
      </c>
      <c r="R21" s="55">
        <v>3015</v>
      </c>
      <c r="AV21" s="93"/>
      <c r="AW21" s="93"/>
      <c r="AX21" s="93"/>
      <c r="AY21" s="93"/>
      <c r="AZ21" s="93"/>
    </row>
    <row r="22" spans="3:52" ht="9">
      <c r="C22" s="110"/>
      <c r="D22" s="167"/>
      <c r="E22" s="167"/>
      <c r="F22" s="167"/>
      <c r="G22" s="167"/>
      <c r="H22" s="139"/>
      <c r="I22" s="359"/>
      <c r="J22" s="93"/>
      <c r="K22" s="166" t="s">
        <v>878</v>
      </c>
      <c r="L22" s="166">
        <v>187</v>
      </c>
      <c r="M22" s="166">
        <v>189</v>
      </c>
      <c r="N22" s="166">
        <v>0</v>
      </c>
      <c r="O22" s="166">
        <v>6</v>
      </c>
      <c r="P22" s="166">
        <v>1</v>
      </c>
      <c r="R22" s="55"/>
      <c r="AV22" s="93"/>
      <c r="AW22" s="93"/>
      <c r="AX22" s="93"/>
      <c r="AY22" s="93"/>
      <c r="AZ22" s="93"/>
    </row>
    <row r="23" spans="2:70" ht="9">
      <c r="B23" s="90" t="s">
        <v>366</v>
      </c>
      <c r="C23" s="110" t="s">
        <v>252</v>
      </c>
      <c r="D23" s="166">
        <v>12</v>
      </c>
      <c r="E23" s="166">
        <v>3</v>
      </c>
      <c r="F23" s="166">
        <v>717</v>
      </c>
      <c r="G23" s="166">
        <v>107</v>
      </c>
      <c r="H23" s="139">
        <f>G23/F23*100</f>
        <v>14.923291492329149</v>
      </c>
      <c r="I23" s="359">
        <f t="shared" si="0"/>
        <v>3.026634382566586</v>
      </c>
      <c r="J23" s="93"/>
      <c r="K23" s="278" t="s">
        <v>890</v>
      </c>
      <c r="L23" s="278">
        <v>331</v>
      </c>
      <c r="M23" s="278">
        <v>334</v>
      </c>
      <c r="N23" s="278">
        <v>0</v>
      </c>
      <c r="O23" s="278">
        <v>10</v>
      </c>
      <c r="P23" s="278">
        <v>1</v>
      </c>
      <c r="Q23" s="90">
        <v>1</v>
      </c>
      <c r="R23" s="55">
        <v>3304</v>
      </c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2:70" ht="9">
      <c r="B24" s="90" t="s">
        <v>367</v>
      </c>
      <c r="C24" s="110" t="s">
        <v>253</v>
      </c>
      <c r="D24" s="166">
        <v>13</v>
      </c>
      <c r="E24" s="166">
        <v>3</v>
      </c>
      <c r="F24" s="166">
        <v>776</v>
      </c>
      <c r="G24" s="166">
        <v>255</v>
      </c>
      <c r="H24" s="139">
        <f>G24/F24*100</f>
        <v>32.86082474226804</v>
      </c>
      <c r="I24" s="359">
        <f t="shared" si="0"/>
        <v>17.54770783066462</v>
      </c>
      <c r="J24" s="93"/>
      <c r="K24" s="166"/>
      <c r="L24" s="166"/>
      <c r="M24" s="166"/>
      <c r="N24" s="166"/>
      <c r="O24" s="166"/>
      <c r="P24" s="166"/>
      <c r="Q24" s="93">
        <v>8</v>
      </c>
      <c r="R24" s="55">
        <v>4559</v>
      </c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2:52" ht="9">
      <c r="B25" s="90" t="s">
        <v>368</v>
      </c>
      <c r="C25" s="110" t="s">
        <v>254</v>
      </c>
      <c r="D25" s="166">
        <v>13</v>
      </c>
      <c r="E25" s="166">
        <v>1</v>
      </c>
      <c r="F25" s="166">
        <v>1145</v>
      </c>
      <c r="G25" s="166">
        <v>349</v>
      </c>
      <c r="H25" s="139">
        <f>G25/F25*100</f>
        <v>30.480349344978166</v>
      </c>
      <c r="I25" s="359">
        <f t="shared" si="0"/>
        <v>1.8467220683287164</v>
      </c>
      <c r="J25" s="93"/>
      <c r="K25" s="166"/>
      <c r="L25" s="166"/>
      <c r="M25" s="166"/>
      <c r="N25" s="166"/>
      <c r="O25" s="166"/>
      <c r="P25" s="166"/>
      <c r="Q25" s="93">
        <v>1</v>
      </c>
      <c r="R25" s="55">
        <v>5415</v>
      </c>
      <c r="AV25" s="93"/>
      <c r="AW25" s="93"/>
      <c r="AX25" s="93"/>
      <c r="AY25" s="93"/>
      <c r="AZ25" s="93"/>
    </row>
    <row r="26" spans="2:52" ht="9">
      <c r="B26" s="90" t="s">
        <v>369</v>
      </c>
      <c r="C26" s="110" t="s">
        <v>255</v>
      </c>
      <c r="D26" s="166">
        <v>12</v>
      </c>
      <c r="E26" s="166">
        <v>2</v>
      </c>
      <c r="F26" s="166">
        <v>456</v>
      </c>
      <c r="G26" s="166">
        <v>60</v>
      </c>
      <c r="H26" s="139">
        <f>G26/F26*100</f>
        <v>13.157894736842104</v>
      </c>
      <c r="I26" s="359">
        <f t="shared" si="0"/>
        <v>3.255208333333333</v>
      </c>
      <c r="J26" s="93"/>
      <c r="K26" s="166"/>
      <c r="L26" s="166"/>
      <c r="M26" s="166"/>
      <c r="N26" s="166"/>
      <c r="O26" s="166"/>
      <c r="P26" s="166"/>
      <c r="Q26" s="90">
        <v>1</v>
      </c>
      <c r="R26" s="55">
        <v>3072</v>
      </c>
      <c r="AV26" s="93"/>
      <c r="AW26" s="93"/>
      <c r="AX26" s="93"/>
      <c r="AY26" s="93"/>
      <c r="AZ26" s="93"/>
    </row>
    <row r="27" spans="3:52" ht="9">
      <c r="C27" s="110"/>
      <c r="H27" s="139"/>
      <c r="I27" s="359"/>
      <c r="J27" s="93"/>
      <c r="K27" s="166"/>
      <c r="L27" s="166"/>
      <c r="M27" s="166"/>
      <c r="N27" s="166"/>
      <c r="O27" s="166"/>
      <c r="P27" s="166"/>
      <c r="R27" s="55"/>
      <c r="AV27" s="93"/>
      <c r="AW27" s="93"/>
      <c r="AX27" s="93"/>
      <c r="AY27" s="93"/>
      <c r="AZ27" s="93"/>
    </row>
    <row r="28" spans="2:52" ht="9">
      <c r="B28" s="90" t="s">
        <v>370</v>
      </c>
      <c r="C28" s="110" t="s">
        <v>256</v>
      </c>
      <c r="D28" s="166">
        <v>10</v>
      </c>
      <c r="E28" s="166">
        <v>1</v>
      </c>
      <c r="F28" s="166">
        <v>629</v>
      </c>
      <c r="G28" s="166">
        <v>169</v>
      </c>
      <c r="H28" s="139">
        <f>G28/F28*100</f>
        <v>26.86804451510334</v>
      </c>
      <c r="I28" s="359">
        <f t="shared" si="0"/>
        <v>12.631578947368421</v>
      </c>
      <c r="J28" s="93"/>
      <c r="K28" s="166"/>
      <c r="L28" s="166"/>
      <c r="M28" s="166"/>
      <c r="N28" s="166"/>
      <c r="O28" s="166"/>
      <c r="P28" s="166"/>
      <c r="Q28" s="90">
        <v>3</v>
      </c>
      <c r="R28" s="55">
        <v>2375</v>
      </c>
      <c r="AV28" s="93"/>
      <c r="AW28" s="93"/>
      <c r="AX28" s="93"/>
      <c r="AY28" s="93"/>
      <c r="AZ28" s="93"/>
    </row>
    <row r="29" spans="2:52" ht="9">
      <c r="B29" s="90" t="s">
        <v>126</v>
      </c>
      <c r="C29" s="110" t="s">
        <v>127</v>
      </c>
      <c r="D29" s="166">
        <v>439</v>
      </c>
      <c r="E29" s="166">
        <v>41</v>
      </c>
      <c r="F29" s="166">
        <v>24116</v>
      </c>
      <c r="G29" s="166">
        <v>7843</v>
      </c>
      <c r="H29" s="139">
        <f>G29/F29*100</f>
        <v>32.521977110631944</v>
      </c>
      <c r="I29" s="359">
        <f t="shared" si="0"/>
        <v>38.843544104631725</v>
      </c>
      <c r="J29" s="93"/>
      <c r="K29" s="166"/>
      <c r="L29" s="166"/>
      <c r="M29" s="166"/>
      <c r="N29" s="166"/>
      <c r="O29" s="166"/>
      <c r="P29" s="166"/>
      <c r="Q29" s="90">
        <v>79</v>
      </c>
      <c r="R29" s="55">
        <v>20338</v>
      </c>
      <c r="S29" s="93"/>
      <c r="T29" s="93"/>
      <c r="U29" s="93"/>
      <c r="V29" s="93"/>
      <c r="W29" s="93"/>
      <c r="X29" s="93"/>
      <c r="AV29" s="93"/>
      <c r="AW29" s="93"/>
      <c r="AX29" s="93"/>
      <c r="AY29" s="93"/>
      <c r="AZ29" s="93"/>
    </row>
    <row r="30" spans="2:52" ht="9">
      <c r="B30" s="90" t="s">
        <v>372</v>
      </c>
      <c r="C30" s="110" t="s">
        <v>258</v>
      </c>
      <c r="D30" s="166">
        <v>10</v>
      </c>
      <c r="E30" s="166">
        <v>2</v>
      </c>
      <c r="F30" s="166">
        <v>429</v>
      </c>
      <c r="G30" s="166">
        <v>45</v>
      </c>
      <c r="H30" s="139">
        <f>G30/F30*100</f>
        <v>10.48951048951049</v>
      </c>
      <c r="I30" s="359">
        <f t="shared" si="0"/>
        <v>30.891438658428953</v>
      </c>
      <c r="J30" s="93"/>
      <c r="K30" s="166"/>
      <c r="L30" s="166"/>
      <c r="M30" s="166"/>
      <c r="N30" s="166"/>
      <c r="O30" s="166"/>
      <c r="P30" s="166"/>
      <c r="Q30" s="93">
        <v>7</v>
      </c>
      <c r="R30" s="55">
        <v>2266</v>
      </c>
      <c r="S30" s="93"/>
      <c r="T30" s="93"/>
      <c r="U30" s="93"/>
      <c r="V30" s="93"/>
      <c r="W30" s="93"/>
      <c r="X30" s="93"/>
      <c r="AV30" s="93"/>
      <c r="AW30" s="93"/>
      <c r="AX30" s="93"/>
      <c r="AY30" s="93"/>
      <c r="AZ30" s="93"/>
    </row>
    <row r="31" spans="5:52" ht="9">
      <c r="E31" s="106"/>
      <c r="F31" s="106"/>
      <c r="G31" s="106"/>
      <c r="H31" s="139"/>
      <c r="I31" s="359"/>
      <c r="J31" s="93"/>
      <c r="K31" s="166"/>
      <c r="L31" s="166"/>
      <c r="M31" s="166"/>
      <c r="N31" s="166"/>
      <c r="O31" s="166"/>
      <c r="P31" s="166"/>
      <c r="Q31" s="93"/>
      <c r="R31" s="271"/>
      <c r="S31" s="93"/>
      <c r="T31" s="93"/>
      <c r="U31" s="93"/>
      <c r="V31" s="93"/>
      <c r="W31" s="93"/>
      <c r="X31" s="93"/>
      <c r="AV31" s="93"/>
      <c r="AW31" s="93"/>
      <c r="AX31" s="93"/>
      <c r="AY31" s="93"/>
      <c r="AZ31" s="93"/>
    </row>
    <row r="32" spans="2:52" ht="9">
      <c r="B32" s="111" t="s">
        <v>218</v>
      </c>
      <c r="C32" s="112" t="s">
        <v>110</v>
      </c>
      <c r="D32" s="192">
        <f>SUM(D8:D30)</f>
        <v>679</v>
      </c>
      <c r="E32" s="192">
        <f>SUM(E8:E31)</f>
        <v>88</v>
      </c>
      <c r="F32" s="192">
        <f>SUM(F8:F31)</f>
        <v>47338</v>
      </c>
      <c r="G32" s="192">
        <f>SUM(G8:G31)</f>
        <v>15210</v>
      </c>
      <c r="H32" s="193">
        <f>G32/F32*100</f>
        <v>32.13063500781613</v>
      </c>
      <c r="I32" s="374">
        <f t="shared" si="0"/>
        <v>18.913511681553313</v>
      </c>
      <c r="J32" s="93"/>
      <c r="K32" s="166"/>
      <c r="L32" s="166"/>
      <c r="M32" s="166"/>
      <c r="N32" s="166"/>
      <c r="O32" s="166"/>
      <c r="P32" s="166"/>
      <c r="Q32" s="93">
        <f>SUM(Q8:Q31)</f>
        <v>173</v>
      </c>
      <c r="R32" s="129">
        <f>SUM(R8:R31)</f>
        <v>91469</v>
      </c>
      <c r="S32" s="93"/>
      <c r="T32" s="93"/>
      <c r="U32" s="93"/>
      <c r="V32" s="93"/>
      <c r="W32" s="93"/>
      <c r="X32" s="93"/>
      <c r="AV32" s="93"/>
      <c r="AW32" s="93"/>
      <c r="AX32" s="93"/>
      <c r="AY32" s="93"/>
      <c r="AZ32" s="93"/>
    </row>
    <row r="33" spans="2:52" ht="9">
      <c r="B33" s="240" t="s">
        <v>823</v>
      </c>
      <c r="C33" s="357"/>
      <c r="D33" s="192">
        <v>669</v>
      </c>
      <c r="E33" s="192">
        <v>93</v>
      </c>
      <c r="F33" s="192">
        <v>48834</v>
      </c>
      <c r="G33" s="192">
        <v>15893</v>
      </c>
      <c r="H33" s="193">
        <v>32.5</v>
      </c>
      <c r="I33" s="374">
        <v>20</v>
      </c>
      <c r="J33" s="93"/>
      <c r="K33" s="166"/>
      <c r="L33" s="166"/>
      <c r="M33" s="166"/>
      <c r="N33" s="166"/>
      <c r="O33" s="166"/>
      <c r="P33" s="166"/>
      <c r="Q33" s="93"/>
      <c r="R33" s="129"/>
      <c r="S33" s="93"/>
      <c r="T33" s="93"/>
      <c r="U33" s="93"/>
      <c r="V33" s="93"/>
      <c r="W33" s="93"/>
      <c r="X33" s="93"/>
      <c r="AV33" s="93"/>
      <c r="AW33" s="93"/>
      <c r="AX33" s="93"/>
      <c r="AY33" s="93"/>
      <c r="AZ33" s="93"/>
    </row>
    <row r="34" spans="1:52" ht="9">
      <c r="A34" s="93"/>
      <c r="B34" s="90" t="s">
        <v>188</v>
      </c>
      <c r="J34" s="93"/>
      <c r="K34" s="166"/>
      <c r="L34" s="166"/>
      <c r="M34" s="166"/>
      <c r="N34" s="166"/>
      <c r="O34" s="166"/>
      <c r="P34" s="166"/>
      <c r="Q34" s="93"/>
      <c r="R34" s="129"/>
      <c r="S34" s="93"/>
      <c r="T34" s="93"/>
      <c r="U34" s="93"/>
      <c r="V34" s="93"/>
      <c r="W34" s="93"/>
      <c r="X34" s="93"/>
      <c r="AV34" s="93"/>
      <c r="AW34" s="93"/>
      <c r="AX34" s="93"/>
      <c r="AY34" s="93"/>
      <c r="AZ34" s="93"/>
    </row>
    <row r="35" spans="2:52" ht="9">
      <c r="B35" s="92" t="s">
        <v>189</v>
      </c>
      <c r="C35" s="92"/>
      <c r="D35" s="92"/>
      <c r="E35" s="92"/>
      <c r="F35" s="92"/>
      <c r="G35" s="92"/>
      <c r="H35" s="92"/>
      <c r="I35" s="92"/>
      <c r="J35" s="93"/>
      <c r="K35" s="166"/>
      <c r="L35" s="166"/>
      <c r="M35" s="166"/>
      <c r="N35" s="166"/>
      <c r="O35" s="166"/>
      <c r="P35" s="166"/>
      <c r="Q35" s="93"/>
      <c r="R35" s="129"/>
      <c r="S35" s="93"/>
      <c r="T35" s="93"/>
      <c r="U35" s="93"/>
      <c r="V35" s="93"/>
      <c r="W35" s="93"/>
      <c r="X35" s="93"/>
      <c r="AV35" s="93"/>
      <c r="AW35" s="93"/>
      <c r="AX35" s="93"/>
      <c r="AY35" s="93"/>
      <c r="AZ35" s="93"/>
    </row>
    <row r="36" spans="2:52" ht="9">
      <c r="B36" s="92"/>
      <c r="C36" s="92"/>
      <c r="D36" s="92"/>
      <c r="E36" s="92"/>
      <c r="F36" s="92"/>
      <c r="G36" s="92"/>
      <c r="H36" s="92"/>
      <c r="I36" s="92"/>
      <c r="K36" s="166"/>
      <c r="L36" s="166"/>
      <c r="M36" s="166"/>
      <c r="N36" s="166"/>
      <c r="O36" s="166"/>
      <c r="P36" s="166"/>
      <c r="Q36" s="93"/>
      <c r="R36" s="129"/>
      <c r="S36" s="93"/>
      <c r="T36" s="93"/>
      <c r="U36" s="93"/>
      <c r="V36" s="93"/>
      <c r="W36" s="93"/>
      <c r="X36" s="93"/>
      <c r="AV36" s="93"/>
      <c r="AW36" s="93"/>
      <c r="AX36" s="93"/>
      <c r="AY36" s="93"/>
      <c r="AZ36" s="93"/>
    </row>
    <row r="37" spans="2:52" ht="9">
      <c r="B37" s="90" t="s">
        <v>190</v>
      </c>
      <c r="K37" s="166"/>
      <c r="L37" s="166"/>
      <c r="M37" s="166"/>
      <c r="N37" s="166"/>
      <c r="O37" s="166"/>
      <c r="P37" s="166"/>
      <c r="Q37" s="93"/>
      <c r="R37" s="129"/>
      <c r="S37" s="93"/>
      <c r="T37" s="93"/>
      <c r="U37" s="93"/>
      <c r="V37" s="93"/>
      <c r="W37" s="93"/>
      <c r="X37" s="93"/>
      <c r="AV37" s="93"/>
      <c r="AW37" s="93"/>
      <c r="AX37" s="93"/>
      <c r="AY37" s="93"/>
      <c r="AZ37" s="93"/>
    </row>
    <row r="38" spans="2:52" ht="9">
      <c r="B38" s="90" t="s">
        <v>543</v>
      </c>
      <c r="K38" s="166"/>
      <c r="L38" s="166"/>
      <c r="M38" s="166"/>
      <c r="N38" s="166"/>
      <c r="O38" s="166"/>
      <c r="P38" s="166"/>
      <c r="Q38" s="93"/>
      <c r="R38" s="129"/>
      <c r="S38" s="93"/>
      <c r="T38" s="93"/>
      <c r="U38" s="93"/>
      <c r="V38" s="93"/>
      <c r="W38" s="93"/>
      <c r="X38" s="93"/>
      <c r="AV38" s="93"/>
      <c r="AW38" s="93"/>
      <c r="AX38" s="93"/>
      <c r="AY38" s="93"/>
      <c r="AZ38" s="93"/>
    </row>
    <row r="39" spans="11:52" ht="9">
      <c r="K39" s="166"/>
      <c r="L39" s="166"/>
      <c r="M39" s="166"/>
      <c r="N39" s="166"/>
      <c r="O39" s="166"/>
      <c r="P39" s="166"/>
      <c r="Q39" s="93"/>
      <c r="R39" s="129"/>
      <c r="S39" s="93"/>
      <c r="T39" s="93"/>
      <c r="U39" s="93"/>
      <c r="V39" s="93"/>
      <c r="W39" s="93"/>
      <c r="X39" s="93"/>
      <c r="AV39" s="93"/>
      <c r="AW39" s="93"/>
      <c r="AX39" s="93"/>
      <c r="AY39" s="93"/>
      <c r="AZ39" s="93"/>
    </row>
    <row r="40" spans="11:52" ht="9">
      <c r="K40" s="166"/>
      <c r="L40" s="166"/>
      <c r="M40" s="166"/>
      <c r="N40" s="166"/>
      <c r="O40" s="166"/>
      <c r="P40" s="166"/>
      <c r="Q40" s="93"/>
      <c r="R40" s="129"/>
      <c r="S40" s="129"/>
      <c r="T40" s="129"/>
      <c r="U40" s="129"/>
      <c r="V40" s="129"/>
      <c r="W40" s="129"/>
      <c r="X40" s="139"/>
      <c r="Y40" s="139"/>
      <c r="Z40" s="139"/>
      <c r="AA40" s="139"/>
      <c r="AB40" s="139"/>
      <c r="AC40" s="13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93"/>
      <c r="AR40" s="93"/>
      <c r="AS40" s="93"/>
      <c r="AT40" s="93"/>
      <c r="AU40" s="93"/>
      <c r="AV40" s="93"/>
      <c r="AW40" s="93"/>
      <c r="AX40" s="93"/>
      <c r="AY40" s="93"/>
      <c r="AZ40" s="93"/>
    </row>
    <row r="41" spans="2:52" ht="9">
      <c r="B41" s="106"/>
      <c r="C41" s="106"/>
      <c r="D41" s="106"/>
      <c r="E41" s="106"/>
      <c r="F41" s="106"/>
      <c r="G41" s="106"/>
      <c r="H41" s="106"/>
      <c r="I41" s="106"/>
      <c r="J41" s="114"/>
      <c r="K41" s="166"/>
      <c r="L41" s="166"/>
      <c r="M41" s="166"/>
      <c r="N41" s="166"/>
      <c r="O41" s="166"/>
      <c r="P41" s="166"/>
      <c r="Q41" s="93"/>
      <c r="R41" s="129"/>
      <c r="S41" s="129"/>
      <c r="T41" s="129"/>
      <c r="U41" s="129"/>
      <c r="V41" s="129"/>
      <c r="W41" s="129"/>
      <c r="X41" s="139"/>
      <c r="Y41" s="139"/>
      <c r="Z41" s="139"/>
      <c r="AA41" s="139"/>
      <c r="AB41" s="139"/>
      <c r="AC41" s="13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0:52" ht="9">
      <c r="J42" s="106"/>
      <c r="K42" s="166"/>
      <c r="L42" s="166"/>
      <c r="M42" s="166"/>
      <c r="N42" s="166"/>
      <c r="O42" s="166"/>
      <c r="P42" s="166"/>
      <c r="Q42" s="115"/>
      <c r="R42" s="129"/>
      <c r="S42" s="129"/>
      <c r="T42" s="129"/>
      <c r="U42" s="129"/>
      <c r="V42" s="129"/>
      <c r="W42" s="129"/>
      <c r="X42" s="139"/>
      <c r="Y42" s="139"/>
      <c r="Z42" s="139"/>
      <c r="AA42" s="139"/>
      <c r="AB42" s="139"/>
      <c r="AC42" s="13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1:52" ht="9">
      <c r="K43" s="166"/>
      <c r="L43" s="166"/>
      <c r="M43" s="166"/>
      <c r="N43" s="166"/>
      <c r="O43" s="166"/>
      <c r="P43" s="166"/>
      <c r="Q43" s="113"/>
      <c r="R43" s="139"/>
      <c r="S43" s="139"/>
      <c r="T43" s="139"/>
      <c r="U43" s="139"/>
      <c r="V43" s="139"/>
      <c r="W43" s="139"/>
      <c r="X43" s="139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06"/>
      <c r="AR43" s="106"/>
      <c r="AS43" s="106"/>
      <c r="AT43" s="106"/>
      <c r="AU43" s="106"/>
      <c r="AV43" s="106"/>
      <c r="AW43" s="93"/>
      <c r="AX43" s="93"/>
      <c r="AY43" s="93"/>
      <c r="AZ43" s="93"/>
    </row>
    <row r="44" spans="11:52" ht="9">
      <c r="K44" s="166"/>
      <c r="L44" s="166"/>
      <c r="M44" s="166"/>
      <c r="N44" s="166"/>
      <c r="O44" s="166"/>
      <c r="P44" s="166"/>
      <c r="R44" s="138"/>
      <c r="S44" s="138"/>
      <c r="T44" s="138"/>
      <c r="U44" s="138"/>
      <c r="V44" s="138"/>
      <c r="W44" s="138"/>
      <c r="X44" s="139"/>
      <c r="Y44" s="139"/>
      <c r="Z44" s="139"/>
      <c r="AA44" s="139"/>
      <c r="AB44" s="139"/>
      <c r="AC44" s="13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1:52" ht="9">
      <c r="K45" s="166"/>
      <c r="L45" s="166"/>
      <c r="M45" s="166"/>
      <c r="N45" s="166"/>
      <c r="O45" s="166"/>
      <c r="P45" s="166"/>
      <c r="R45" s="138"/>
      <c r="S45" s="138"/>
      <c r="T45" s="138"/>
      <c r="U45" s="138"/>
      <c r="V45" s="138"/>
      <c r="W45" s="138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2:52" ht="9">
      <c r="B46" s="106"/>
      <c r="C46" s="106"/>
      <c r="D46" s="106"/>
      <c r="E46" s="106"/>
      <c r="F46" s="106"/>
      <c r="G46" s="106"/>
      <c r="H46" s="106"/>
      <c r="I46" s="106"/>
      <c r="K46" s="166"/>
      <c r="L46" s="166"/>
      <c r="M46" s="166"/>
      <c r="N46" s="166"/>
      <c r="O46" s="166"/>
      <c r="P46" s="166"/>
      <c r="R46" s="138"/>
      <c r="S46" s="138"/>
      <c r="T46" s="138"/>
      <c r="U46" s="138"/>
      <c r="V46" s="138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06"/>
      <c r="AR46" s="106"/>
      <c r="AS46" s="106"/>
      <c r="AT46" s="106"/>
      <c r="AU46" s="106"/>
      <c r="AV46" s="106"/>
      <c r="AW46" s="93"/>
      <c r="AX46" s="93"/>
      <c r="AY46" s="93"/>
      <c r="AZ46" s="93"/>
    </row>
    <row r="47" spans="1:52" ht="9.75" customHeight="1">
      <c r="A47" s="106"/>
      <c r="J47" s="106"/>
      <c r="K47" s="106"/>
      <c r="L47" s="106"/>
      <c r="M47" s="106"/>
      <c r="N47" s="106"/>
      <c r="O47" s="106"/>
      <c r="P47" s="106"/>
      <c r="Q47" s="106"/>
      <c r="R47" s="1099">
        <v>51</v>
      </c>
      <c r="S47" s="1099"/>
      <c r="T47" s="1099"/>
      <c r="U47" s="1099"/>
      <c r="V47" s="1099"/>
      <c r="W47" s="1099"/>
      <c r="X47" s="1099"/>
      <c r="Y47" s="1099"/>
      <c r="Z47" s="1099"/>
      <c r="AA47" s="1099"/>
      <c r="AB47" s="1099"/>
      <c r="AC47" s="1099"/>
      <c r="AD47" s="1099"/>
      <c r="AE47" s="1099"/>
      <c r="AF47" s="1099"/>
      <c r="AG47" s="1099"/>
      <c r="AH47" s="1099"/>
      <c r="AI47" s="1099"/>
      <c r="AJ47" s="1099"/>
      <c r="AK47" s="1099"/>
      <c r="AL47" s="1099"/>
      <c r="AM47" s="1099"/>
      <c r="AN47" s="1099"/>
      <c r="AO47" s="1099"/>
      <c r="AP47" s="1099"/>
      <c r="AQ47" s="106"/>
      <c r="AR47" s="106"/>
      <c r="AS47" s="106"/>
      <c r="AT47" s="106"/>
      <c r="AU47" s="106"/>
      <c r="AV47" s="106"/>
      <c r="AW47" s="106"/>
      <c r="AX47" s="106"/>
      <c r="AY47" s="93"/>
      <c r="AZ47" s="93"/>
    </row>
    <row r="48" spans="24:52" ht="9"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24:52" ht="9"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30:52" ht="9"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24:52" ht="9">
      <c r="X51" s="1088"/>
      <c r="Y51" s="1088"/>
      <c r="Z51" s="1088"/>
      <c r="AA51" s="1088"/>
      <c r="AB51" s="1088"/>
      <c r="AC51" s="1101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ht="9">
      <c r="AN52" s="90" t="s">
        <v>544</v>
      </c>
    </row>
    <row r="53" spans="48:52" ht="9">
      <c r="AV53" s="90" t="s">
        <v>544</v>
      </c>
      <c r="AX53" s="90" t="s">
        <v>544</v>
      </c>
      <c r="AZ53" s="90" t="s">
        <v>544</v>
      </c>
    </row>
    <row r="76" ht="9">
      <c r="E76" s="141"/>
    </row>
    <row r="79" ht="9">
      <c r="E79" s="90" t="s">
        <v>14</v>
      </c>
    </row>
    <row r="80" ht="9">
      <c r="E80" s="90" t="s">
        <v>543</v>
      </c>
    </row>
    <row r="89" ht="9">
      <c r="G89" s="106"/>
    </row>
    <row r="95" spans="2:9" ht="9">
      <c r="B95" s="106"/>
      <c r="C95" s="106"/>
      <c r="D95" s="106"/>
      <c r="E95" s="106"/>
      <c r="F95" s="106"/>
      <c r="G95" s="106"/>
      <c r="H95" s="106"/>
      <c r="I95" s="106"/>
    </row>
    <row r="96" spans="1:17" ht="9">
      <c r="A96" s="106">
        <v>49</v>
      </c>
      <c r="J96" s="106"/>
      <c r="K96" s="106"/>
      <c r="L96" s="106"/>
      <c r="M96" s="106"/>
      <c r="N96" s="106"/>
      <c r="O96" s="106"/>
      <c r="P96" s="106"/>
      <c r="Q96" s="106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&amp;L&amp;8&amp;USection 16. Health</oddHeader>
    <oddFooter>&amp;R&amp;18 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8" customWidth="1"/>
    <col min="2" max="2" width="6.25390625" style="68" customWidth="1"/>
    <col min="3" max="4" width="6.875" style="68" customWidth="1"/>
    <col min="5" max="5" width="5.75390625" style="68" customWidth="1"/>
    <col min="6" max="6" width="6.375" style="68" customWidth="1"/>
    <col min="7" max="7" width="6.00390625" style="68" customWidth="1"/>
    <col min="8" max="8" width="5.875" style="68" customWidth="1"/>
    <col min="9" max="9" width="6.125" style="68" customWidth="1"/>
    <col min="10" max="10" width="5.75390625" style="68" customWidth="1"/>
    <col min="11" max="11" width="5.25390625" style="68" customWidth="1"/>
    <col min="12" max="13" width="6.125" style="68" customWidth="1"/>
    <col min="14" max="14" width="5.25390625" style="68" customWidth="1"/>
    <col min="15" max="15" width="5.75390625" style="68" customWidth="1"/>
    <col min="16" max="16" width="5.375" style="68" customWidth="1"/>
    <col min="17" max="17" width="5.875" style="68" customWidth="1"/>
    <col min="18" max="18" width="5.125" style="68" customWidth="1"/>
    <col min="19" max="19" width="6.25390625" style="68" customWidth="1"/>
    <col min="20" max="20" width="6.375" style="68" customWidth="1"/>
    <col min="21" max="22" width="5.875" style="68" customWidth="1"/>
    <col min="23" max="23" width="4.75390625" style="68" customWidth="1"/>
    <col min="24" max="24" width="5.875" style="68" customWidth="1"/>
    <col min="25" max="16384" width="9.125" style="68" customWidth="1"/>
  </cols>
  <sheetData>
    <row r="1" spans="1:21" ht="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">
      <c r="A2" s="90"/>
      <c r="B2" s="90"/>
      <c r="C2" s="90"/>
      <c r="D2" s="90"/>
      <c r="E2" s="90"/>
      <c r="F2" s="171" t="s">
        <v>867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0.5">
      <c r="A3" s="90"/>
      <c r="B3" s="90"/>
      <c r="C3" s="90"/>
      <c r="D3" s="90"/>
      <c r="E3" s="90"/>
      <c r="F3" s="185" t="s">
        <v>73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9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9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4" ht="18" customHeight="1">
      <c r="A6" s="90"/>
      <c r="B6" s="1102" t="s">
        <v>320</v>
      </c>
      <c r="C6" s="1105" t="s">
        <v>801</v>
      </c>
      <c r="D6" s="1085" t="s">
        <v>547</v>
      </c>
      <c r="E6" s="1086"/>
      <c r="F6" s="1086"/>
      <c r="G6" s="1108" t="s">
        <v>440</v>
      </c>
      <c r="H6" s="1109"/>
      <c r="I6" s="1109"/>
      <c r="J6" s="1109"/>
      <c r="K6" s="1109"/>
      <c r="L6" s="1109"/>
      <c r="M6" s="1109"/>
      <c r="N6" s="1109"/>
      <c r="O6" s="1109"/>
      <c r="P6" s="1109"/>
      <c r="Q6" s="1109"/>
      <c r="R6" s="1109"/>
      <c r="S6" s="1109"/>
      <c r="T6" s="1109"/>
      <c r="U6" s="1109"/>
      <c r="V6" s="1109"/>
      <c r="W6" s="1109"/>
      <c r="X6" s="1109"/>
    </row>
    <row r="7" spans="1:29" ht="31.5" customHeight="1">
      <c r="A7" s="90"/>
      <c r="B7" s="1103"/>
      <c r="C7" s="1106"/>
      <c r="D7" s="1079" t="s">
        <v>548</v>
      </c>
      <c r="E7" s="1081"/>
      <c r="F7" s="1080"/>
      <c r="G7" s="1108" t="s">
        <v>862</v>
      </c>
      <c r="H7" s="1109"/>
      <c r="I7" s="1114"/>
      <c r="J7" s="1111" t="s">
        <v>863</v>
      </c>
      <c r="K7" s="1112"/>
      <c r="L7" s="1113"/>
      <c r="M7" s="1082" t="s">
        <v>861</v>
      </c>
      <c r="N7" s="1084"/>
      <c r="O7" s="1083"/>
      <c r="P7" s="1082" t="s">
        <v>864</v>
      </c>
      <c r="Q7" s="1084"/>
      <c r="R7" s="1083"/>
      <c r="S7" s="1108" t="s">
        <v>865</v>
      </c>
      <c r="T7" s="1109"/>
      <c r="U7" s="1110"/>
      <c r="V7" s="1108" t="s">
        <v>866</v>
      </c>
      <c r="W7" s="1109"/>
      <c r="X7" s="1110"/>
      <c r="AA7" s="1111"/>
      <c r="AB7" s="1112"/>
      <c r="AC7" s="1113"/>
    </row>
    <row r="8" spans="1:32" ht="68.25" customHeight="1">
      <c r="A8" s="90"/>
      <c r="B8" s="1104"/>
      <c r="C8" s="1107"/>
      <c r="D8" s="235" t="s">
        <v>27</v>
      </c>
      <c r="E8" s="235" t="s">
        <v>28</v>
      </c>
      <c r="F8" s="235" t="s">
        <v>29</v>
      </c>
      <c r="G8" s="235" t="s">
        <v>27</v>
      </c>
      <c r="H8" s="235" t="s">
        <v>28</v>
      </c>
      <c r="I8" s="235" t="s">
        <v>29</v>
      </c>
      <c r="J8" s="235" t="s">
        <v>27</v>
      </c>
      <c r="K8" s="235" t="s">
        <v>28</v>
      </c>
      <c r="L8" s="235" t="s">
        <v>29</v>
      </c>
      <c r="M8" s="235" t="s">
        <v>27</v>
      </c>
      <c r="N8" s="235" t="s">
        <v>28</v>
      </c>
      <c r="O8" s="235" t="s">
        <v>29</v>
      </c>
      <c r="P8" s="235" t="s">
        <v>27</v>
      </c>
      <c r="Q8" s="235" t="s">
        <v>28</v>
      </c>
      <c r="R8" s="235" t="s">
        <v>29</v>
      </c>
      <c r="S8" s="231" t="s">
        <v>27</v>
      </c>
      <c r="T8" s="228" t="s">
        <v>28</v>
      </c>
      <c r="U8" s="227" t="s">
        <v>29</v>
      </c>
      <c r="V8" s="231" t="s">
        <v>27</v>
      </c>
      <c r="W8" s="228" t="s">
        <v>28</v>
      </c>
      <c r="X8" s="227" t="s">
        <v>29</v>
      </c>
      <c r="Y8" s="84"/>
      <c r="Z8" s="84"/>
      <c r="AA8" s="84"/>
      <c r="AB8" s="84"/>
      <c r="AC8" s="84"/>
      <c r="AD8" s="84"/>
      <c r="AE8" s="84"/>
      <c r="AF8" s="84"/>
    </row>
    <row r="9" spans="1:24" ht="10.5">
      <c r="A9" s="90"/>
      <c r="B9" s="49" t="s">
        <v>646</v>
      </c>
      <c r="C9" s="107" t="s">
        <v>578</v>
      </c>
      <c r="D9" s="49">
        <f>G9+J9+M9+P9+S9+V9</f>
        <v>94</v>
      </c>
      <c r="E9" s="49">
        <f>H9+K9+N9+Q9+T9+W9</f>
        <v>90</v>
      </c>
      <c r="F9" s="131">
        <f>E9/D9*100</f>
        <v>95.74468085106383</v>
      </c>
      <c r="G9" s="49">
        <v>17</v>
      </c>
      <c r="H9" s="49">
        <v>17</v>
      </c>
      <c r="I9" s="131">
        <f>H9/G9*100</f>
        <v>100</v>
      </c>
      <c r="J9" s="49">
        <v>4</v>
      </c>
      <c r="K9" s="49">
        <v>4</v>
      </c>
      <c r="L9" s="131">
        <f>K9/J9*100</f>
        <v>100</v>
      </c>
      <c r="M9" s="49">
        <v>21</v>
      </c>
      <c r="N9" s="49">
        <v>19</v>
      </c>
      <c r="O9" s="131">
        <f>N9/M9*100</f>
        <v>90.47619047619048</v>
      </c>
      <c r="P9" s="49">
        <v>14</v>
      </c>
      <c r="Q9" s="49">
        <v>12</v>
      </c>
      <c r="R9" s="131">
        <f>Q9/P9*100</f>
        <v>85.71428571428571</v>
      </c>
      <c r="S9" s="49">
        <v>21</v>
      </c>
      <c r="T9" s="49">
        <v>21</v>
      </c>
      <c r="U9" s="131">
        <f>T9/S9*100</f>
        <v>100</v>
      </c>
      <c r="V9" s="49">
        <v>17</v>
      </c>
      <c r="W9" s="49">
        <v>17</v>
      </c>
      <c r="X9" s="131">
        <f>W9/V9*100</f>
        <v>100</v>
      </c>
    </row>
    <row r="10" spans="1:24" ht="10.5">
      <c r="A10" s="90"/>
      <c r="B10" s="49" t="s">
        <v>647</v>
      </c>
      <c r="C10" s="107" t="s">
        <v>241</v>
      </c>
      <c r="D10" s="49">
        <f aca="true" t="shared" si="0" ref="D10:D31">G10+J10+M10+P10+S10+V10</f>
        <v>106</v>
      </c>
      <c r="E10" s="49">
        <f aca="true" t="shared" si="1" ref="E10:E31">H10+K10+N10+Q10+T10+W10</f>
        <v>102</v>
      </c>
      <c r="F10" s="132">
        <f>E10/D10*100</f>
        <v>96.22641509433963</v>
      </c>
      <c r="G10" s="49">
        <v>20</v>
      </c>
      <c r="H10" s="49">
        <v>20</v>
      </c>
      <c r="I10" s="132">
        <f>H10/G10*100</f>
        <v>100</v>
      </c>
      <c r="J10" s="49"/>
      <c r="K10" s="49"/>
      <c r="L10" s="132"/>
      <c r="M10" s="49">
        <v>26</v>
      </c>
      <c r="N10" s="49">
        <v>24</v>
      </c>
      <c r="O10" s="132">
        <f>N10/M10*100</f>
        <v>92.3076923076923</v>
      </c>
      <c r="P10" s="49">
        <v>18</v>
      </c>
      <c r="Q10" s="49">
        <v>16</v>
      </c>
      <c r="R10" s="132">
        <f>Q10/P10*100</f>
        <v>88.88888888888889</v>
      </c>
      <c r="S10" s="49">
        <v>22</v>
      </c>
      <c r="T10" s="49">
        <v>22</v>
      </c>
      <c r="U10" s="132">
        <f>T10/S10*100</f>
        <v>100</v>
      </c>
      <c r="V10" s="49">
        <v>20</v>
      </c>
      <c r="W10" s="49">
        <v>20</v>
      </c>
      <c r="X10" s="132">
        <f>W10/V10*100</f>
        <v>100</v>
      </c>
    </row>
    <row r="11" spans="1:24" ht="10.5">
      <c r="A11" s="90"/>
      <c r="B11" s="49" t="s">
        <v>648</v>
      </c>
      <c r="C11" s="107" t="s">
        <v>242</v>
      </c>
      <c r="D11" s="49">
        <f t="shared" si="0"/>
        <v>72</v>
      </c>
      <c r="E11" s="49">
        <f t="shared" si="1"/>
        <v>70</v>
      </c>
      <c r="F11" s="132">
        <f>E11/D11*100</f>
        <v>97.22222222222221</v>
      </c>
      <c r="G11" s="49">
        <v>15</v>
      </c>
      <c r="H11" s="49">
        <v>15</v>
      </c>
      <c r="I11" s="132">
        <f>H11/G11*100</f>
        <v>100</v>
      </c>
      <c r="J11" s="49">
        <v>4</v>
      </c>
      <c r="K11" s="49">
        <v>4</v>
      </c>
      <c r="L11" s="132">
        <f>K11/J11*100</f>
        <v>100</v>
      </c>
      <c r="M11" s="49">
        <v>16</v>
      </c>
      <c r="N11" s="49">
        <v>15</v>
      </c>
      <c r="O11" s="132">
        <f>N11/M11*100</f>
        <v>93.75</v>
      </c>
      <c r="P11" s="49">
        <v>11</v>
      </c>
      <c r="Q11" s="49">
        <v>11</v>
      </c>
      <c r="R11" s="132">
        <f>Q11/P11*100</f>
        <v>100</v>
      </c>
      <c r="S11" s="49">
        <v>11</v>
      </c>
      <c r="T11" s="49">
        <v>10</v>
      </c>
      <c r="U11" s="132">
        <f>T11/S11*100</f>
        <v>90.9090909090909</v>
      </c>
      <c r="V11" s="49">
        <v>15</v>
      </c>
      <c r="W11" s="49">
        <v>15</v>
      </c>
      <c r="X11" s="132">
        <f>W11/V11*100</f>
        <v>100</v>
      </c>
    </row>
    <row r="12" spans="1:24" ht="10.5">
      <c r="A12" s="90"/>
      <c r="B12" s="49" t="s">
        <v>649</v>
      </c>
      <c r="C12" s="107" t="s">
        <v>243</v>
      </c>
      <c r="D12" s="49">
        <f t="shared" si="0"/>
        <v>122</v>
      </c>
      <c r="E12" s="49">
        <f t="shared" si="1"/>
        <v>119</v>
      </c>
      <c r="F12" s="132">
        <f>E12/D12*100</f>
        <v>97.54098360655738</v>
      </c>
      <c r="G12" s="49">
        <v>24</v>
      </c>
      <c r="H12" s="49">
        <v>24</v>
      </c>
      <c r="I12" s="132">
        <f>H12/G12*100</f>
        <v>100</v>
      </c>
      <c r="J12" s="49">
        <v>13</v>
      </c>
      <c r="K12" s="49">
        <v>13</v>
      </c>
      <c r="L12" s="132">
        <f>K12/J12*100</f>
        <v>100</v>
      </c>
      <c r="M12" s="49">
        <v>23</v>
      </c>
      <c r="N12" s="49">
        <v>22</v>
      </c>
      <c r="O12" s="132">
        <f>N12/M12*100</f>
        <v>95.65217391304348</v>
      </c>
      <c r="P12" s="49">
        <v>24</v>
      </c>
      <c r="Q12" s="49">
        <v>22</v>
      </c>
      <c r="R12" s="132">
        <f>Q12/P12*100</f>
        <v>91.66666666666666</v>
      </c>
      <c r="S12" s="49">
        <v>14</v>
      </c>
      <c r="T12" s="49">
        <v>14</v>
      </c>
      <c r="U12" s="132">
        <f>T12/S12*100</f>
        <v>100</v>
      </c>
      <c r="V12" s="49">
        <v>24</v>
      </c>
      <c r="W12" s="49">
        <v>24</v>
      </c>
      <c r="X12" s="132">
        <f>W12/V12*100</f>
        <v>100</v>
      </c>
    </row>
    <row r="13" spans="1:24" ht="10.5">
      <c r="A13" s="90"/>
      <c r="B13" s="49"/>
      <c r="C13" s="10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90"/>
      <c r="B14" s="49" t="s">
        <v>650</v>
      </c>
      <c r="C14" s="107" t="s">
        <v>244</v>
      </c>
      <c r="D14" s="49">
        <f t="shared" si="0"/>
        <v>119</v>
      </c>
      <c r="E14" s="49">
        <f t="shared" si="1"/>
        <v>109</v>
      </c>
      <c r="F14" s="132">
        <f>E14/D14*100</f>
        <v>91.59663865546219</v>
      </c>
      <c r="G14" s="49">
        <v>25</v>
      </c>
      <c r="H14" s="49">
        <v>24</v>
      </c>
      <c r="I14" s="132">
        <f>H14/G14*100</f>
        <v>96</v>
      </c>
      <c r="J14" s="49">
        <v>8</v>
      </c>
      <c r="K14" s="49">
        <v>8</v>
      </c>
      <c r="L14" s="132">
        <f>K14/J14*100</f>
        <v>100</v>
      </c>
      <c r="M14" s="49">
        <v>19</v>
      </c>
      <c r="N14" s="49">
        <v>16</v>
      </c>
      <c r="O14" s="132">
        <f>N14/M14*100</f>
        <v>84.21052631578947</v>
      </c>
      <c r="P14" s="49">
        <v>16</v>
      </c>
      <c r="Q14" s="49">
        <v>14</v>
      </c>
      <c r="R14" s="132">
        <f>Q14/P14*100</f>
        <v>87.5</v>
      </c>
      <c r="S14" s="49">
        <v>26</v>
      </c>
      <c r="T14" s="49">
        <v>23</v>
      </c>
      <c r="U14" s="132">
        <f>T14/S14*100</f>
        <v>88.46153846153845</v>
      </c>
      <c r="V14" s="49">
        <v>25</v>
      </c>
      <c r="W14" s="49">
        <v>24</v>
      </c>
      <c r="X14" s="132">
        <f>W14/V14*100</f>
        <v>96</v>
      </c>
    </row>
    <row r="15" spans="1:24" ht="10.5">
      <c r="A15" s="90"/>
      <c r="B15" s="49" t="s">
        <v>651</v>
      </c>
      <c r="C15" s="107" t="s">
        <v>245</v>
      </c>
      <c r="D15" s="49">
        <f t="shared" si="0"/>
        <v>118</v>
      </c>
      <c r="E15" s="49">
        <f t="shared" si="1"/>
        <v>115</v>
      </c>
      <c r="F15" s="132">
        <f>E15/D15*100</f>
        <v>97.45762711864407</v>
      </c>
      <c r="G15" s="49">
        <v>25</v>
      </c>
      <c r="H15" s="49">
        <v>25</v>
      </c>
      <c r="I15" s="132">
        <f>H15/G15*100</f>
        <v>100</v>
      </c>
      <c r="J15" s="49">
        <v>5</v>
      </c>
      <c r="K15" s="49">
        <v>5</v>
      </c>
      <c r="L15" s="132">
        <f>K15/J15*100</f>
        <v>100</v>
      </c>
      <c r="M15" s="49">
        <v>22</v>
      </c>
      <c r="N15" s="49">
        <v>21</v>
      </c>
      <c r="O15" s="132">
        <f>N15/M15*100</f>
        <v>95.45454545454545</v>
      </c>
      <c r="P15" s="49">
        <v>16</v>
      </c>
      <c r="Q15" s="49">
        <v>14</v>
      </c>
      <c r="R15" s="132">
        <f>Q15/P15*100</f>
        <v>87.5</v>
      </c>
      <c r="S15" s="49">
        <v>25</v>
      </c>
      <c r="T15" s="49">
        <v>25</v>
      </c>
      <c r="U15" s="132">
        <f>T15/S15*100</f>
        <v>100</v>
      </c>
      <c r="V15" s="49">
        <v>25</v>
      </c>
      <c r="W15" s="49">
        <v>25</v>
      </c>
      <c r="X15" s="132">
        <f>W15/V15*100</f>
        <v>100</v>
      </c>
    </row>
    <row r="16" spans="1:24" ht="10.5">
      <c r="A16" s="90"/>
      <c r="B16" s="49" t="s">
        <v>363</v>
      </c>
      <c r="C16" s="107" t="s">
        <v>246</v>
      </c>
      <c r="D16" s="49">
        <f t="shared" si="0"/>
        <v>102</v>
      </c>
      <c r="E16" s="49">
        <f t="shared" si="1"/>
        <v>97</v>
      </c>
      <c r="F16" s="132">
        <f>E16/D16*100</f>
        <v>95.09803921568627</v>
      </c>
      <c r="G16" s="49">
        <v>15</v>
      </c>
      <c r="H16" s="49">
        <v>13</v>
      </c>
      <c r="I16" s="132">
        <f>H16/G16*100</f>
        <v>86.66666666666667</v>
      </c>
      <c r="J16" s="49">
        <v>10</v>
      </c>
      <c r="K16" s="49">
        <v>10</v>
      </c>
      <c r="L16" s="132">
        <f>K16/J16*100</f>
        <v>100</v>
      </c>
      <c r="M16" s="49">
        <v>13</v>
      </c>
      <c r="N16" s="49">
        <v>12</v>
      </c>
      <c r="O16" s="132">
        <f>N16/M16*100</f>
        <v>92.3076923076923</v>
      </c>
      <c r="P16" s="49">
        <v>24</v>
      </c>
      <c r="Q16" s="49">
        <v>24</v>
      </c>
      <c r="R16" s="132">
        <f>Q16/P16*100</f>
        <v>100</v>
      </c>
      <c r="S16" s="49">
        <v>25</v>
      </c>
      <c r="T16" s="49">
        <v>25</v>
      </c>
      <c r="U16" s="132">
        <f>T16/S16*100</f>
        <v>100</v>
      </c>
      <c r="V16" s="49">
        <v>15</v>
      </c>
      <c r="W16" s="49">
        <v>13</v>
      </c>
      <c r="X16" s="132">
        <f>W16/V16*100</f>
        <v>86.66666666666667</v>
      </c>
    </row>
    <row r="17" spans="1:24" ht="10.5">
      <c r="A17" s="90"/>
      <c r="B17" s="49" t="s">
        <v>364</v>
      </c>
      <c r="C17" s="107" t="s">
        <v>247</v>
      </c>
      <c r="D17" s="49">
        <f t="shared" si="0"/>
        <v>77</v>
      </c>
      <c r="E17" s="49">
        <f t="shared" si="1"/>
        <v>75</v>
      </c>
      <c r="F17" s="132">
        <f>E17/D17*100</f>
        <v>97.40259740259741</v>
      </c>
      <c r="G17" s="49">
        <v>14</v>
      </c>
      <c r="H17" s="49">
        <v>14</v>
      </c>
      <c r="I17" s="132">
        <f>H17/G17*100</f>
        <v>100</v>
      </c>
      <c r="J17" s="49">
        <v>5</v>
      </c>
      <c r="K17" s="49">
        <v>5</v>
      </c>
      <c r="L17" s="132">
        <f>K17/J17*100</f>
        <v>100</v>
      </c>
      <c r="M17" s="49">
        <v>22</v>
      </c>
      <c r="N17" s="49">
        <v>22</v>
      </c>
      <c r="O17" s="132">
        <f>N17/M17*100</f>
        <v>100</v>
      </c>
      <c r="P17" s="49">
        <v>14</v>
      </c>
      <c r="Q17" s="49">
        <v>12</v>
      </c>
      <c r="R17" s="132">
        <f>Q17/P17*100</f>
        <v>85.71428571428571</v>
      </c>
      <c r="S17" s="49">
        <v>8</v>
      </c>
      <c r="T17" s="49">
        <v>8</v>
      </c>
      <c r="U17" s="132">
        <f>T17/S17*100</f>
        <v>100</v>
      </c>
      <c r="V17" s="49">
        <v>14</v>
      </c>
      <c r="W17" s="49">
        <v>14</v>
      </c>
      <c r="X17" s="132">
        <f>W17/V17*100</f>
        <v>100</v>
      </c>
    </row>
    <row r="18" spans="1:24" ht="10.5">
      <c r="A18" s="90"/>
      <c r="B18" s="49"/>
      <c r="C18" s="10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90"/>
      <c r="B19" s="49" t="s">
        <v>354</v>
      </c>
      <c r="C19" s="107" t="s">
        <v>248</v>
      </c>
      <c r="D19" s="49">
        <f t="shared" si="0"/>
        <v>60</v>
      </c>
      <c r="E19" s="49">
        <f t="shared" si="1"/>
        <v>60</v>
      </c>
      <c r="F19" s="132">
        <f>E19/D19*100</f>
        <v>100</v>
      </c>
      <c r="G19" s="49">
        <v>11</v>
      </c>
      <c r="H19" s="49">
        <v>11</v>
      </c>
      <c r="I19" s="132">
        <f>H19/G19*100</f>
        <v>100</v>
      </c>
      <c r="J19" s="49">
        <v>4</v>
      </c>
      <c r="K19" s="49">
        <v>4</v>
      </c>
      <c r="L19" s="132">
        <f>K19/J19*100</f>
        <v>100</v>
      </c>
      <c r="M19" s="49">
        <v>17</v>
      </c>
      <c r="N19" s="49">
        <v>17</v>
      </c>
      <c r="O19" s="132">
        <f>N19/M19*100</f>
        <v>100</v>
      </c>
      <c r="P19" s="49">
        <v>6</v>
      </c>
      <c r="Q19" s="49">
        <v>6</v>
      </c>
      <c r="R19" s="132">
        <f>Q19/P19*100</f>
        <v>100</v>
      </c>
      <c r="S19" s="49">
        <v>11</v>
      </c>
      <c r="T19" s="49">
        <v>11</v>
      </c>
      <c r="U19" s="132">
        <f>T19/S19*100</f>
        <v>100</v>
      </c>
      <c r="V19" s="49">
        <v>11</v>
      </c>
      <c r="W19" s="49">
        <v>11</v>
      </c>
      <c r="X19" s="132">
        <f>W19/V19*100</f>
        <v>100</v>
      </c>
    </row>
    <row r="20" spans="1:24" ht="10.5">
      <c r="A20" s="90"/>
      <c r="B20" s="49" t="s">
        <v>355</v>
      </c>
      <c r="C20" s="107" t="s">
        <v>249</v>
      </c>
      <c r="D20" s="49">
        <f t="shared" si="0"/>
        <v>64</v>
      </c>
      <c r="E20" s="49">
        <f t="shared" si="1"/>
        <v>60</v>
      </c>
      <c r="F20" s="132">
        <f>E20/D20*100</f>
        <v>93.75</v>
      </c>
      <c r="G20" s="49">
        <v>10</v>
      </c>
      <c r="H20" s="49">
        <v>8</v>
      </c>
      <c r="I20" s="132">
        <f>H20/G20*100</f>
        <v>80</v>
      </c>
      <c r="J20" s="49">
        <v>8</v>
      </c>
      <c r="K20" s="49">
        <v>8</v>
      </c>
      <c r="L20" s="132">
        <f>K20/J20*100</f>
        <v>100</v>
      </c>
      <c r="M20" s="49">
        <v>16</v>
      </c>
      <c r="N20" s="49">
        <v>16</v>
      </c>
      <c r="O20" s="132">
        <f>N20/M20*100</f>
        <v>100</v>
      </c>
      <c r="P20" s="49">
        <v>12</v>
      </c>
      <c r="Q20" s="49">
        <v>12</v>
      </c>
      <c r="R20" s="132">
        <f>Q20/P20*100</f>
        <v>100</v>
      </c>
      <c r="S20" s="49">
        <v>8</v>
      </c>
      <c r="T20" s="49">
        <v>8</v>
      </c>
      <c r="U20" s="132">
        <f>T20/S20*100</f>
        <v>100</v>
      </c>
      <c r="V20" s="49">
        <v>10</v>
      </c>
      <c r="W20" s="49">
        <v>8</v>
      </c>
      <c r="X20" s="132">
        <f>W20/V20*100</f>
        <v>80</v>
      </c>
    </row>
    <row r="21" spans="1:24" ht="10.5">
      <c r="A21" s="90"/>
      <c r="B21" s="49" t="s">
        <v>618</v>
      </c>
      <c r="C21" s="107" t="s">
        <v>250</v>
      </c>
      <c r="D21" s="49">
        <f t="shared" si="0"/>
        <v>70</v>
      </c>
      <c r="E21" s="49">
        <f t="shared" si="1"/>
        <v>68</v>
      </c>
      <c r="F21" s="132">
        <f>E21/D21*100</f>
        <v>97.14285714285714</v>
      </c>
      <c r="G21" s="49">
        <v>13</v>
      </c>
      <c r="H21" s="49">
        <v>13</v>
      </c>
      <c r="I21" s="132">
        <f>H21/G21*100</f>
        <v>100</v>
      </c>
      <c r="J21" s="49">
        <v>1</v>
      </c>
      <c r="K21" s="49">
        <v>1</v>
      </c>
      <c r="L21" s="132">
        <f>K21/J21*100</f>
        <v>100</v>
      </c>
      <c r="M21" s="49">
        <v>11</v>
      </c>
      <c r="N21" s="49">
        <v>10</v>
      </c>
      <c r="O21" s="132">
        <f>N21/M21*100</f>
        <v>90.9090909090909</v>
      </c>
      <c r="P21" s="49">
        <v>12</v>
      </c>
      <c r="Q21" s="49">
        <v>11</v>
      </c>
      <c r="R21" s="132">
        <f>Q21/P21*100</f>
        <v>91.66666666666666</v>
      </c>
      <c r="S21" s="49">
        <v>20</v>
      </c>
      <c r="T21" s="49">
        <v>20</v>
      </c>
      <c r="U21" s="132">
        <f>T21/S21*100</f>
        <v>100</v>
      </c>
      <c r="V21" s="49">
        <v>13</v>
      </c>
      <c r="W21" s="49">
        <v>13</v>
      </c>
      <c r="X21" s="132">
        <f>W21/V21*100</f>
        <v>100</v>
      </c>
    </row>
    <row r="22" spans="1:24" ht="10.5">
      <c r="A22" s="90"/>
      <c r="B22" s="49" t="s">
        <v>365</v>
      </c>
      <c r="C22" s="107" t="s">
        <v>251</v>
      </c>
      <c r="D22" s="49">
        <f t="shared" si="0"/>
        <v>45</v>
      </c>
      <c r="E22" s="49">
        <f t="shared" si="1"/>
        <v>43</v>
      </c>
      <c r="F22" s="132">
        <f>E22/D22*100</f>
        <v>95.55555555555556</v>
      </c>
      <c r="G22" s="49">
        <v>9</v>
      </c>
      <c r="H22" s="49">
        <v>9</v>
      </c>
      <c r="I22" s="132">
        <f>H22/G22*100</f>
        <v>100</v>
      </c>
      <c r="J22" s="49">
        <v>3</v>
      </c>
      <c r="K22" s="49">
        <v>3</v>
      </c>
      <c r="L22" s="132">
        <f>K22/J22*100</f>
        <v>100</v>
      </c>
      <c r="M22" s="49">
        <v>8</v>
      </c>
      <c r="N22" s="49">
        <v>8</v>
      </c>
      <c r="O22" s="132">
        <f>N22/M22*100</f>
        <v>100</v>
      </c>
      <c r="P22" s="49">
        <v>9</v>
      </c>
      <c r="Q22" s="49">
        <v>7</v>
      </c>
      <c r="R22" s="132">
        <f>Q22/P22*100</f>
        <v>77.77777777777779</v>
      </c>
      <c r="S22" s="49">
        <v>7</v>
      </c>
      <c r="T22" s="49">
        <v>7</v>
      </c>
      <c r="U22" s="132">
        <f>T22/S22*100</f>
        <v>100</v>
      </c>
      <c r="V22" s="49">
        <v>9</v>
      </c>
      <c r="W22" s="49">
        <v>9</v>
      </c>
      <c r="X22" s="132">
        <f>W22/V22*100</f>
        <v>100</v>
      </c>
    </row>
    <row r="23" spans="1:24" ht="10.5">
      <c r="A23" s="90"/>
      <c r="B23" s="49"/>
      <c r="C23" s="10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32"/>
      <c r="P23" s="49"/>
      <c r="Q23" s="49"/>
      <c r="R23" s="132"/>
      <c r="S23" s="49"/>
      <c r="T23" s="49"/>
      <c r="U23" s="52"/>
      <c r="V23" s="49"/>
      <c r="W23" s="49"/>
      <c r="X23" s="52"/>
    </row>
    <row r="24" spans="1:24" ht="10.5">
      <c r="A24" s="90"/>
      <c r="B24" s="49" t="s">
        <v>366</v>
      </c>
      <c r="C24" s="107" t="s">
        <v>252</v>
      </c>
      <c r="D24" s="49">
        <f t="shared" si="0"/>
        <v>63</v>
      </c>
      <c r="E24" s="49">
        <f t="shared" si="1"/>
        <v>59</v>
      </c>
      <c r="F24" s="132">
        <f>E24/D24*100</f>
        <v>93.65079365079364</v>
      </c>
      <c r="G24" s="49">
        <v>10</v>
      </c>
      <c r="H24" s="49">
        <v>8</v>
      </c>
      <c r="I24" s="132">
        <f>H24/G24*100</f>
        <v>80</v>
      </c>
      <c r="J24" s="49">
        <v>1</v>
      </c>
      <c r="K24" s="49">
        <v>1</v>
      </c>
      <c r="L24" s="132">
        <f>K24/J24*100</f>
        <v>100</v>
      </c>
      <c r="M24" s="49">
        <v>13</v>
      </c>
      <c r="N24" s="49">
        <v>13</v>
      </c>
      <c r="O24" s="132">
        <f>N24/M24*100</f>
        <v>100</v>
      </c>
      <c r="P24" s="49">
        <v>15</v>
      </c>
      <c r="Q24" s="49">
        <v>15</v>
      </c>
      <c r="R24" s="132">
        <f>Q24/P24*100</f>
        <v>100</v>
      </c>
      <c r="S24" s="49">
        <v>14</v>
      </c>
      <c r="T24" s="49">
        <v>14</v>
      </c>
      <c r="U24" s="132">
        <f>T24/S24*100</f>
        <v>100</v>
      </c>
      <c r="V24" s="49">
        <v>10</v>
      </c>
      <c r="W24" s="49">
        <v>8</v>
      </c>
      <c r="X24" s="132">
        <f>W24/V24*100</f>
        <v>80</v>
      </c>
    </row>
    <row r="25" spans="1:24" ht="10.5">
      <c r="A25" s="90"/>
      <c r="B25" s="49" t="s">
        <v>367</v>
      </c>
      <c r="C25" s="107" t="s">
        <v>253</v>
      </c>
      <c r="D25" s="49">
        <f t="shared" si="0"/>
        <v>72</v>
      </c>
      <c r="E25" s="49">
        <f t="shared" si="1"/>
        <v>69</v>
      </c>
      <c r="F25" s="132">
        <f>E25/D25*100</f>
        <v>95.83333333333334</v>
      </c>
      <c r="G25" s="49">
        <v>9</v>
      </c>
      <c r="H25" s="49">
        <v>9</v>
      </c>
      <c r="I25" s="132">
        <f>H25/G25*100</f>
        <v>100</v>
      </c>
      <c r="J25" s="49">
        <v>9</v>
      </c>
      <c r="K25" s="49">
        <v>9</v>
      </c>
      <c r="L25" s="132">
        <f>K25/J25*100</f>
        <v>100</v>
      </c>
      <c r="M25" s="49">
        <v>13</v>
      </c>
      <c r="N25" s="49">
        <v>12</v>
      </c>
      <c r="O25" s="132">
        <f>N25/M25*100</f>
        <v>92.3076923076923</v>
      </c>
      <c r="P25" s="49">
        <v>14</v>
      </c>
      <c r="Q25" s="49">
        <v>14</v>
      </c>
      <c r="R25" s="132">
        <f>Q25/P25*100</f>
        <v>100</v>
      </c>
      <c r="S25" s="49">
        <v>18</v>
      </c>
      <c r="T25" s="49">
        <v>16</v>
      </c>
      <c r="U25" s="132">
        <f>T25/S25*100</f>
        <v>88.88888888888889</v>
      </c>
      <c r="V25" s="49">
        <v>9</v>
      </c>
      <c r="W25" s="49">
        <v>9</v>
      </c>
      <c r="X25" s="132">
        <f>W25/V25*100</f>
        <v>100</v>
      </c>
    </row>
    <row r="26" spans="1:24" ht="10.5">
      <c r="A26" s="90"/>
      <c r="B26" s="49" t="s">
        <v>368</v>
      </c>
      <c r="C26" s="107" t="s">
        <v>254</v>
      </c>
      <c r="D26" s="49">
        <f t="shared" si="0"/>
        <v>107</v>
      </c>
      <c r="E26" s="49">
        <f t="shared" si="1"/>
        <v>103</v>
      </c>
      <c r="F26" s="132">
        <f>E26/D26*100</f>
        <v>96.26168224299066</v>
      </c>
      <c r="G26" s="49">
        <v>17</v>
      </c>
      <c r="H26" s="49">
        <v>17</v>
      </c>
      <c r="I26" s="132">
        <f>H26/G26*100</f>
        <v>100</v>
      </c>
      <c r="J26" s="49">
        <v>5</v>
      </c>
      <c r="K26" s="49">
        <v>5</v>
      </c>
      <c r="L26" s="132">
        <f>K26/J26*100</f>
        <v>100</v>
      </c>
      <c r="M26" s="49">
        <v>26</v>
      </c>
      <c r="N26" s="49">
        <v>24</v>
      </c>
      <c r="O26" s="132">
        <f>N26/M26*100</f>
        <v>92.3076923076923</v>
      </c>
      <c r="P26" s="49">
        <v>28</v>
      </c>
      <c r="Q26" s="49">
        <v>26</v>
      </c>
      <c r="R26" s="132">
        <f>Q26/P26*100</f>
        <v>92.85714285714286</v>
      </c>
      <c r="S26" s="49">
        <v>14</v>
      </c>
      <c r="T26" s="49">
        <v>14</v>
      </c>
      <c r="U26" s="132">
        <f>T26/S26*100</f>
        <v>100</v>
      </c>
      <c r="V26" s="49">
        <v>17</v>
      </c>
      <c r="W26" s="49">
        <v>17</v>
      </c>
      <c r="X26" s="132">
        <f>W26/V26*100</f>
        <v>100</v>
      </c>
    </row>
    <row r="27" spans="1:24" ht="10.5">
      <c r="A27" s="90"/>
      <c r="B27" s="49" t="s">
        <v>369</v>
      </c>
      <c r="C27" s="107" t="s">
        <v>255</v>
      </c>
      <c r="D27" s="49">
        <f t="shared" si="0"/>
        <v>46</v>
      </c>
      <c r="E27" s="49">
        <f t="shared" si="1"/>
        <v>44</v>
      </c>
      <c r="F27" s="132">
        <f>E27/D27*100</f>
        <v>95.65217391304348</v>
      </c>
      <c r="G27" s="49">
        <v>6</v>
      </c>
      <c r="H27" s="49">
        <v>6</v>
      </c>
      <c r="I27" s="132">
        <f>H27/G27*100</f>
        <v>100</v>
      </c>
      <c r="J27" s="49">
        <v>3</v>
      </c>
      <c r="K27" s="49">
        <v>3</v>
      </c>
      <c r="L27" s="132">
        <f>K27/J27*100</f>
        <v>100</v>
      </c>
      <c r="M27" s="49">
        <v>9</v>
      </c>
      <c r="N27" s="49">
        <v>7</v>
      </c>
      <c r="O27" s="132">
        <f>N27/M27*100</f>
        <v>77.77777777777779</v>
      </c>
      <c r="P27" s="49">
        <v>7</v>
      </c>
      <c r="Q27" s="49">
        <v>7</v>
      </c>
      <c r="R27" s="132">
        <f>Q27/P27*100</f>
        <v>100</v>
      </c>
      <c r="S27" s="49">
        <v>15</v>
      </c>
      <c r="T27" s="49">
        <v>15</v>
      </c>
      <c r="U27" s="132">
        <f>T27/S27*100</f>
        <v>100</v>
      </c>
      <c r="V27" s="49">
        <v>6</v>
      </c>
      <c r="W27" s="49">
        <v>6</v>
      </c>
      <c r="X27" s="132">
        <f>W27/V27*100</f>
        <v>100</v>
      </c>
    </row>
    <row r="28" spans="1:24" ht="10.5">
      <c r="A28" s="90"/>
      <c r="B28" s="49"/>
      <c r="C28" s="10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32"/>
      <c r="P28" s="49"/>
      <c r="Q28" s="49"/>
      <c r="R28" s="132"/>
      <c r="S28" s="49"/>
      <c r="T28" s="49"/>
      <c r="U28" s="52"/>
      <c r="V28" s="49"/>
      <c r="W28" s="49"/>
      <c r="X28" s="52"/>
    </row>
    <row r="29" spans="1:24" ht="10.5">
      <c r="A29" s="90"/>
      <c r="B29" s="49" t="s">
        <v>370</v>
      </c>
      <c r="C29" s="107" t="s">
        <v>256</v>
      </c>
      <c r="D29" s="49">
        <f t="shared" si="0"/>
        <v>69</v>
      </c>
      <c r="E29" s="49">
        <f t="shared" si="1"/>
        <v>66</v>
      </c>
      <c r="F29" s="132">
        <f>E29/D29*100</f>
        <v>95.65217391304348</v>
      </c>
      <c r="G29" s="49">
        <v>15</v>
      </c>
      <c r="H29" s="49">
        <v>15</v>
      </c>
      <c r="I29" s="132">
        <f>H29/G29*100</f>
        <v>100</v>
      </c>
      <c r="J29" s="49">
        <v>4</v>
      </c>
      <c r="K29" s="49">
        <v>4</v>
      </c>
      <c r="L29" s="132">
        <f>K29/J29*100</f>
        <v>100</v>
      </c>
      <c r="M29" s="49">
        <v>16</v>
      </c>
      <c r="N29" s="49">
        <v>16</v>
      </c>
      <c r="O29" s="132">
        <f>N29/M29*100</f>
        <v>100</v>
      </c>
      <c r="P29" s="49">
        <v>9</v>
      </c>
      <c r="Q29" s="49">
        <v>7</v>
      </c>
      <c r="R29" s="132">
        <f>Q29/P29*100</f>
        <v>77.77777777777779</v>
      </c>
      <c r="S29" s="49">
        <v>10</v>
      </c>
      <c r="T29" s="49">
        <v>9</v>
      </c>
      <c r="U29" s="132">
        <f>T29/S29*100</f>
        <v>90</v>
      </c>
      <c r="V29" s="49">
        <v>15</v>
      </c>
      <c r="W29" s="49">
        <v>15</v>
      </c>
      <c r="X29" s="132">
        <f>W29/V29*100</f>
        <v>100</v>
      </c>
    </row>
    <row r="30" spans="1:24" ht="10.5">
      <c r="A30" s="90"/>
      <c r="B30" s="49" t="s">
        <v>126</v>
      </c>
      <c r="C30" s="107" t="s">
        <v>127</v>
      </c>
      <c r="D30" s="49">
        <f t="shared" si="0"/>
        <v>680</v>
      </c>
      <c r="E30" s="49">
        <f t="shared" si="1"/>
        <v>616</v>
      </c>
      <c r="F30" s="132">
        <f>E30/D30*100</f>
        <v>90.58823529411765</v>
      </c>
      <c r="G30" s="49">
        <v>86</v>
      </c>
      <c r="H30" s="49">
        <v>76</v>
      </c>
      <c r="I30" s="132">
        <f>H30/G30*100</f>
        <v>88.37209302325581</v>
      </c>
      <c r="J30" s="49">
        <v>241</v>
      </c>
      <c r="K30" s="49">
        <v>233</v>
      </c>
      <c r="L30" s="132">
        <f>K30/J30*100</f>
        <v>96.6804979253112</v>
      </c>
      <c r="M30" s="49">
        <v>85</v>
      </c>
      <c r="N30" s="49">
        <v>71</v>
      </c>
      <c r="O30" s="132">
        <f>N30/M30*100</f>
        <v>83.52941176470588</v>
      </c>
      <c r="P30" s="49">
        <v>82</v>
      </c>
      <c r="Q30" s="49">
        <v>65</v>
      </c>
      <c r="R30" s="132">
        <f>Q30/P30*100</f>
        <v>79.26829268292683</v>
      </c>
      <c r="S30" s="49">
        <v>100</v>
      </c>
      <c r="T30" s="49">
        <v>95</v>
      </c>
      <c r="U30" s="132">
        <f>T30/S30*100</f>
        <v>95</v>
      </c>
      <c r="V30" s="49">
        <v>86</v>
      </c>
      <c r="W30" s="49">
        <v>76</v>
      </c>
      <c r="X30" s="132">
        <f>W30/V30*100</f>
        <v>88.37209302325581</v>
      </c>
    </row>
    <row r="31" spans="1:24" ht="10.5">
      <c r="A31" s="90"/>
      <c r="B31" s="49" t="s">
        <v>372</v>
      </c>
      <c r="C31" s="107" t="s">
        <v>258</v>
      </c>
      <c r="D31" s="49">
        <f t="shared" si="0"/>
        <v>70</v>
      </c>
      <c r="E31" s="49">
        <f t="shared" si="1"/>
        <v>70</v>
      </c>
      <c r="F31" s="132">
        <f>E31/D31*100</f>
        <v>100</v>
      </c>
      <c r="G31" s="49">
        <v>17</v>
      </c>
      <c r="H31" s="49">
        <v>17</v>
      </c>
      <c r="I31" s="132">
        <f>H31/G31*100</f>
        <v>100</v>
      </c>
      <c r="J31" s="49">
        <v>6</v>
      </c>
      <c r="K31" s="49">
        <v>6</v>
      </c>
      <c r="L31" s="132">
        <f>K31/J31*100</f>
        <v>100</v>
      </c>
      <c r="M31" s="49">
        <v>18</v>
      </c>
      <c r="N31" s="49">
        <v>18</v>
      </c>
      <c r="O31" s="132">
        <f>N31/M31*100</f>
        <v>100</v>
      </c>
      <c r="P31" s="49">
        <v>4</v>
      </c>
      <c r="Q31" s="49">
        <v>4</v>
      </c>
      <c r="R31" s="132">
        <f>Q31/P31*100</f>
        <v>100</v>
      </c>
      <c r="S31" s="49">
        <v>8</v>
      </c>
      <c r="T31" s="49">
        <v>8</v>
      </c>
      <c r="U31" s="132">
        <f>T31/S31*100</f>
        <v>100</v>
      </c>
      <c r="V31" s="49">
        <v>17</v>
      </c>
      <c r="W31" s="49">
        <v>17</v>
      </c>
      <c r="X31" s="132">
        <f>W31/V31*100</f>
        <v>100</v>
      </c>
    </row>
    <row r="32" spans="1:47" ht="10.5">
      <c r="A32" s="90"/>
      <c r="B32" s="108" t="s">
        <v>218</v>
      </c>
      <c r="C32" s="187" t="s">
        <v>110</v>
      </c>
      <c r="D32" s="108">
        <f>SUM(D9:D31)</f>
        <v>2156</v>
      </c>
      <c r="E32" s="108">
        <f>SUM(E9:E31)</f>
        <v>2035</v>
      </c>
      <c r="F32" s="236">
        <f>E32/D32*100</f>
        <v>94.38775510204081</v>
      </c>
      <c r="G32" s="108">
        <f>SUM(G9:G31)</f>
        <v>358</v>
      </c>
      <c r="H32" s="108">
        <f>SUM(H9:H31)</f>
        <v>341</v>
      </c>
      <c r="I32" s="292">
        <f>H32/G32*100</f>
        <v>95.25139664804469</v>
      </c>
      <c r="J32" s="108">
        <f>SUM(J9:J31)</f>
        <v>334</v>
      </c>
      <c r="K32" s="108">
        <f>SUM(K9:K31)</f>
        <v>326</v>
      </c>
      <c r="L32" s="236">
        <f>K32/J32*100</f>
        <v>97.60479041916167</v>
      </c>
      <c r="M32" s="108">
        <f>SUM(M9:M31)</f>
        <v>394</v>
      </c>
      <c r="N32" s="108">
        <f>SUM(N9:N31)</f>
        <v>363</v>
      </c>
      <c r="O32" s="236">
        <f>N32/M32*100</f>
        <v>92.13197969543148</v>
      </c>
      <c r="P32" s="108">
        <f>SUM(P9:P31)</f>
        <v>335</v>
      </c>
      <c r="Q32" s="108">
        <f>SUM(Q9:Q31)</f>
        <v>299</v>
      </c>
      <c r="R32" s="292">
        <f>Q32/P32*100</f>
        <v>89.25373134328358</v>
      </c>
      <c r="S32" s="108">
        <f>SUM(S9:S31)</f>
        <v>377</v>
      </c>
      <c r="T32" s="108">
        <f>SUM(T9:T31)</f>
        <v>365</v>
      </c>
      <c r="U32" s="236">
        <f>T32/S32*100</f>
        <v>96.81697612732096</v>
      </c>
      <c r="V32" s="108">
        <f>SUM(V9:V31)</f>
        <v>358</v>
      </c>
      <c r="W32" s="108">
        <f>SUM(W9:W31)</f>
        <v>341</v>
      </c>
      <c r="X32" s="236">
        <f>W32/V32*100</f>
        <v>95.25139664804469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21" ht="9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9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40" spans="1:22" ht="9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&amp;R&amp;"Arial Mon,Regular"&amp;8&amp;UÁ¿ëýã 16. Ýð¿¿ë ìýíä</oddHeader>
    <oddFooter xml:space="preserve">&amp;L&amp;18 31&amp;R&amp;18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P39" sqref="P39"/>
    </sheetView>
  </sheetViews>
  <sheetFormatPr defaultColWidth="9.00390625" defaultRowHeight="12.75"/>
  <cols>
    <col min="1" max="1" width="1.25" style="125" customWidth="1"/>
    <col min="2" max="2" width="4.875" style="125" customWidth="1"/>
    <col min="3" max="3" width="6.00390625" style="125" customWidth="1"/>
    <col min="4" max="5" width="6.25390625" style="125" customWidth="1"/>
    <col min="6" max="6" width="6.875" style="125" customWidth="1"/>
    <col min="7" max="7" width="6.25390625" style="125" customWidth="1"/>
    <col min="8" max="8" width="6.375" style="125" customWidth="1"/>
    <col min="9" max="9" width="6.125" style="125" customWidth="1"/>
    <col min="10" max="10" width="6.25390625" style="125" customWidth="1"/>
    <col min="11" max="11" width="6.125" style="125" customWidth="1"/>
    <col min="12" max="12" width="4.875" style="125" customWidth="1"/>
    <col min="13" max="13" width="4.375" style="125" customWidth="1"/>
    <col min="14" max="14" width="5.00390625" style="125" customWidth="1"/>
    <col min="15" max="16" width="5.125" style="125" customWidth="1"/>
    <col min="17" max="17" width="5.00390625" style="125" customWidth="1"/>
    <col min="18" max="18" width="4.75390625" style="125" customWidth="1"/>
    <col min="19" max="19" width="4.00390625" style="125" customWidth="1"/>
    <col min="20" max="22" width="5.00390625" style="125" customWidth="1"/>
    <col min="23" max="23" width="5.125" style="125" customWidth="1"/>
    <col min="24" max="24" width="4.25390625" style="125" customWidth="1"/>
    <col min="25" max="25" width="6.875" style="125" customWidth="1"/>
    <col min="26" max="26" width="6.25390625" style="125" customWidth="1"/>
    <col min="27" max="28" width="10.00390625" style="125" customWidth="1"/>
    <col min="29" max="29" width="10.375" style="125" customWidth="1"/>
    <col min="30" max="30" width="9.875" style="125" customWidth="1"/>
    <col min="31" max="34" width="9.125" style="125" customWidth="1"/>
    <col min="35" max="35" width="12.375" style="125" bestFit="1" customWidth="1"/>
    <col min="36" max="36" width="7.375" style="125" customWidth="1"/>
    <col min="37" max="37" width="10.375" style="125" customWidth="1"/>
    <col min="38" max="38" width="17.375" style="125" bestFit="1" customWidth="1"/>
    <col min="39" max="39" width="10.375" style="125" customWidth="1"/>
    <col min="40" max="40" width="11.125" style="125" customWidth="1"/>
    <col min="41" max="41" width="9.125" style="125" customWidth="1"/>
    <col min="42" max="42" width="13.00390625" style="125" customWidth="1"/>
    <col min="43" max="16384" width="9.125" style="125" customWidth="1"/>
  </cols>
  <sheetData>
    <row r="1" spans="2:28" ht="15.75" customHeight="1">
      <c r="B1" s="68"/>
      <c r="C1" s="68"/>
      <c r="D1" s="68"/>
      <c r="E1" s="68"/>
      <c r="F1" s="68"/>
      <c r="G1" s="68"/>
      <c r="H1" s="68"/>
      <c r="I1" s="68"/>
      <c r="J1" s="171" t="s">
        <v>74</v>
      </c>
      <c r="K1" s="90"/>
      <c r="L1" s="90"/>
      <c r="M1" s="90"/>
      <c r="N1" s="90"/>
      <c r="O1" s="90"/>
      <c r="P1" s="90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">
      <c r="A2" s="68"/>
      <c r="B2" s="68"/>
      <c r="C2" s="68"/>
      <c r="D2" s="68"/>
      <c r="E2" s="68"/>
      <c r="F2" s="68"/>
      <c r="G2" s="68"/>
      <c r="H2" s="198"/>
      <c r="I2" s="68"/>
      <c r="J2" s="174" t="s">
        <v>75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2.75" customHeight="1">
      <c r="A4" s="68"/>
      <c r="B4" s="68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126" s="58" customFormat="1" ht="20.25" customHeight="1">
      <c r="A5" s="52"/>
      <c r="B5" s="1077" t="s">
        <v>320</v>
      </c>
      <c r="C5" s="1123" t="s">
        <v>801</v>
      </c>
      <c r="D5" s="1116" t="s">
        <v>681</v>
      </c>
      <c r="E5" s="1102"/>
      <c r="F5" s="1108" t="s">
        <v>682</v>
      </c>
      <c r="G5" s="1109"/>
      <c r="H5" s="1109"/>
      <c r="I5" s="1114"/>
      <c r="J5" s="1108" t="s">
        <v>183</v>
      </c>
      <c r="K5" s="1114"/>
      <c r="L5" s="1108" t="s">
        <v>675</v>
      </c>
      <c r="M5" s="1122"/>
      <c r="N5" s="1122"/>
      <c r="O5" s="1122"/>
      <c r="P5" s="1118"/>
      <c r="Q5" s="1108" t="s">
        <v>561</v>
      </c>
      <c r="R5" s="1109"/>
      <c r="S5" s="1109"/>
      <c r="T5" s="1109"/>
      <c r="U5" s="1114"/>
      <c r="V5" s="1108" t="s">
        <v>66</v>
      </c>
      <c r="W5" s="1109"/>
      <c r="X5" s="1109"/>
      <c r="Y5" s="1110"/>
      <c r="Z5" s="1110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8" customFormat="1" ht="51" customHeight="1">
      <c r="A6" s="52"/>
      <c r="B6" s="1121"/>
      <c r="C6" s="1124"/>
      <c r="D6" s="1120"/>
      <c r="E6" s="1104"/>
      <c r="F6" s="1116" t="s">
        <v>67</v>
      </c>
      <c r="G6" s="1102"/>
      <c r="H6" s="1117" t="s">
        <v>69</v>
      </c>
      <c r="I6" s="1118"/>
      <c r="J6" s="1117" t="s">
        <v>70</v>
      </c>
      <c r="K6" s="1119"/>
      <c r="L6" s="1105">
        <v>2009</v>
      </c>
      <c r="M6" s="1105">
        <v>2010</v>
      </c>
      <c r="N6" s="1105">
        <v>2011</v>
      </c>
      <c r="O6" s="1126" t="s">
        <v>893</v>
      </c>
      <c r="P6" s="1127"/>
      <c r="Q6" s="1105">
        <v>2009</v>
      </c>
      <c r="R6" s="1105">
        <v>2010</v>
      </c>
      <c r="S6" s="1105">
        <v>2011</v>
      </c>
      <c r="T6" s="1126" t="s">
        <v>893</v>
      </c>
      <c r="U6" s="1127"/>
      <c r="V6" s="1105">
        <v>2008</v>
      </c>
      <c r="W6" s="1105">
        <v>2009</v>
      </c>
      <c r="X6" s="1105">
        <v>2010</v>
      </c>
      <c r="Y6" s="1126" t="s">
        <v>893</v>
      </c>
      <c r="Z6" s="1127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8" customFormat="1" ht="12" customHeight="1">
      <c r="A7" s="52"/>
      <c r="B7" s="1078"/>
      <c r="C7" s="1125"/>
      <c r="D7" s="56" t="s">
        <v>891</v>
      </c>
      <c r="E7" s="56" t="s">
        <v>892</v>
      </c>
      <c r="F7" s="56" t="s">
        <v>891</v>
      </c>
      <c r="G7" s="56" t="s">
        <v>892</v>
      </c>
      <c r="H7" s="56" t="s">
        <v>891</v>
      </c>
      <c r="I7" s="56" t="s">
        <v>892</v>
      </c>
      <c r="J7" s="56" t="s">
        <v>891</v>
      </c>
      <c r="K7" s="56" t="s">
        <v>892</v>
      </c>
      <c r="L7" s="1107"/>
      <c r="M7" s="1107"/>
      <c r="N7" s="1107"/>
      <c r="O7" s="56">
        <v>2011</v>
      </c>
      <c r="P7" s="56">
        <v>2012</v>
      </c>
      <c r="Q7" s="1107"/>
      <c r="R7" s="1107"/>
      <c r="S7" s="1107"/>
      <c r="T7" s="56">
        <v>2011</v>
      </c>
      <c r="U7" s="56">
        <v>2012</v>
      </c>
      <c r="V7" s="1107"/>
      <c r="W7" s="1107"/>
      <c r="X7" s="1107"/>
      <c r="Y7" s="56">
        <v>2010</v>
      </c>
      <c r="Z7" s="56">
        <v>2011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8" customFormat="1" ht="9.75" customHeight="1">
      <c r="A8" s="49"/>
      <c r="B8" s="49" t="s">
        <v>646</v>
      </c>
      <c r="C8" s="107" t="s">
        <v>578</v>
      </c>
      <c r="D8" s="177">
        <v>5</v>
      </c>
      <c r="E8" s="177">
        <v>4</v>
      </c>
      <c r="F8" s="177">
        <v>5</v>
      </c>
      <c r="G8" s="177">
        <v>4</v>
      </c>
      <c r="H8" s="177"/>
      <c r="I8" s="178"/>
      <c r="J8" s="52"/>
      <c r="K8" s="52"/>
      <c r="L8" s="49">
        <v>35</v>
      </c>
      <c r="M8" s="49">
        <v>37</v>
      </c>
      <c r="N8" s="49">
        <v>20</v>
      </c>
      <c r="O8" s="177">
        <v>1</v>
      </c>
      <c r="P8" s="49">
        <v>6</v>
      </c>
      <c r="Q8" s="49"/>
      <c r="R8" s="49"/>
      <c r="S8" s="49"/>
      <c r="T8" s="49"/>
      <c r="U8" s="49"/>
      <c r="V8" s="121">
        <v>0</v>
      </c>
      <c r="W8" s="121">
        <v>0</v>
      </c>
      <c r="X8" s="121">
        <v>0</v>
      </c>
      <c r="Y8" s="121">
        <f aca="true" t="shared" si="0" ref="Y8:Y27">T8/F8*1000</f>
        <v>0</v>
      </c>
      <c r="Z8" s="121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8" customFormat="1" ht="9.75" customHeight="1">
      <c r="A9" s="49"/>
      <c r="B9" s="49" t="s">
        <v>647</v>
      </c>
      <c r="C9" s="107" t="s">
        <v>241</v>
      </c>
      <c r="D9" s="177">
        <v>8</v>
      </c>
      <c r="E9" s="177"/>
      <c r="F9" s="177">
        <v>8</v>
      </c>
      <c r="G9" s="177"/>
      <c r="H9" s="177"/>
      <c r="I9" s="178"/>
      <c r="J9" s="52"/>
      <c r="K9" s="52"/>
      <c r="L9" s="49">
        <v>20</v>
      </c>
      <c r="M9" s="49">
        <v>19</v>
      </c>
      <c r="N9" s="49">
        <v>21</v>
      </c>
      <c r="O9" s="177">
        <v>1</v>
      </c>
      <c r="P9" s="49">
        <v>4</v>
      </c>
      <c r="Q9" s="49">
        <v>1</v>
      </c>
      <c r="R9" s="49">
        <v>2</v>
      </c>
      <c r="S9" s="49"/>
      <c r="T9" s="49"/>
      <c r="U9" s="49"/>
      <c r="V9" s="121"/>
      <c r="W9" s="121"/>
      <c r="X9" s="121">
        <v>67</v>
      </c>
      <c r="Y9" s="121">
        <f>T9/F9*1000</f>
        <v>0</v>
      </c>
      <c r="Z9" s="121"/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8" customFormat="1" ht="9.75" customHeight="1">
      <c r="A10" s="49"/>
      <c r="B10" s="49" t="s">
        <v>648</v>
      </c>
      <c r="C10" s="107" t="s">
        <v>242</v>
      </c>
      <c r="D10" s="177">
        <v>10</v>
      </c>
      <c r="E10" s="177">
        <v>4</v>
      </c>
      <c r="F10" s="177">
        <v>10</v>
      </c>
      <c r="G10" s="177">
        <v>4</v>
      </c>
      <c r="H10" s="177"/>
      <c r="I10" s="178"/>
      <c r="J10" s="52"/>
      <c r="K10" s="52"/>
      <c r="L10" s="49">
        <v>25</v>
      </c>
      <c r="M10" s="49">
        <v>33</v>
      </c>
      <c r="N10" s="49">
        <v>15</v>
      </c>
      <c r="O10" s="177">
        <v>3</v>
      </c>
      <c r="P10" s="49">
        <v>1</v>
      </c>
      <c r="Q10" s="49">
        <v>1</v>
      </c>
      <c r="R10" s="49">
        <v>1</v>
      </c>
      <c r="S10" s="49">
        <v>1</v>
      </c>
      <c r="T10" s="49"/>
      <c r="U10" s="49"/>
      <c r="V10" s="121">
        <v>0</v>
      </c>
      <c r="W10" s="121">
        <v>0</v>
      </c>
      <c r="X10" s="121">
        <v>19</v>
      </c>
      <c r="Y10" s="121">
        <f>T10/F10*1000</f>
        <v>0</v>
      </c>
      <c r="Z10" s="121">
        <f>U10/G10*1000</f>
        <v>0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8" customFormat="1" ht="9.75" customHeight="1">
      <c r="A11" s="49"/>
      <c r="B11" s="49" t="s">
        <v>649</v>
      </c>
      <c r="C11" s="107" t="s">
        <v>243</v>
      </c>
      <c r="D11" s="177">
        <v>9</v>
      </c>
      <c r="E11" s="177">
        <v>13</v>
      </c>
      <c r="F11" s="177">
        <v>9</v>
      </c>
      <c r="G11" s="177">
        <v>13</v>
      </c>
      <c r="H11" s="177"/>
      <c r="I11" s="178"/>
      <c r="J11" s="52"/>
      <c r="K11" s="52"/>
      <c r="L11" s="49">
        <v>34</v>
      </c>
      <c r="M11" s="49">
        <v>23</v>
      </c>
      <c r="N11" s="49">
        <v>31</v>
      </c>
      <c r="O11" s="177">
        <v>6</v>
      </c>
      <c r="P11" s="49">
        <v>9</v>
      </c>
      <c r="Q11" s="49"/>
      <c r="R11" s="49">
        <v>1</v>
      </c>
      <c r="S11" s="49">
        <v>1</v>
      </c>
      <c r="T11" s="49"/>
      <c r="U11" s="49"/>
      <c r="V11" s="121">
        <v>65</v>
      </c>
      <c r="W11" s="121">
        <v>61</v>
      </c>
      <c r="X11" s="121">
        <v>10</v>
      </c>
      <c r="Y11" s="121">
        <f t="shared" si="0"/>
        <v>0</v>
      </c>
      <c r="Z11" s="121">
        <f aca="true" t="shared" si="1" ref="Z11:Z27">U11/G11*1000</f>
        <v>0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8" customFormat="1" ht="9.75" customHeight="1">
      <c r="A12" s="49"/>
      <c r="B12" s="49" t="s">
        <v>650</v>
      </c>
      <c r="C12" s="107" t="s">
        <v>244</v>
      </c>
      <c r="D12" s="177">
        <v>5</v>
      </c>
      <c r="E12" s="177">
        <v>8</v>
      </c>
      <c r="F12" s="177">
        <v>5</v>
      </c>
      <c r="G12" s="177">
        <v>8</v>
      </c>
      <c r="H12" s="177"/>
      <c r="I12" s="178"/>
      <c r="J12" s="52"/>
      <c r="K12" s="52"/>
      <c r="L12" s="49">
        <v>29</v>
      </c>
      <c r="M12" s="49">
        <v>23</v>
      </c>
      <c r="N12" s="49">
        <v>24</v>
      </c>
      <c r="O12" s="177">
        <v>6</v>
      </c>
      <c r="P12" s="49">
        <v>3</v>
      </c>
      <c r="Q12" s="49">
        <v>1</v>
      </c>
      <c r="R12" s="49"/>
      <c r="S12" s="49"/>
      <c r="T12" s="49"/>
      <c r="U12" s="49"/>
      <c r="V12" s="121">
        <v>48</v>
      </c>
      <c r="W12" s="121">
        <v>0</v>
      </c>
      <c r="X12" s="121">
        <v>0</v>
      </c>
      <c r="Y12" s="121">
        <f t="shared" si="0"/>
        <v>0</v>
      </c>
      <c r="Z12" s="121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8" customFormat="1" ht="9.75" customHeight="1">
      <c r="A13" s="49"/>
      <c r="B13" s="49" t="s">
        <v>651</v>
      </c>
      <c r="C13" s="107" t="s">
        <v>245</v>
      </c>
      <c r="D13" s="177">
        <v>3</v>
      </c>
      <c r="E13" s="177">
        <v>5</v>
      </c>
      <c r="F13" s="177">
        <v>3</v>
      </c>
      <c r="G13" s="177">
        <v>5</v>
      </c>
      <c r="H13" s="177"/>
      <c r="I13" s="178"/>
      <c r="J13" s="52"/>
      <c r="K13" s="52"/>
      <c r="L13" s="49">
        <v>31</v>
      </c>
      <c r="M13" s="49">
        <v>43</v>
      </c>
      <c r="N13" s="49">
        <v>37</v>
      </c>
      <c r="O13" s="177">
        <v>11</v>
      </c>
      <c r="P13" s="49">
        <v>6</v>
      </c>
      <c r="Q13" s="49">
        <v>1</v>
      </c>
      <c r="R13" s="49">
        <v>1</v>
      </c>
      <c r="S13" s="49">
        <v>1</v>
      </c>
      <c r="T13" s="49"/>
      <c r="U13" s="49"/>
      <c r="V13" s="121">
        <v>0</v>
      </c>
      <c r="W13" s="121">
        <v>0</v>
      </c>
      <c r="X13" s="121">
        <v>33</v>
      </c>
      <c r="Y13" s="121">
        <f t="shared" si="0"/>
        <v>0</v>
      </c>
      <c r="Z13" s="121">
        <f t="shared" si="1"/>
        <v>0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8" customFormat="1" ht="9.75" customHeight="1">
      <c r="A14" s="49"/>
      <c r="B14" s="49" t="s">
        <v>363</v>
      </c>
      <c r="C14" s="107" t="s">
        <v>246</v>
      </c>
      <c r="D14" s="177">
        <v>14</v>
      </c>
      <c r="E14" s="177">
        <v>10</v>
      </c>
      <c r="F14" s="177">
        <v>14</v>
      </c>
      <c r="G14" s="177">
        <v>10</v>
      </c>
      <c r="H14" s="177"/>
      <c r="I14" s="178"/>
      <c r="J14" s="52"/>
      <c r="K14" s="52"/>
      <c r="L14" s="49">
        <v>24</v>
      </c>
      <c r="M14" s="49">
        <v>26</v>
      </c>
      <c r="N14" s="49">
        <v>29</v>
      </c>
      <c r="O14" s="177">
        <v>2</v>
      </c>
      <c r="P14" s="49">
        <v>8</v>
      </c>
      <c r="Q14" s="49">
        <v>1</v>
      </c>
      <c r="R14" s="49">
        <v>2</v>
      </c>
      <c r="S14" s="49">
        <v>2</v>
      </c>
      <c r="T14" s="49"/>
      <c r="U14" s="49"/>
      <c r="V14" s="121">
        <v>67</v>
      </c>
      <c r="W14" s="121">
        <v>14</v>
      </c>
      <c r="X14" s="121">
        <v>23</v>
      </c>
      <c r="Y14" s="121">
        <f t="shared" si="0"/>
        <v>0</v>
      </c>
      <c r="Z14" s="121">
        <f t="shared" si="1"/>
        <v>0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8" customFormat="1" ht="9.75" customHeight="1">
      <c r="A15" s="49"/>
      <c r="B15" s="49" t="s">
        <v>364</v>
      </c>
      <c r="C15" s="107" t="s">
        <v>247</v>
      </c>
      <c r="D15" s="177">
        <v>4</v>
      </c>
      <c r="E15" s="177">
        <v>5</v>
      </c>
      <c r="F15" s="177">
        <v>4</v>
      </c>
      <c r="G15" s="177">
        <v>5</v>
      </c>
      <c r="H15" s="177"/>
      <c r="I15" s="178"/>
      <c r="J15" s="52"/>
      <c r="K15" s="52"/>
      <c r="L15" s="49">
        <v>23</v>
      </c>
      <c r="M15" s="49">
        <v>15</v>
      </c>
      <c r="N15" s="49">
        <v>27</v>
      </c>
      <c r="O15" s="177">
        <v>4</v>
      </c>
      <c r="P15" s="49">
        <v>3</v>
      </c>
      <c r="Q15" s="49"/>
      <c r="R15" s="49"/>
      <c r="S15" s="49"/>
      <c r="T15" s="49"/>
      <c r="U15" s="49"/>
      <c r="V15" s="121">
        <v>35</v>
      </c>
      <c r="W15" s="121">
        <v>30</v>
      </c>
      <c r="X15" s="121">
        <v>0</v>
      </c>
      <c r="Y15" s="121">
        <f t="shared" si="0"/>
        <v>0</v>
      </c>
      <c r="Z15" s="121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8" customFormat="1" ht="9.75" customHeight="1">
      <c r="A16" s="49"/>
      <c r="B16" s="49" t="s">
        <v>354</v>
      </c>
      <c r="C16" s="107" t="s">
        <v>248</v>
      </c>
      <c r="D16" s="177">
        <v>7</v>
      </c>
      <c r="E16" s="177">
        <v>4</v>
      </c>
      <c r="F16" s="177">
        <v>7</v>
      </c>
      <c r="G16" s="177">
        <v>4</v>
      </c>
      <c r="H16" s="177"/>
      <c r="I16" s="178"/>
      <c r="J16" s="52"/>
      <c r="K16" s="52"/>
      <c r="L16" s="49">
        <v>13</v>
      </c>
      <c r="M16" s="49">
        <v>24</v>
      </c>
      <c r="N16" s="49">
        <v>16</v>
      </c>
      <c r="O16" s="177">
        <v>4</v>
      </c>
      <c r="P16" s="49">
        <v>4</v>
      </c>
      <c r="Q16" s="49"/>
      <c r="R16" s="49">
        <v>1</v>
      </c>
      <c r="S16" s="49"/>
      <c r="T16" s="49"/>
      <c r="U16" s="49">
        <v>1</v>
      </c>
      <c r="V16" s="121">
        <v>0</v>
      </c>
      <c r="W16" s="121">
        <v>0</v>
      </c>
      <c r="X16" s="121">
        <v>24</v>
      </c>
      <c r="Y16" s="121">
        <f t="shared" si="0"/>
        <v>0</v>
      </c>
      <c r="Z16" s="121">
        <f t="shared" si="1"/>
        <v>250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8" customFormat="1" ht="9.75" customHeight="1">
      <c r="A17" s="49"/>
      <c r="B17" s="49" t="s">
        <v>355</v>
      </c>
      <c r="C17" s="107" t="s">
        <v>249</v>
      </c>
      <c r="D17" s="177">
        <v>6</v>
      </c>
      <c r="E17" s="177">
        <v>8</v>
      </c>
      <c r="F17" s="177">
        <v>6</v>
      </c>
      <c r="G17" s="177">
        <v>8</v>
      </c>
      <c r="H17" s="177"/>
      <c r="I17" s="178"/>
      <c r="J17" s="52"/>
      <c r="K17" s="52"/>
      <c r="L17" s="49">
        <v>11</v>
      </c>
      <c r="M17" s="49">
        <v>17</v>
      </c>
      <c r="N17" s="49">
        <v>14</v>
      </c>
      <c r="O17" s="177">
        <v>4</v>
      </c>
      <c r="P17" s="49">
        <v>5</v>
      </c>
      <c r="Q17" s="49">
        <v>1</v>
      </c>
      <c r="R17" s="49"/>
      <c r="S17" s="49"/>
      <c r="T17" s="49"/>
      <c r="U17" s="49"/>
      <c r="V17" s="121">
        <v>0</v>
      </c>
      <c r="W17" s="121">
        <v>0</v>
      </c>
      <c r="X17" s="121">
        <v>0</v>
      </c>
      <c r="Y17" s="121">
        <f t="shared" si="0"/>
        <v>0</v>
      </c>
      <c r="Z17" s="121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8" customFormat="1" ht="9.75" customHeight="1">
      <c r="A18" s="49"/>
      <c r="B18" s="49" t="s">
        <v>618</v>
      </c>
      <c r="C18" s="107" t="s">
        <v>250</v>
      </c>
      <c r="D18" s="177">
        <v>2</v>
      </c>
      <c r="E18" s="177">
        <v>1</v>
      </c>
      <c r="F18" s="177">
        <v>2</v>
      </c>
      <c r="G18" s="177">
        <v>1</v>
      </c>
      <c r="H18" s="177"/>
      <c r="I18" s="178"/>
      <c r="J18" s="52"/>
      <c r="K18" s="52"/>
      <c r="L18" s="49">
        <v>21</v>
      </c>
      <c r="M18" s="49">
        <v>32</v>
      </c>
      <c r="N18" s="49">
        <v>22</v>
      </c>
      <c r="O18" s="177">
        <v>7</v>
      </c>
      <c r="P18" s="49">
        <v>1</v>
      </c>
      <c r="Q18" s="49">
        <v>1</v>
      </c>
      <c r="R18" s="49">
        <v>1</v>
      </c>
      <c r="S18" s="49">
        <v>1</v>
      </c>
      <c r="T18" s="49">
        <v>1</v>
      </c>
      <c r="U18" s="49"/>
      <c r="V18" s="121"/>
      <c r="W18" s="121">
        <v>67</v>
      </c>
      <c r="X18" s="121">
        <v>37</v>
      </c>
      <c r="Y18" s="121">
        <f t="shared" si="0"/>
        <v>500</v>
      </c>
      <c r="Z18" s="121">
        <f t="shared" si="1"/>
        <v>0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8" customFormat="1" ht="9.75" customHeight="1">
      <c r="A19" s="49"/>
      <c r="B19" s="49" t="s">
        <v>365</v>
      </c>
      <c r="C19" s="107" t="s">
        <v>251</v>
      </c>
      <c r="D19" s="177">
        <v>6</v>
      </c>
      <c r="E19" s="177">
        <v>3</v>
      </c>
      <c r="F19" s="177">
        <v>6</v>
      </c>
      <c r="G19" s="177">
        <v>3</v>
      </c>
      <c r="H19" s="177"/>
      <c r="I19" s="178"/>
      <c r="J19" s="52"/>
      <c r="K19" s="52"/>
      <c r="L19" s="49">
        <v>24</v>
      </c>
      <c r="M19" s="49">
        <v>23</v>
      </c>
      <c r="N19" s="49">
        <v>11</v>
      </c>
      <c r="O19" s="177">
        <v>6</v>
      </c>
      <c r="P19" s="49"/>
      <c r="Q19" s="49">
        <v>3</v>
      </c>
      <c r="R19" s="49"/>
      <c r="S19" s="49">
        <v>1</v>
      </c>
      <c r="T19" s="49"/>
      <c r="U19" s="49"/>
      <c r="V19" s="121">
        <v>0</v>
      </c>
      <c r="W19" s="121">
        <v>26</v>
      </c>
      <c r="X19" s="121">
        <v>0</v>
      </c>
      <c r="Y19" s="121">
        <f t="shared" si="0"/>
        <v>0</v>
      </c>
      <c r="Z19" s="121">
        <f t="shared" si="1"/>
        <v>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8" customFormat="1" ht="9.75" customHeight="1">
      <c r="A20" s="49"/>
      <c r="B20" s="49" t="s">
        <v>366</v>
      </c>
      <c r="C20" s="107" t="s">
        <v>252</v>
      </c>
      <c r="D20" s="177">
        <v>5</v>
      </c>
      <c r="E20" s="177">
        <v>1</v>
      </c>
      <c r="F20" s="177">
        <v>5</v>
      </c>
      <c r="G20" s="177">
        <v>1</v>
      </c>
      <c r="H20" s="177"/>
      <c r="I20" s="178"/>
      <c r="J20" s="52"/>
      <c r="K20" s="52"/>
      <c r="L20" s="49">
        <v>8</v>
      </c>
      <c r="M20" s="49">
        <v>19</v>
      </c>
      <c r="N20" s="49">
        <v>14</v>
      </c>
      <c r="O20" s="177">
        <v>2</v>
      </c>
      <c r="P20" s="49">
        <v>2</v>
      </c>
      <c r="Q20" s="49">
        <v>1</v>
      </c>
      <c r="R20" s="49">
        <v>1</v>
      </c>
      <c r="S20" s="49"/>
      <c r="T20" s="49"/>
      <c r="U20" s="49"/>
      <c r="V20" s="121">
        <v>0</v>
      </c>
      <c r="W20" s="121">
        <v>0</v>
      </c>
      <c r="X20" s="121">
        <v>0</v>
      </c>
      <c r="Y20" s="121">
        <f t="shared" si="0"/>
        <v>0</v>
      </c>
      <c r="Z20" s="121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8" customFormat="1" ht="9.75" customHeight="1">
      <c r="A21" s="49"/>
      <c r="B21" s="49" t="s">
        <v>367</v>
      </c>
      <c r="C21" s="107" t="s">
        <v>253</v>
      </c>
      <c r="D21" s="177">
        <v>7</v>
      </c>
      <c r="E21" s="177">
        <v>9</v>
      </c>
      <c r="F21" s="177">
        <v>7</v>
      </c>
      <c r="G21" s="177">
        <v>9</v>
      </c>
      <c r="H21" s="177"/>
      <c r="I21" s="178"/>
      <c r="J21" s="52"/>
      <c r="K21" s="52"/>
      <c r="L21" s="49">
        <v>25</v>
      </c>
      <c r="M21" s="49">
        <v>28</v>
      </c>
      <c r="N21" s="49">
        <v>26</v>
      </c>
      <c r="O21" s="177">
        <v>3</v>
      </c>
      <c r="P21" s="49">
        <v>5</v>
      </c>
      <c r="Q21" s="49"/>
      <c r="R21" s="49"/>
      <c r="S21" s="49">
        <v>3</v>
      </c>
      <c r="T21" s="49"/>
      <c r="U21" s="49">
        <v>2</v>
      </c>
      <c r="V21" s="121">
        <v>0</v>
      </c>
      <c r="W21" s="121">
        <v>0</v>
      </c>
      <c r="X21" s="121">
        <v>0</v>
      </c>
      <c r="Y21" s="121">
        <f t="shared" si="0"/>
        <v>0</v>
      </c>
      <c r="Z21" s="121">
        <f t="shared" si="1"/>
        <v>222.2222222222222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8" customFormat="1" ht="9.75" customHeight="1">
      <c r="A22" s="49"/>
      <c r="B22" s="49" t="s">
        <v>368</v>
      </c>
      <c r="C22" s="107" t="s">
        <v>254</v>
      </c>
      <c r="D22" s="177">
        <v>10</v>
      </c>
      <c r="E22" s="177">
        <v>5</v>
      </c>
      <c r="F22" s="177">
        <v>10</v>
      </c>
      <c r="G22" s="177">
        <v>5</v>
      </c>
      <c r="H22" s="177"/>
      <c r="I22" s="178"/>
      <c r="J22" s="52"/>
      <c r="K22" s="52"/>
      <c r="L22" s="49">
        <v>38</v>
      </c>
      <c r="M22" s="49">
        <v>45</v>
      </c>
      <c r="N22" s="49">
        <v>23</v>
      </c>
      <c r="O22" s="177">
        <v>3</v>
      </c>
      <c r="P22" s="49">
        <v>3</v>
      </c>
      <c r="Q22" s="49">
        <v>5</v>
      </c>
      <c r="R22" s="49">
        <v>2</v>
      </c>
      <c r="S22" s="49"/>
      <c r="T22" s="49"/>
      <c r="U22" s="49"/>
      <c r="V22" s="121">
        <v>0</v>
      </c>
      <c r="W22" s="121">
        <v>83</v>
      </c>
      <c r="X22" s="121">
        <v>49</v>
      </c>
      <c r="Y22" s="121">
        <f t="shared" si="0"/>
        <v>0</v>
      </c>
      <c r="Z22" s="121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8" customFormat="1" ht="9.75" customHeight="1">
      <c r="A23" s="49"/>
      <c r="B23" s="49" t="s">
        <v>369</v>
      </c>
      <c r="C23" s="107" t="s">
        <v>255</v>
      </c>
      <c r="D23" s="177">
        <v>6</v>
      </c>
      <c r="E23" s="177">
        <v>3</v>
      </c>
      <c r="F23" s="177">
        <v>6</v>
      </c>
      <c r="G23" s="177">
        <v>3</v>
      </c>
      <c r="H23" s="177"/>
      <c r="I23" s="178"/>
      <c r="J23" s="52"/>
      <c r="K23" s="52"/>
      <c r="L23" s="49">
        <v>16</v>
      </c>
      <c r="M23" s="49">
        <v>12</v>
      </c>
      <c r="N23" s="49">
        <v>25</v>
      </c>
      <c r="O23" s="177">
        <v>6</v>
      </c>
      <c r="P23" s="49">
        <v>3</v>
      </c>
      <c r="Q23" s="49"/>
      <c r="R23" s="49">
        <v>1</v>
      </c>
      <c r="S23" s="49"/>
      <c r="T23" s="49"/>
      <c r="U23" s="49"/>
      <c r="V23" s="121">
        <v>0</v>
      </c>
      <c r="W23" s="121">
        <v>40</v>
      </c>
      <c r="X23" s="121">
        <v>33</v>
      </c>
      <c r="Y23" s="121">
        <f t="shared" si="0"/>
        <v>0</v>
      </c>
      <c r="Z23" s="121">
        <f t="shared" si="1"/>
        <v>0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8" customFormat="1" ht="9.75" customHeight="1">
      <c r="A24" s="49"/>
      <c r="B24" s="49" t="s">
        <v>370</v>
      </c>
      <c r="C24" s="107" t="s">
        <v>256</v>
      </c>
      <c r="D24" s="177">
        <v>2</v>
      </c>
      <c r="E24" s="177">
        <v>4</v>
      </c>
      <c r="F24" s="177">
        <v>2</v>
      </c>
      <c r="G24" s="177">
        <v>4</v>
      </c>
      <c r="H24" s="177"/>
      <c r="I24" s="178"/>
      <c r="J24" s="52"/>
      <c r="K24" s="52"/>
      <c r="L24" s="49">
        <v>12</v>
      </c>
      <c r="M24" s="49">
        <v>16</v>
      </c>
      <c r="N24" s="49">
        <v>19</v>
      </c>
      <c r="O24" s="177">
        <v>4</v>
      </c>
      <c r="P24" s="49">
        <v>1</v>
      </c>
      <c r="Q24" s="49">
        <v>1</v>
      </c>
      <c r="R24" s="49"/>
      <c r="S24" s="49">
        <v>1</v>
      </c>
      <c r="T24" s="49"/>
      <c r="U24" s="49"/>
      <c r="V24" s="121">
        <v>45</v>
      </c>
      <c r="W24" s="121">
        <v>0</v>
      </c>
      <c r="X24" s="121">
        <v>0</v>
      </c>
      <c r="Y24" s="121">
        <f t="shared" si="0"/>
        <v>0</v>
      </c>
      <c r="Z24" s="121">
        <f t="shared" si="1"/>
        <v>0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8" customFormat="1" ht="9.75" customHeight="1">
      <c r="A25" s="49"/>
      <c r="B25" s="49" t="s">
        <v>371</v>
      </c>
      <c r="C25" s="107" t="s">
        <v>257</v>
      </c>
      <c r="D25" s="177">
        <v>194</v>
      </c>
      <c r="E25" s="177">
        <v>238</v>
      </c>
      <c r="F25" s="177">
        <v>196</v>
      </c>
      <c r="G25" s="177">
        <v>241</v>
      </c>
      <c r="H25" s="177"/>
      <c r="I25" s="178"/>
      <c r="J25" s="52"/>
      <c r="K25" s="52"/>
      <c r="L25" s="49">
        <v>109</v>
      </c>
      <c r="M25" s="49">
        <v>105</v>
      </c>
      <c r="N25" s="49">
        <v>101</v>
      </c>
      <c r="O25" s="177">
        <v>18</v>
      </c>
      <c r="P25" s="49">
        <v>18</v>
      </c>
      <c r="Q25" s="49">
        <v>27</v>
      </c>
      <c r="R25" s="49">
        <v>38</v>
      </c>
      <c r="S25" s="49">
        <v>21</v>
      </c>
      <c r="T25" s="49">
        <v>3</v>
      </c>
      <c r="U25" s="49">
        <v>7</v>
      </c>
      <c r="V25" s="121">
        <v>25</v>
      </c>
      <c r="W25" s="121">
        <v>20</v>
      </c>
      <c r="X25" s="121">
        <v>32</v>
      </c>
      <c r="Y25" s="121">
        <f t="shared" si="0"/>
        <v>15.306122448979592</v>
      </c>
      <c r="Z25" s="121">
        <f t="shared" si="1"/>
        <v>29.04564315352697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8" customFormat="1" ht="9.75" customHeight="1">
      <c r="A26" s="49"/>
      <c r="B26" s="49" t="s">
        <v>372</v>
      </c>
      <c r="C26" s="107" t="s">
        <v>258</v>
      </c>
      <c r="D26" s="177">
        <v>6</v>
      </c>
      <c r="E26" s="177">
        <v>6</v>
      </c>
      <c r="F26" s="177">
        <v>6</v>
      </c>
      <c r="G26" s="177">
        <v>6</v>
      </c>
      <c r="H26" s="177"/>
      <c r="I26" s="178"/>
      <c r="J26" s="52"/>
      <c r="K26" s="52"/>
      <c r="L26" s="49">
        <v>14</v>
      </c>
      <c r="M26" s="49">
        <v>7</v>
      </c>
      <c r="N26" s="49">
        <v>12</v>
      </c>
      <c r="O26" s="177">
        <v>1</v>
      </c>
      <c r="P26" s="49">
        <v>2</v>
      </c>
      <c r="Q26" s="49">
        <v>1</v>
      </c>
      <c r="R26" s="49"/>
      <c r="S26" s="49">
        <v>1</v>
      </c>
      <c r="T26" s="49"/>
      <c r="U26" s="49"/>
      <c r="V26" s="121">
        <v>45</v>
      </c>
      <c r="W26" s="121">
        <v>0</v>
      </c>
      <c r="X26" s="121">
        <v>0</v>
      </c>
      <c r="Y26" s="121">
        <f t="shared" si="0"/>
        <v>0</v>
      </c>
      <c r="Z26" s="121">
        <f t="shared" si="1"/>
        <v>0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8" customFormat="1" ht="9.75" customHeight="1">
      <c r="A27" s="49"/>
      <c r="B27" s="108" t="s">
        <v>800</v>
      </c>
      <c r="C27" s="187" t="s">
        <v>110</v>
      </c>
      <c r="D27" s="191">
        <f aca="true" t="shared" si="2" ref="D27:T27">SUM(D8:D26)</f>
        <v>309</v>
      </c>
      <c r="E27" s="191">
        <f t="shared" si="2"/>
        <v>331</v>
      </c>
      <c r="F27" s="108">
        <f t="shared" si="2"/>
        <v>311</v>
      </c>
      <c r="G27" s="108">
        <f t="shared" si="2"/>
        <v>334</v>
      </c>
      <c r="H27" s="191">
        <f t="shared" si="2"/>
        <v>0</v>
      </c>
      <c r="I27" s="191">
        <f t="shared" si="2"/>
        <v>0</v>
      </c>
      <c r="J27" s="191">
        <f t="shared" si="2"/>
        <v>0</v>
      </c>
      <c r="K27" s="191">
        <f t="shared" si="2"/>
        <v>0</v>
      </c>
      <c r="L27" s="108">
        <v>512</v>
      </c>
      <c r="M27" s="108">
        <f t="shared" si="2"/>
        <v>547</v>
      </c>
      <c r="N27" s="108">
        <f t="shared" si="2"/>
        <v>487</v>
      </c>
      <c r="O27" s="108">
        <f t="shared" si="2"/>
        <v>92</v>
      </c>
      <c r="P27" s="108">
        <f t="shared" si="2"/>
        <v>84</v>
      </c>
      <c r="Q27" s="108">
        <f t="shared" si="2"/>
        <v>45</v>
      </c>
      <c r="R27" s="108">
        <f t="shared" si="2"/>
        <v>51</v>
      </c>
      <c r="S27" s="108">
        <f>SUM(S8:S26)</f>
        <v>33</v>
      </c>
      <c r="T27" s="108">
        <f t="shared" si="2"/>
        <v>4</v>
      </c>
      <c r="U27" s="108">
        <f>SUM(U8:U26)</f>
        <v>10</v>
      </c>
      <c r="V27" s="191">
        <v>23</v>
      </c>
      <c r="W27" s="191">
        <v>18</v>
      </c>
      <c r="X27" s="191">
        <v>26</v>
      </c>
      <c r="Y27" s="191">
        <f t="shared" si="0"/>
        <v>12.861736334405144</v>
      </c>
      <c r="Z27" s="191">
        <f t="shared" si="1"/>
        <v>29.940119760479043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</row>
    <row r="29" spans="1:126" ht="8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</row>
    <row r="30" spans="1:126" ht="8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</row>
    <row r="31" spans="1:126" ht="8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</row>
    <row r="32" spans="1:126" ht="8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</row>
    <row r="33" spans="1:126" ht="8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</row>
    <row r="34" spans="1:126" ht="8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99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</row>
    <row r="35" spans="1:126" ht="8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</row>
    <row r="36" spans="1:126" ht="8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298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</row>
    <row r="37" spans="1:126" ht="8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</row>
    <row r="38" spans="1:126" ht="8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</row>
    <row r="39" spans="1:126" ht="8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</row>
    <row r="40" spans="1:126" ht="8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</row>
    <row r="41" spans="1:126" ht="8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</row>
    <row r="42" spans="1:126" ht="8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</row>
    <row r="43" spans="1:126" ht="8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</row>
    <row r="44" spans="1:126" ht="8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</row>
    <row r="45" spans="1:126" ht="8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</row>
    <row r="46" spans="1:126" ht="8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</row>
    <row r="47" spans="1:126" ht="8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</row>
    <row r="48" spans="1:126" ht="8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</row>
    <row r="49" spans="1:126" ht="8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</row>
    <row r="50" spans="1:126" ht="8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</row>
    <row r="51" spans="1:126" ht="8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</row>
    <row r="52" spans="1:126" ht="8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</row>
    <row r="53" spans="1:126" ht="8.25">
      <c r="A53" s="55"/>
      <c r="B53" s="55"/>
      <c r="C53" s="55"/>
      <c r="D53" s="55"/>
      <c r="E53" s="55" t="s">
        <v>564</v>
      </c>
      <c r="F53" s="55"/>
      <c r="G53" s="55"/>
      <c r="H53" s="55"/>
      <c r="I53" s="55" t="s">
        <v>112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30"/>
      <c r="W53" s="130"/>
      <c r="X53" s="130"/>
      <c r="Y53" s="130"/>
      <c r="Z53" s="130"/>
      <c r="AA53" s="130"/>
      <c r="AB53" s="130"/>
      <c r="AC53" s="130"/>
      <c r="AD53" s="130"/>
      <c r="AE53" s="55"/>
      <c r="AF53" s="55"/>
      <c r="AG53" s="55"/>
      <c r="AH53" s="55"/>
      <c r="AI53" s="55"/>
      <c r="AJ53" s="55" t="s">
        <v>35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</row>
    <row r="54" spans="1:126" ht="8.25">
      <c r="A54" s="55"/>
      <c r="B54" s="55"/>
      <c r="C54" s="55"/>
      <c r="D54" s="55" t="s">
        <v>113</v>
      </c>
      <c r="E54" s="55"/>
      <c r="F54" s="55"/>
      <c r="G54" s="55"/>
      <c r="H54" s="55"/>
      <c r="I54" s="55" t="s">
        <v>114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30"/>
      <c r="W54" s="130"/>
      <c r="X54" s="130"/>
      <c r="Y54" s="130"/>
      <c r="Z54" s="130"/>
      <c r="AA54" s="130"/>
      <c r="AB54" s="130"/>
      <c r="AC54" s="130"/>
      <c r="AD54" s="130"/>
      <c r="AE54" s="55"/>
      <c r="AF54" s="55"/>
      <c r="AG54" s="55"/>
      <c r="AH54" s="55"/>
      <c r="AI54" s="55"/>
      <c r="AJ54" s="55" t="s">
        <v>36</v>
      </c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</row>
    <row r="55" spans="1:126" ht="8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30"/>
      <c r="W55" s="130"/>
      <c r="X55" s="130"/>
      <c r="Y55" s="130"/>
      <c r="Z55" s="130"/>
      <c r="AA55" s="130"/>
      <c r="AB55" s="130"/>
      <c r="AC55" s="130"/>
      <c r="AD55" s="148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</row>
    <row r="56" spans="1:126" ht="8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49" t="s">
        <v>429</v>
      </c>
      <c r="S56" s="55"/>
      <c r="T56" s="55"/>
      <c r="U56" s="55"/>
      <c r="V56" s="130"/>
      <c r="W56" s="145"/>
      <c r="X56" s="145"/>
      <c r="Y56" s="145"/>
      <c r="Z56" s="145"/>
      <c r="AA56" s="145"/>
      <c r="AB56" s="145"/>
      <c r="AC56" s="130"/>
      <c r="AD56" s="130"/>
      <c r="AE56" s="55"/>
      <c r="AF56" s="55"/>
      <c r="AG56" s="55"/>
      <c r="AH56" s="135"/>
      <c r="AI56" s="135" t="s">
        <v>639</v>
      </c>
      <c r="AJ56" s="1128" t="s">
        <v>638</v>
      </c>
      <c r="AK56" s="1128"/>
      <c r="AL56" s="1129"/>
      <c r="AM56" s="1128"/>
      <c r="AN56" s="1128"/>
      <c r="AO56" s="1128"/>
      <c r="AP56" s="1130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</row>
    <row r="57" spans="1:126" ht="8.25">
      <c r="A57" s="55"/>
      <c r="B57" s="135" t="s">
        <v>374</v>
      </c>
      <c r="C57" s="117"/>
      <c r="D57" s="1131" t="s">
        <v>89</v>
      </c>
      <c r="E57" s="1128"/>
      <c r="F57" s="1128"/>
      <c r="G57" s="1128"/>
      <c r="H57" s="1130"/>
      <c r="I57" s="143" t="s">
        <v>508</v>
      </c>
      <c r="J57" s="150"/>
      <c r="K57" s="150"/>
      <c r="L57" s="150"/>
      <c r="M57" s="151"/>
      <c r="N57" s="143" t="s">
        <v>224</v>
      </c>
      <c r="O57" s="150"/>
      <c r="P57" s="150"/>
      <c r="Q57" s="150"/>
      <c r="R57" s="151"/>
      <c r="S57" s="55"/>
      <c r="T57" s="55"/>
      <c r="U57" s="55"/>
      <c r="V57" s="152"/>
      <c r="W57" s="145"/>
      <c r="X57" s="145"/>
      <c r="Y57" s="145"/>
      <c r="Z57" s="145"/>
      <c r="AA57" s="145"/>
      <c r="AB57" s="145"/>
      <c r="AC57" s="145"/>
      <c r="AD57" s="145"/>
      <c r="AE57" s="55"/>
      <c r="AF57" s="55"/>
      <c r="AG57" s="55"/>
      <c r="AH57" s="153" t="s">
        <v>320</v>
      </c>
      <c r="AI57" s="154" t="s">
        <v>108</v>
      </c>
      <c r="AJ57" s="135" t="s">
        <v>754</v>
      </c>
      <c r="AK57" s="117" t="s">
        <v>756</v>
      </c>
      <c r="AL57" s="135" t="s">
        <v>259</v>
      </c>
      <c r="AM57" s="135" t="s">
        <v>262</v>
      </c>
      <c r="AN57" s="135" t="s">
        <v>164</v>
      </c>
      <c r="AO57" s="135" t="s">
        <v>166</v>
      </c>
      <c r="AP57" s="135" t="s">
        <v>532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</row>
    <row r="58" spans="1:126" ht="8.25">
      <c r="A58" s="55"/>
      <c r="B58" s="154" t="s">
        <v>509</v>
      </c>
      <c r="C58" s="154"/>
      <c r="D58" s="135">
        <v>1998</v>
      </c>
      <c r="E58" s="155">
        <v>1999</v>
      </c>
      <c r="F58" s="130">
        <v>2000</v>
      </c>
      <c r="G58" s="116" t="s">
        <v>106</v>
      </c>
      <c r="H58" s="156"/>
      <c r="I58" s="135">
        <v>1998</v>
      </c>
      <c r="J58" s="155">
        <v>1999</v>
      </c>
      <c r="K58" s="130">
        <v>2000</v>
      </c>
      <c r="L58" s="116" t="s">
        <v>106</v>
      </c>
      <c r="M58" s="156"/>
      <c r="N58" s="135">
        <v>1998</v>
      </c>
      <c r="O58" s="155">
        <v>1999</v>
      </c>
      <c r="P58" s="130">
        <v>2000</v>
      </c>
      <c r="Q58" s="116" t="s">
        <v>106</v>
      </c>
      <c r="R58" s="156"/>
      <c r="S58" s="55"/>
      <c r="T58" s="55"/>
      <c r="U58" s="55"/>
      <c r="V58" s="130"/>
      <c r="W58" s="130"/>
      <c r="X58" s="130"/>
      <c r="Y58" s="145"/>
      <c r="Z58" s="145"/>
      <c r="AA58" s="145"/>
      <c r="AB58" s="145"/>
      <c r="AC58" s="145"/>
      <c r="AD58" s="145"/>
      <c r="AE58" s="55"/>
      <c r="AF58" s="55"/>
      <c r="AG58" s="55"/>
      <c r="AH58" s="154" t="s">
        <v>626</v>
      </c>
      <c r="AI58" s="154" t="s">
        <v>640</v>
      </c>
      <c r="AJ58" s="154" t="s">
        <v>755</v>
      </c>
      <c r="AK58" s="116" t="s">
        <v>260</v>
      </c>
      <c r="AL58" s="154" t="s">
        <v>261</v>
      </c>
      <c r="AM58" s="154" t="s">
        <v>263</v>
      </c>
      <c r="AN58" s="154" t="s">
        <v>263</v>
      </c>
      <c r="AO58" s="154" t="s">
        <v>531</v>
      </c>
      <c r="AP58" s="154" t="s">
        <v>533</v>
      </c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</row>
    <row r="59" spans="1:126" ht="8.25">
      <c r="A59" s="55"/>
      <c r="B59" s="154"/>
      <c r="C59" s="154"/>
      <c r="D59" s="154"/>
      <c r="E59" s="156"/>
      <c r="F59" s="130"/>
      <c r="G59" s="118" t="s">
        <v>430</v>
      </c>
      <c r="H59" s="157"/>
      <c r="I59" s="154"/>
      <c r="J59" s="156"/>
      <c r="K59" s="130"/>
      <c r="L59" s="118" t="s">
        <v>431</v>
      </c>
      <c r="M59" s="157"/>
      <c r="N59" s="154"/>
      <c r="O59" s="156"/>
      <c r="P59" s="130"/>
      <c r="Q59" s="118" t="s">
        <v>430</v>
      </c>
      <c r="R59" s="157"/>
      <c r="S59" s="55"/>
      <c r="T59" s="55"/>
      <c r="U59" s="55"/>
      <c r="V59" s="130"/>
      <c r="W59" s="130"/>
      <c r="X59" s="158"/>
      <c r="Y59" s="130"/>
      <c r="Z59" s="158"/>
      <c r="AA59" s="130"/>
      <c r="AB59" s="158"/>
      <c r="AC59" s="130"/>
      <c r="AD59" s="158"/>
      <c r="AE59" s="55"/>
      <c r="AF59" s="55"/>
      <c r="AG59" s="55"/>
      <c r="AH59" s="159"/>
      <c r="AI59" s="159"/>
      <c r="AJ59" s="159"/>
      <c r="AK59" s="118" t="s">
        <v>757</v>
      </c>
      <c r="AL59" s="159"/>
      <c r="AM59" s="159" t="s">
        <v>264</v>
      </c>
      <c r="AN59" s="159" t="s">
        <v>165</v>
      </c>
      <c r="AO59" s="159"/>
      <c r="AP59" s="159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</row>
    <row r="60" spans="1:126" ht="8.25">
      <c r="A60" s="55"/>
      <c r="B60" s="159"/>
      <c r="C60" s="159"/>
      <c r="D60" s="159"/>
      <c r="E60" s="157"/>
      <c r="F60" s="157"/>
      <c r="G60" s="142">
        <v>2000</v>
      </c>
      <c r="H60" s="142">
        <v>2001</v>
      </c>
      <c r="I60" s="159"/>
      <c r="J60" s="157"/>
      <c r="K60" s="157"/>
      <c r="L60" s="142">
        <v>2000</v>
      </c>
      <c r="M60" s="142">
        <v>2001</v>
      </c>
      <c r="N60" s="159"/>
      <c r="O60" s="157"/>
      <c r="P60" s="157"/>
      <c r="Q60" s="142">
        <v>2000</v>
      </c>
      <c r="R60" s="142">
        <v>2001</v>
      </c>
      <c r="S60" s="55"/>
      <c r="T60" s="55"/>
      <c r="U60" s="55"/>
      <c r="V60" s="130"/>
      <c r="W60" s="144"/>
      <c r="X60" s="144"/>
      <c r="Y60" s="130"/>
      <c r="Z60" s="130"/>
      <c r="AA60" s="144"/>
      <c r="AB60" s="145"/>
      <c r="AC60" s="130"/>
      <c r="AD60" s="130"/>
      <c r="AE60" s="55"/>
      <c r="AF60" s="55"/>
      <c r="AG60" s="55"/>
      <c r="AH60" s="117" t="s">
        <v>192</v>
      </c>
      <c r="AI60" s="55">
        <f>SUM(AJ60:AP60)</f>
        <v>41</v>
      </c>
      <c r="AJ60" s="55">
        <v>2</v>
      </c>
      <c r="AK60" s="55">
        <v>1</v>
      </c>
      <c r="AL60" s="55"/>
      <c r="AM60" s="55">
        <v>2</v>
      </c>
      <c r="AN60" s="55">
        <v>27</v>
      </c>
      <c r="AO60" s="55">
        <v>8</v>
      </c>
      <c r="AP60" s="55">
        <v>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</row>
    <row r="61" spans="1:126" ht="8.25">
      <c r="A61" s="55"/>
      <c r="B61" s="55" t="s">
        <v>192</v>
      </c>
      <c r="C61" s="55"/>
      <c r="D61" s="55">
        <v>31</v>
      </c>
      <c r="E61" s="55">
        <v>31</v>
      </c>
      <c r="F61" s="55">
        <v>34</v>
      </c>
      <c r="G61" s="55">
        <v>29</v>
      </c>
      <c r="H61" s="55">
        <v>23</v>
      </c>
      <c r="I61" s="55">
        <v>5</v>
      </c>
      <c r="J61" s="55">
        <v>2</v>
      </c>
      <c r="K61" s="55">
        <v>1</v>
      </c>
      <c r="L61" s="55">
        <v>1</v>
      </c>
      <c r="M61" s="55">
        <v>1</v>
      </c>
      <c r="N61" s="55">
        <v>58.8</v>
      </c>
      <c r="O61" s="146">
        <v>40</v>
      </c>
      <c r="P61" s="146">
        <v>9.3</v>
      </c>
      <c r="Q61" s="146">
        <f aca="true" t="shared" si="3" ref="Q61:Q78">L61/T61*1000</f>
        <v>12.048192771084338</v>
      </c>
      <c r="R61" s="146">
        <f aca="true" t="shared" si="4" ref="R61:R80">M61/U61*1000</f>
        <v>20.833333333333332</v>
      </c>
      <c r="S61" s="55"/>
      <c r="T61" s="160">
        <v>83</v>
      </c>
      <c r="U61" s="160">
        <v>48</v>
      </c>
      <c r="V61" s="130"/>
      <c r="W61" s="144"/>
      <c r="X61" s="144"/>
      <c r="Y61" s="130"/>
      <c r="Z61" s="130"/>
      <c r="AA61" s="144"/>
      <c r="AB61" s="145"/>
      <c r="AC61" s="130"/>
      <c r="AD61" s="130"/>
      <c r="AE61" s="55"/>
      <c r="AF61" s="55"/>
      <c r="AG61" s="55"/>
      <c r="AH61" s="116" t="s">
        <v>415</v>
      </c>
      <c r="AI61" s="55">
        <f aca="true" t="shared" si="5" ref="AI61:AI79">SUM(AJ61:AP61)</f>
        <v>20</v>
      </c>
      <c r="AJ61" s="55"/>
      <c r="AK61" s="55"/>
      <c r="AL61" s="55"/>
      <c r="AM61" s="55"/>
      <c r="AN61" s="55">
        <v>8</v>
      </c>
      <c r="AO61" s="55">
        <v>12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</row>
    <row r="62" spans="1:126" ht="8.25">
      <c r="A62" s="55"/>
      <c r="B62" s="55" t="s">
        <v>415</v>
      </c>
      <c r="C62" s="55"/>
      <c r="D62" s="55">
        <v>17</v>
      </c>
      <c r="E62" s="55">
        <v>21</v>
      </c>
      <c r="F62" s="55">
        <v>10</v>
      </c>
      <c r="G62" s="55">
        <v>8</v>
      </c>
      <c r="H62" s="55">
        <v>13</v>
      </c>
      <c r="I62" s="55">
        <v>4</v>
      </c>
      <c r="J62" s="55">
        <v>3</v>
      </c>
      <c r="K62" s="55">
        <v>1</v>
      </c>
      <c r="L62" s="55">
        <v>1</v>
      </c>
      <c r="M62" s="55">
        <v>0</v>
      </c>
      <c r="N62" s="55">
        <v>28.5</v>
      </c>
      <c r="O62" s="146">
        <v>37</v>
      </c>
      <c r="P62" s="146">
        <v>12.5</v>
      </c>
      <c r="Q62" s="146">
        <f t="shared" si="3"/>
        <v>15.625</v>
      </c>
      <c r="R62" s="146">
        <f t="shared" si="4"/>
        <v>0</v>
      </c>
      <c r="S62" s="55"/>
      <c r="T62" s="130">
        <v>64</v>
      </c>
      <c r="U62" s="130">
        <v>55</v>
      </c>
      <c r="V62" s="130"/>
      <c r="W62" s="144"/>
      <c r="X62" s="144"/>
      <c r="Y62" s="130"/>
      <c r="Z62" s="130"/>
      <c r="AA62" s="144"/>
      <c r="AB62" s="145"/>
      <c r="AC62" s="130"/>
      <c r="AD62" s="130"/>
      <c r="AE62" s="55"/>
      <c r="AF62" s="55"/>
      <c r="AG62" s="55"/>
      <c r="AH62" s="116" t="s">
        <v>424</v>
      </c>
      <c r="AI62" s="55">
        <f t="shared" si="5"/>
        <v>21</v>
      </c>
      <c r="AJ62" s="55"/>
      <c r="AK62" s="55">
        <v>1</v>
      </c>
      <c r="AL62" s="55">
        <v>2</v>
      </c>
      <c r="AM62" s="55">
        <v>3</v>
      </c>
      <c r="AN62" s="55">
        <v>10</v>
      </c>
      <c r="AO62" s="55">
        <v>2</v>
      </c>
      <c r="AP62" s="55">
        <v>3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</row>
    <row r="63" spans="1:126" ht="8.25">
      <c r="A63" s="55"/>
      <c r="B63" s="55" t="s">
        <v>424</v>
      </c>
      <c r="C63" s="55"/>
      <c r="D63" s="55">
        <v>6</v>
      </c>
      <c r="E63" s="55">
        <v>6</v>
      </c>
      <c r="F63" s="55">
        <v>5</v>
      </c>
      <c r="G63" s="55">
        <v>4</v>
      </c>
      <c r="H63" s="55">
        <v>5</v>
      </c>
      <c r="I63" s="55">
        <v>3</v>
      </c>
      <c r="J63" s="55">
        <v>1</v>
      </c>
      <c r="K63" s="55">
        <v>2</v>
      </c>
      <c r="L63" s="55">
        <v>1</v>
      </c>
      <c r="M63" s="55">
        <v>1</v>
      </c>
      <c r="N63" s="55">
        <v>21.7</v>
      </c>
      <c r="O63" s="55">
        <v>28.6</v>
      </c>
      <c r="P63" s="146">
        <v>23.8</v>
      </c>
      <c r="Q63" s="146">
        <f t="shared" si="3"/>
        <v>14.705882352941176</v>
      </c>
      <c r="R63" s="146">
        <f t="shared" si="4"/>
        <v>21.27659574468085</v>
      </c>
      <c r="S63" s="55"/>
      <c r="T63" s="130">
        <v>68</v>
      </c>
      <c r="U63" s="130">
        <v>47</v>
      </c>
      <c r="V63" s="130"/>
      <c r="W63" s="144"/>
      <c r="X63" s="144"/>
      <c r="Y63" s="130"/>
      <c r="Z63" s="130"/>
      <c r="AA63" s="144"/>
      <c r="AB63" s="145"/>
      <c r="AC63" s="130"/>
      <c r="AD63" s="130"/>
      <c r="AE63" s="55"/>
      <c r="AF63" s="55"/>
      <c r="AG63" s="55"/>
      <c r="AH63" s="116" t="s">
        <v>496</v>
      </c>
      <c r="AI63" s="55">
        <f t="shared" si="5"/>
        <v>46</v>
      </c>
      <c r="AJ63" s="55">
        <v>1</v>
      </c>
      <c r="AK63" s="55">
        <v>3</v>
      </c>
      <c r="AL63" s="55"/>
      <c r="AM63" s="55">
        <v>6</v>
      </c>
      <c r="AN63" s="55">
        <v>1</v>
      </c>
      <c r="AO63" s="55">
        <v>31</v>
      </c>
      <c r="AP63" s="55">
        <v>4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</row>
    <row r="64" spans="1:126" ht="8.25">
      <c r="A64" s="55"/>
      <c r="B64" s="55" t="s">
        <v>496</v>
      </c>
      <c r="C64" s="55"/>
      <c r="D64" s="55">
        <v>41</v>
      </c>
      <c r="E64" s="55">
        <v>36</v>
      </c>
      <c r="F64" s="55">
        <v>25</v>
      </c>
      <c r="G64" s="55">
        <v>21</v>
      </c>
      <c r="H64" s="55">
        <v>25</v>
      </c>
      <c r="I64" s="55">
        <v>4</v>
      </c>
      <c r="J64" s="55">
        <v>6</v>
      </c>
      <c r="K64" s="55">
        <v>3</v>
      </c>
      <c r="L64" s="55">
        <v>2</v>
      </c>
      <c r="M64" s="55">
        <v>4</v>
      </c>
      <c r="N64" s="146">
        <v>40</v>
      </c>
      <c r="O64" s="55">
        <v>32.8</v>
      </c>
      <c r="P64" s="146">
        <v>19.6</v>
      </c>
      <c r="Q64" s="146">
        <f t="shared" si="3"/>
        <v>16.129032258064516</v>
      </c>
      <c r="R64" s="146">
        <f t="shared" si="4"/>
        <v>43.01075268817205</v>
      </c>
      <c r="S64" s="55"/>
      <c r="T64" s="130">
        <v>124</v>
      </c>
      <c r="U64" s="130">
        <v>93</v>
      </c>
      <c r="V64" s="130"/>
      <c r="W64" s="144"/>
      <c r="X64" s="144"/>
      <c r="Y64" s="130"/>
      <c r="Z64" s="130"/>
      <c r="AA64" s="144"/>
      <c r="AB64" s="145"/>
      <c r="AC64" s="130"/>
      <c r="AD64" s="130"/>
      <c r="AE64" s="55"/>
      <c r="AF64" s="55"/>
      <c r="AG64" s="55"/>
      <c r="AH64" s="116" t="s">
        <v>553</v>
      </c>
      <c r="AI64" s="55">
        <f t="shared" si="5"/>
        <v>27</v>
      </c>
      <c r="AJ64" s="55"/>
      <c r="AK64" s="55">
        <v>1</v>
      </c>
      <c r="AL64" s="55"/>
      <c r="AM64" s="55">
        <v>4</v>
      </c>
      <c r="AN64" s="55">
        <v>13</v>
      </c>
      <c r="AO64" s="55">
        <v>8</v>
      </c>
      <c r="AP64" s="55">
        <v>1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</row>
    <row r="65" spans="1:126" ht="8.25">
      <c r="A65" s="55"/>
      <c r="B65" s="55" t="s">
        <v>553</v>
      </c>
      <c r="C65" s="55"/>
      <c r="D65" s="55">
        <v>26</v>
      </c>
      <c r="E65" s="55">
        <v>32</v>
      </c>
      <c r="F65" s="55">
        <v>20</v>
      </c>
      <c r="G65" s="55">
        <v>14</v>
      </c>
      <c r="H65" s="55">
        <v>23</v>
      </c>
      <c r="I65" s="55">
        <v>4</v>
      </c>
      <c r="J65" s="55">
        <v>1</v>
      </c>
      <c r="K65" s="55">
        <v>1</v>
      </c>
      <c r="L65" s="55">
        <v>1</v>
      </c>
      <c r="M65" s="55">
        <v>3</v>
      </c>
      <c r="N65" s="55" t="s">
        <v>544</v>
      </c>
      <c r="O65" s="55">
        <v>31.3</v>
      </c>
      <c r="P65" s="146">
        <v>8.5</v>
      </c>
      <c r="Q65" s="146">
        <f t="shared" si="3"/>
        <v>10.309278350515465</v>
      </c>
      <c r="R65" s="146">
        <f t="shared" si="4"/>
        <v>41.0958904109589</v>
      </c>
      <c r="S65" s="55"/>
      <c r="T65" s="130">
        <v>97</v>
      </c>
      <c r="U65" s="130">
        <v>73</v>
      </c>
      <c r="V65" s="130"/>
      <c r="W65" s="144"/>
      <c r="X65" s="144"/>
      <c r="Y65" s="130"/>
      <c r="Z65" s="130"/>
      <c r="AA65" s="144"/>
      <c r="AB65" s="145"/>
      <c r="AC65" s="130"/>
      <c r="AD65" s="130"/>
      <c r="AE65" s="55"/>
      <c r="AF65" s="55"/>
      <c r="AG65" s="55"/>
      <c r="AH65" s="116" t="s">
        <v>554</v>
      </c>
      <c r="AI65" s="55">
        <f t="shared" si="5"/>
        <v>41</v>
      </c>
      <c r="AJ65" s="55"/>
      <c r="AK65" s="55">
        <v>3</v>
      </c>
      <c r="AL65" s="55">
        <v>2</v>
      </c>
      <c r="AM65" s="55">
        <v>5</v>
      </c>
      <c r="AN65" s="55">
        <v>6</v>
      </c>
      <c r="AO65" s="55">
        <v>13</v>
      </c>
      <c r="AP65" s="55">
        <v>12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</row>
    <row r="66" spans="1:126" ht="8.25">
      <c r="A66" s="55"/>
      <c r="B66" s="55" t="s">
        <v>554</v>
      </c>
      <c r="C66" s="55"/>
      <c r="D66" s="55">
        <v>41</v>
      </c>
      <c r="E66" s="55">
        <v>24</v>
      </c>
      <c r="F66" s="55">
        <v>31</v>
      </c>
      <c r="G66" s="55">
        <v>21</v>
      </c>
      <c r="H66" s="55">
        <v>33</v>
      </c>
      <c r="I66" s="55">
        <v>3</v>
      </c>
      <c r="J66" s="55">
        <v>3</v>
      </c>
      <c r="K66" s="55">
        <v>1</v>
      </c>
      <c r="L66" s="55">
        <v>1</v>
      </c>
      <c r="M66" s="55"/>
      <c r="N66" s="55">
        <v>16.9</v>
      </c>
      <c r="O66" s="55">
        <v>19.9</v>
      </c>
      <c r="P66" s="146">
        <v>7.8</v>
      </c>
      <c r="Q66" s="146">
        <f t="shared" si="3"/>
        <v>8.928571428571429</v>
      </c>
      <c r="R66" s="146">
        <f t="shared" si="4"/>
        <v>0</v>
      </c>
      <c r="S66" s="55"/>
      <c r="T66" s="130">
        <v>112</v>
      </c>
      <c r="U66" s="130">
        <v>72</v>
      </c>
      <c r="V66" s="130"/>
      <c r="W66" s="144"/>
      <c r="X66" s="144"/>
      <c r="Y66" s="130"/>
      <c r="Z66" s="130"/>
      <c r="AA66" s="144"/>
      <c r="AB66" s="145"/>
      <c r="AC66" s="130"/>
      <c r="AD66" s="130"/>
      <c r="AE66" s="55"/>
      <c r="AF66" s="55"/>
      <c r="AG66" s="55"/>
      <c r="AH66" s="116" t="s">
        <v>603</v>
      </c>
      <c r="AI66" s="55">
        <f t="shared" si="5"/>
        <v>40</v>
      </c>
      <c r="AJ66" s="55">
        <v>1</v>
      </c>
      <c r="AK66" s="55">
        <v>4</v>
      </c>
      <c r="AL66" s="55"/>
      <c r="AM66" s="55">
        <v>5</v>
      </c>
      <c r="AN66" s="55">
        <v>2</v>
      </c>
      <c r="AO66" s="55">
        <v>23</v>
      </c>
      <c r="AP66" s="55">
        <v>5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</row>
    <row r="67" spans="1:126" ht="8.25">
      <c r="A67" s="55"/>
      <c r="B67" s="55" t="s">
        <v>603</v>
      </c>
      <c r="C67" s="55"/>
      <c r="D67" s="55">
        <v>30</v>
      </c>
      <c r="E67" s="55">
        <v>36</v>
      </c>
      <c r="F67" s="55">
        <v>38</v>
      </c>
      <c r="G67" s="55">
        <v>30</v>
      </c>
      <c r="H67" s="55">
        <v>18</v>
      </c>
      <c r="I67" s="55">
        <v>2</v>
      </c>
      <c r="J67" s="55">
        <v>2</v>
      </c>
      <c r="K67" s="55">
        <v>7</v>
      </c>
      <c r="L67" s="55">
        <v>6</v>
      </c>
      <c r="M67" s="55">
        <v>1</v>
      </c>
      <c r="N67" s="55">
        <v>28.6</v>
      </c>
      <c r="O67" s="55">
        <v>19.2</v>
      </c>
      <c r="P67" s="146">
        <v>61.4</v>
      </c>
      <c r="Q67" s="146">
        <f t="shared" si="3"/>
        <v>70.58823529411765</v>
      </c>
      <c r="R67" s="146">
        <f t="shared" si="4"/>
        <v>12.5</v>
      </c>
      <c r="S67" s="55"/>
      <c r="T67" s="130">
        <v>85</v>
      </c>
      <c r="U67" s="130">
        <v>80</v>
      </c>
      <c r="V67" s="130"/>
      <c r="W67" s="144"/>
      <c r="X67" s="144"/>
      <c r="Y67" s="130"/>
      <c r="Z67" s="130"/>
      <c r="AA67" s="144"/>
      <c r="AB67" s="145"/>
      <c r="AC67" s="130"/>
      <c r="AD67" s="130"/>
      <c r="AE67" s="55"/>
      <c r="AF67" s="55"/>
      <c r="AG67" s="55"/>
      <c r="AH67" s="116" t="s">
        <v>400</v>
      </c>
      <c r="AI67" s="55">
        <f t="shared" si="5"/>
        <v>20</v>
      </c>
      <c r="AJ67" s="55"/>
      <c r="AK67" s="55">
        <v>0</v>
      </c>
      <c r="AL67" s="55">
        <v>1</v>
      </c>
      <c r="AM67" s="55"/>
      <c r="AN67" s="55">
        <v>8</v>
      </c>
      <c r="AO67" s="55">
        <v>10</v>
      </c>
      <c r="AP67" s="55">
        <v>1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</row>
    <row r="68" spans="1:126" ht="8.25">
      <c r="A68" s="55"/>
      <c r="B68" s="55" t="s">
        <v>549</v>
      </c>
      <c r="C68" s="55"/>
      <c r="D68" s="55">
        <v>5</v>
      </c>
      <c r="E68" s="55">
        <v>18</v>
      </c>
      <c r="F68" s="55">
        <v>19</v>
      </c>
      <c r="G68" s="55">
        <v>12</v>
      </c>
      <c r="H68" s="55">
        <v>12</v>
      </c>
      <c r="I68" s="55">
        <v>1</v>
      </c>
      <c r="J68" s="55"/>
      <c r="K68" s="55">
        <v>2</v>
      </c>
      <c r="L68" s="55">
        <v>2</v>
      </c>
      <c r="M68" s="55"/>
      <c r="N68" s="55">
        <v>10</v>
      </c>
      <c r="O68" s="55">
        <v>10</v>
      </c>
      <c r="P68" s="146">
        <v>25.3</v>
      </c>
      <c r="Q68" s="146">
        <f t="shared" si="3"/>
        <v>30.76923076923077</v>
      </c>
      <c r="R68" s="146">
        <f t="shared" si="4"/>
        <v>0</v>
      </c>
      <c r="S68" s="55"/>
      <c r="T68" s="130">
        <v>65</v>
      </c>
      <c r="U68" s="130">
        <v>45</v>
      </c>
      <c r="V68" s="130"/>
      <c r="W68" s="144"/>
      <c r="X68" s="144"/>
      <c r="Y68" s="130"/>
      <c r="Z68" s="130"/>
      <c r="AA68" s="144"/>
      <c r="AB68" s="145"/>
      <c r="AC68" s="130"/>
      <c r="AD68" s="130"/>
      <c r="AE68" s="55"/>
      <c r="AF68" s="55"/>
      <c r="AG68" s="55"/>
      <c r="AH68" s="116" t="s">
        <v>401</v>
      </c>
      <c r="AI68" s="55">
        <f t="shared" si="5"/>
        <v>18</v>
      </c>
      <c r="AJ68" s="55"/>
      <c r="AK68" s="55">
        <v>2</v>
      </c>
      <c r="AL68" s="55">
        <v>2</v>
      </c>
      <c r="AM68" s="55">
        <v>9</v>
      </c>
      <c r="AN68" s="55">
        <v>2</v>
      </c>
      <c r="AO68" s="55">
        <v>1</v>
      </c>
      <c r="AP68" s="55">
        <v>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</row>
    <row r="69" spans="1:126" ht="8.25">
      <c r="A69" s="55"/>
      <c r="B69" s="55" t="s">
        <v>401</v>
      </c>
      <c r="C69" s="55"/>
      <c r="D69" s="55">
        <v>28</v>
      </c>
      <c r="E69" s="55">
        <v>20</v>
      </c>
      <c r="F69" s="55">
        <v>13</v>
      </c>
      <c r="G69" s="55">
        <v>11</v>
      </c>
      <c r="H69" s="55">
        <v>11</v>
      </c>
      <c r="I69" s="55"/>
      <c r="J69" s="55">
        <v>2</v>
      </c>
      <c r="K69" s="55">
        <v>1</v>
      </c>
      <c r="L69" s="55">
        <v>1</v>
      </c>
      <c r="M69" s="55"/>
      <c r="N69" s="55">
        <v>11.1</v>
      </c>
      <c r="O69" s="55"/>
      <c r="P69" s="146">
        <v>11.4</v>
      </c>
      <c r="Q69" s="146">
        <f t="shared" si="3"/>
        <v>14.925373134328359</v>
      </c>
      <c r="R69" s="146">
        <f t="shared" si="4"/>
        <v>0</v>
      </c>
      <c r="S69" s="55"/>
      <c r="T69" s="130">
        <v>67</v>
      </c>
      <c r="U69" s="130">
        <v>37</v>
      </c>
      <c r="V69" s="130"/>
      <c r="W69" s="144"/>
      <c r="X69" s="144"/>
      <c r="Y69" s="130"/>
      <c r="Z69" s="130"/>
      <c r="AA69" s="144"/>
      <c r="AB69" s="145"/>
      <c r="AC69" s="130"/>
      <c r="AD69" s="130"/>
      <c r="AE69" s="55"/>
      <c r="AF69" s="55"/>
      <c r="AG69" s="55"/>
      <c r="AH69" s="116" t="s">
        <v>698</v>
      </c>
      <c r="AI69" s="55">
        <f t="shared" si="5"/>
        <v>22</v>
      </c>
      <c r="AJ69" s="55"/>
      <c r="AK69" s="55">
        <v>1</v>
      </c>
      <c r="AL69" s="55">
        <v>1</v>
      </c>
      <c r="AM69" s="55"/>
      <c r="AN69" s="55">
        <v>5</v>
      </c>
      <c r="AO69" s="55">
        <v>13</v>
      </c>
      <c r="AP69" s="55">
        <v>2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</row>
    <row r="70" spans="1:126" ht="8.25">
      <c r="A70" s="55"/>
      <c r="B70" s="55" t="s">
        <v>698</v>
      </c>
      <c r="C70" s="55"/>
      <c r="D70" s="55">
        <v>4</v>
      </c>
      <c r="E70" s="55">
        <v>8</v>
      </c>
      <c r="F70" s="55">
        <v>9</v>
      </c>
      <c r="G70" s="55">
        <v>0</v>
      </c>
      <c r="H70" s="55">
        <v>15</v>
      </c>
      <c r="I70" s="55"/>
      <c r="J70" s="55">
        <v>2</v>
      </c>
      <c r="K70" s="55">
        <v>0</v>
      </c>
      <c r="L70" s="55"/>
      <c r="M70" s="55">
        <v>3</v>
      </c>
      <c r="N70" s="55">
        <v>40</v>
      </c>
      <c r="O70" s="55"/>
      <c r="P70" s="146">
        <v>0</v>
      </c>
      <c r="Q70" s="146">
        <f t="shared" si="3"/>
        <v>0</v>
      </c>
      <c r="R70" s="146">
        <f t="shared" si="4"/>
        <v>71.42857142857143</v>
      </c>
      <c r="S70" s="55"/>
      <c r="T70" s="130">
        <v>46</v>
      </c>
      <c r="U70" s="130">
        <v>42</v>
      </c>
      <c r="V70" s="130"/>
      <c r="W70" s="144"/>
      <c r="X70" s="144"/>
      <c r="Y70" s="130"/>
      <c r="Z70" s="130"/>
      <c r="AA70" s="144"/>
      <c r="AB70" s="145"/>
      <c r="AC70" s="130"/>
      <c r="AD70" s="130"/>
      <c r="AE70" s="55"/>
      <c r="AF70" s="55"/>
      <c r="AG70" s="55"/>
      <c r="AH70" s="116" t="s">
        <v>655</v>
      </c>
      <c r="AI70" s="55">
        <f t="shared" si="5"/>
        <v>19</v>
      </c>
      <c r="AJ70" s="55">
        <v>1</v>
      </c>
      <c r="AK70" s="55">
        <v>5</v>
      </c>
      <c r="AL70" s="55"/>
      <c r="AM70" s="55">
        <v>4</v>
      </c>
      <c r="AN70" s="55">
        <v>2</v>
      </c>
      <c r="AO70" s="55">
        <v>6</v>
      </c>
      <c r="AP70" s="55">
        <v>1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</row>
    <row r="71" spans="1:126" ht="8.25">
      <c r="A71" s="55"/>
      <c r="B71" s="55" t="s">
        <v>655</v>
      </c>
      <c r="C71" s="55"/>
      <c r="D71" s="55">
        <v>10</v>
      </c>
      <c r="E71" s="55">
        <v>16</v>
      </c>
      <c r="F71" s="55">
        <v>18</v>
      </c>
      <c r="G71" s="55">
        <v>13</v>
      </c>
      <c r="H71" s="55">
        <v>8</v>
      </c>
      <c r="I71" s="55"/>
      <c r="J71" s="55"/>
      <c r="K71" s="55">
        <v>0</v>
      </c>
      <c r="L71" s="55"/>
      <c r="M71" s="55"/>
      <c r="N71" s="55">
        <v>54.5</v>
      </c>
      <c r="O71" s="55"/>
      <c r="P71" s="146">
        <v>0</v>
      </c>
      <c r="Q71" s="146">
        <f t="shared" si="3"/>
        <v>0</v>
      </c>
      <c r="R71" s="146">
        <f t="shared" si="4"/>
        <v>0</v>
      </c>
      <c r="S71" s="55"/>
      <c r="T71" s="130">
        <v>43</v>
      </c>
      <c r="U71" s="130">
        <v>38</v>
      </c>
      <c r="V71" s="130"/>
      <c r="W71" s="144"/>
      <c r="X71" s="144"/>
      <c r="Y71" s="130"/>
      <c r="Z71" s="130"/>
      <c r="AA71" s="144"/>
      <c r="AB71" s="145"/>
      <c r="AC71" s="130"/>
      <c r="AD71" s="130"/>
      <c r="AE71" s="55"/>
      <c r="AF71" s="55"/>
      <c r="AG71" s="55"/>
      <c r="AH71" s="116" t="s">
        <v>493</v>
      </c>
      <c r="AI71" s="55">
        <f t="shared" si="5"/>
        <v>18</v>
      </c>
      <c r="AJ71" s="55"/>
      <c r="AK71" s="55">
        <v>1</v>
      </c>
      <c r="AL71" s="55"/>
      <c r="AM71" s="55">
        <v>4</v>
      </c>
      <c r="AN71" s="55">
        <v>7</v>
      </c>
      <c r="AO71" s="55">
        <v>4</v>
      </c>
      <c r="AP71" s="55">
        <v>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</row>
    <row r="72" spans="1:126" ht="8.25">
      <c r="A72" s="55"/>
      <c r="B72" s="55" t="s">
        <v>493</v>
      </c>
      <c r="C72" s="55"/>
      <c r="D72" s="55">
        <v>17</v>
      </c>
      <c r="E72" s="55">
        <v>19</v>
      </c>
      <c r="F72" s="55">
        <v>22</v>
      </c>
      <c r="G72" s="55">
        <v>17</v>
      </c>
      <c r="H72" s="55">
        <v>16</v>
      </c>
      <c r="I72" s="55"/>
      <c r="J72" s="55">
        <v>5</v>
      </c>
      <c r="K72" s="55">
        <v>2</v>
      </c>
      <c r="L72" s="55">
        <v>1</v>
      </c>
      <c r="M72" s="55"/>
      <c r="N72" s="55">
        <v>50.6</v>
      </c>
      <c r="O72" s="55"/>
      <c r="P72" s="146">
        <v>69.4</v>
      </c>
      <c r="Q72" s="146">
        <f t="shared" si="3"/>
        <v>17.857142857142858</v>
      </c>
      <c r="R72" s="146">
        <f t="shared" si="4"/>
        <v>0</v>
      </c>
      <c r="S72" s="55"/>
      <c r="T72" s="130">
        <v>56</v>
      </c>
      <c r="U72" s="130">
        <v>64</v>
      </c>
      <c r="V72" s="130"/>
      <c r="W72" s="144"/>
      <c r="X72" s="144"/>
      <c r="Y72" s="130"/>
      <c r="Z72" s="130"/>
      <c r="AA72" s="144"/>
      <c r="AB72" s="145"/>
      <c r="AC72" s="130"/>
      <c r="AD72" s="130"/>
      <c r="AE72" s="55"/>
      <c r="AF72" s="55"/>
      <c r="AG72" s="55"/>
      <c r="AH72" s="116" t="s">
        <v>494</v>
      </c>
      <c r="AI72" s="55">
        <f t="shared" si="5"/>
        <v>31</v>
      </c>
      <c r="AJ72" s="55">
        <v>1</v>
      </c>
      <c r="AK72" s="55">
        <v>0</v>
      </c>
      <c r="AL72" s="55">
        <v>4</v>
      </c>
      <c r="AM72" s="55"/>
      <c r="AN72" s="55">
        <v>7</v>
      </c>
      <c r="AO72" s="55">
        <v>6</v>
      </c>
      <c r="AP72" s="55">
        <v>13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</row>
    <row r="73" spans="1:126" ht="8.25">
      <c r="A73" s="55"/>
      <c r="B73" s="55" t="s">
        <v>494</v>
      </c>
      <c r="C73" s="55"/>
      <c r="D73" s="55">
        <v>7</v>
      </c>
      <c r="E73" s="55">
        <v>4</v>
      </c>
      <c r="F73" s="55">
        <v>26</v>
      </c>
      <c r="G73" s="55">
        <v>20</v>
      </c>
      <c r="H73" s="55">
        <v>15</v>
      </c>
      <c r="I73" s="55">
        <v>1</v>
      </c>
      <c r="J73" s="55">
        <v>1</v>
      </c>
      <c r="K73" s="55">
        <v>1</v>
      </c>
      <c r="L73" s="55">
        <v>1</v>
      </c>
      <c r="M73" s="55">
        <v>4</v>
      </c>
      <c r="N73" s="55"/>
      <c r="O73" s="55">
        <v>11.6</v>
      </c>
      <c r="P73" s="146">
        <v>11</v>
      </c>
      <c r="Q73" s="146">
        <f t="shared" si="3"/>
        <v>12.82051282051282</v>
      </c>
      <c r="R73" s="146"/>
      <c r="S73" s="55"/>
      <c r="T73" s="130">
        <v>78</v>
      </c>
      <c r="U73" s="130">
        <v>33</v>
      </c>
      <c r="V73" s="130"/>
      <c r="W73" s="144"/>
      <c r="X73" s="144"/>
      <c r="Y73" s="130"/>
      <c r="Z73" s="130"/>
      <c r="AA73" s="144"/>
      <c r="AB73" s="145"/>
      <c r="AC73" s="130"/>
      <c r="AD73" s="130"/>
      <c r="AE73" s="55"/>
      <c r="AF73" s="55"/>
      <c r="AG73" s="55"/>
      <c r="AH73" s="116" t="s">
        <v>495</v>
      </c>
      <c r="AI73" s="55">
        <f t="shared" si="5"/>
        <v>20</v>
      </c>
      <c r="AJ73" s="55">
        <v>2</v>
      </c>
      <c r="AK73" s="55">
        <v>5</v>
      </c>
      <c r="AL73" s="55">
        <v>1</v>
      </c>
      <c r="AM73" s="55">
        <v>3</v>
      </c>
      <c r="AN73" s="55"/>
      <c r="AO73" s="55">
        <v>7</v>
      </c>
      <c r="AP73" s="55">
        <v>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</row>
    <row r="74" spans="1:126" ht="8.25">
      <c r="A74" s="55"/>
      <c r="B74" s="55" t="s">
        <v>495</v>
      </c>
      <c r="C74" s="55"/>
      <c r="D74" s="55">
        <v>22</v>
      </c>
      <c r="E74" s="55">
        <v>14</v>
      </c>
      <c r="F74" s="55">
        <v>15</v>
      </c>
      <c r="G74" s="55">
        <v>8</v>
      </c>
      <c r="H74" s="55">
        <v>19</v>
      </c>
      <c r="I74" s="55">
        <v>2</v>
      </c>
      <c r="J74" s="55"/>
      <c r="K74" s="55">
        <v>0</v>
      </c>
      <c r="L74" s="55"/>
      <c r="M74" s="55">
        <v>1</v>
      </c>
      <c r="N74" s="55">
        <v>33.6</v>
      </c>
      <c r="O74" s="55">
        <v>16.3</v>
      </c>
      <c r="P74" s="146">
        <v>0</v>
      </c>
      <c r="Q74" s="146">
        <f t="shared" si="3"/>
        <v>0</v>
      </c>
      <c r="R74" s="146">
        <f t="shared" si="4"/>
        <v>20</v>
      </c>
      <c r="S74" s="55"/>
      <c r="T74" s="130">
        <v>68</v>
      </c>
      <c r="U74" s="130">
        <v>50</v>
      </c>
      <c r="V74" s="130"/>
      <c r="W74" s="144"/>
      <c r="X74" s="144"/>
      <c r="Y74" s="130"/>
      <c r="Z74" s="130"/>
      <c r="AA74" s="144"/>
      <c r="AB74" s="145"/>
      <c r="AC74" s="130"/>
      <c r="AD74" s="130"/>
      <c r="AE74" s="55"/>
      <c r="AF74" s="55"/>
      <c r="AG74" s="55"/>
      <c r="AH74" s="116" t="s">
        <v>550</v>
      </c>
      <c r="AI74" s="55">
        <f t="shared" si="5"/>
        <v>21</v>
      </c>
      <c r="AJ74" s="55">
        <v>1</v>
      </c>
      <c r="AK74" s="55">
        <v>1</v>
      </c>
      <c r="AL74" s="55"/>
      <c r="AM74" s="55"/>
      <c r="AN74" s="55">
        <v>6</v>
      </c>
      <c r="AO74" s="55">
        <v>13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</row>
    <row r="75" spans="1:126" ht="8.25">
      <c r="A75" s="55"/>
      <c r="B75" s="55" t="s">
        <v>550</v>
      </c>
      <c r="C75" s="55"/>
      <c r="D75" s="55">
        <v>25</v>
      </c>
      <c r="E75" s="55">
        <v>26</v>
      </c>
      <c r="F75" s="55">
        <v>27</v>
      </c>
      <c r="G75" s="55">
        <v>9</v>
      </c>
      <c r="H75" s="55">
        <v>21</v>
      </c>
      <c r="I75" s="55">
        <v>1</v>
      </c>
      <c r="J75" s="55">
        <v>1</v>
      </c>
      <c r="K75" s="55">
        <v>1</v>
      </c>
      <c r="L75" s="55">
        <v>1</v>
      </c>
      <c r="M75" s="55"/>
      <c r="N75" s="55">
        <v>12.8</v>
      </c>
      <c r="O75" s="55">
        <v>10.8</v>
      </c>
      <c r="P75" s="146">
        <v>11.6</v>
      </c>
      <c r="Q75" s="146">
        <f t="shared" si="3"/>
        <v>14.925373134328359</v>
      </c>
      <c r="R75" s="146">
        <f t="shared" si="4"/>
        <v>0</v>
      </c>
      <c r="S75" s="55"/>
      <c r="T75" s="130">
        <v>67</v>
      </c>
      <c r="U75" s="130">
        <v>66</v>
      </c>
      <c r="V75" s="130"/>
      <c r="W75" s="144"/>
      <c r="X75" s="144"/>
      <c r="Y75" s="130"/>
      <c r="Z75" s="130"/>
      <c r="AA75" s="144"/>
      <c r="AB75" s="145"/>
      <c r="AC75" s="130"/>
      <c r="AD75" s="130"/>
      <c r="AE75" s="55"/>
      <c r="AF75" s="55"/>
      <c r="AG75" s="55"/>
      <c r="AH75" s="116" t="s">
        <v>551</v>
      </c>
      <c r="AI75" s="55">
        <f t="shared" si="5"/>
        <v>38</v>
      </c>
      <c r="AJ75" s="55"/>
      <c r="AK75" s="55">
        <v>3</v>
      </c>
      <c r="AL75" s="55"/>
      <c r="AM75" s="55">
        <v>2</v>
      </c>
      <c r="AN75" s="55">
        <v>10</v>
      </c>
      <c r="AO75" s="55">
        <v>21</v>
      </c>
      <c r="AP75" s="55">
        <v>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</row>
    <row r="76" spans="1:126" ht="8.25">
      <c r="A76" s="55"/>
      <c r="B76" s="55" t="s">
        <v>551</v>
      </c>
      <c r="C76" s="55"/>
      <c r="D76" s="55">
        <v>28</v>
      </c>
      <c r="E76" s="55">
        <v>14</v>
      </c>
      <c r="F76" s="55">
        <v>31</v>
      </c>
      <c r="G76" s="55">
        <v>23</v>
      </c>
      <c r="H76" s="55">
        <v>19</v>
      </c>
      <c r="I76" s="55">
        <v>1</v>
      </c>
      <c r="J76" s="55"/>
      <c r="K76" s="55">
        <v>1</v>
      </c>
      <c r="L76" s="55">
        <v>1</v>
      </c>
      <c r="M76" s="55"/>
      <c r="N76" s="55">
        <v>23</v>
      </c>
      <c r="O76" s="55">
        <v>9.9</v>
      </c>
      <c r="P76" s="146">
        <v>13.7</v>
      </c>
      <c r="Q76" s="146">
        <f t="shared" si="3"/>
        <v>18.867924528301884</v>
      </c>
      <c r="R76" s="146">
        <f t="shared" si="4"/>
        <v>0</v>
      </c>
      <c r="S76" s="55"/>
      <c r="T76" s="130">
        <v>53</v>
      </c>
      <c r="U76" s="130">
        <v>54</v>
      </c>
      <c r="V76" s="130"/>
      <c r="W76" s="144"/>
      <c r="X76" s="144"/>
      <c r="Y76" s="130"/>
      <c r="Z76" s="130"/>
      <c r="AA76" s="144"/>
      <c r="AB76" s="145"/>
      <c r="AC76" s="130"/>
      <c r="AD76" s="130"/>
      <c r="AE76" s="55"/>
      <c r="AF76" s="55"/>
      <c r="AG76" s="55"/>
      <c r="AH76" s="116" t="s">
        <v>552</v>
      </c>
      <c r="AI76" s="55">
        <f t="shared" si="5"/>
        <v>14</v>
      </c>
      <c r="AJ76" s="55"/>
      <c r="AK76" s="55"/>
      <c r="AL76" s="55"/>
      <c r="AM76" s="55">
        <v>2</v>
      </c>
      <c r="AN76" s="55">
        <v>3</v>
      </c>
      <c r="AO76" s="55">
        <v>8</v>
      </c>
      <c r="AP76" s="55">
        <v>1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</row>
    <row r="77" spans="1:126" ht="8.25">
      <c r="A77" s="55"/>
      <c r="B77" s="55" t="s">
        <v>552</v>
      </c>
      <c r="C77" s="55"/>
      <c r="D77" s="55">
        <v>8</v>
      </c>
      <c r="E77" s="55">
        <v>11</v>
      </c>
      <c r="F77" s="55">
        <v>8</v>
      </c>
      <c r="G77" s="55">
        <v>4</v>
      </c>
      <c r="H77" s="55">
        <v>10</v>
      </c>
      <c r="I77" s="55">
        <v>2</v>
      </c>
      <c r="J77" s="55">
        <v>3</v>
      </c>
      <c r="K77" s="55">
        <v>1</v>
      </c>
      <c r="L77" s="55">
        <v>1</v>
      </c>
      <c r="M77" s="55">
        <v>1</v>
      </c>
      <c r="N77" s="55">
        <v>37.7</v>
      </c>
      <c r="O77" s="55">
        <v>40.8</v>
      </c>
      <c r="P77" s="146">
        <v>23.8</v>
      </c>
      <c r="Q77" s="146">
        <f t="shared" si="3"/>
        <v>28.57142857142857</v>
      </c>
      <c r="R77" s="146">
        <f t="shared" si="4"/>
        <v>40</v>
      </c>
      <c r="S77" s="55"/>
      <c r="T77" s="130">
        <v>35</v>
      </c>
      <c r="U77" s="130">
        <v>25</v>
      </c>
      <c r="V77" s="130"/>
      <c r="W77" s="144"/>
      <c r="X77" s="144"/>
      <c r="Y77" s="130"/>
      <c r="Z77" s="130"/>
      <c r="AA77" s="144"/>
      <c r="AB77" s="145"/>
      <c r="AC77" s="130"/>
      <c r="AD77" s="130"/>
      <c r="AE77" s="55"/>
      <c r="AF77" s="55"/>
      <c r="AG77" s="55"/>
      <c r="AH77" s="116" t="s">
        <v>542</v>
      </c>
      <c r="AI77" s="55">
        <f t="shared" si="5"/>
        <v>131</v>
      </c>
      <c r="AJ77" s="55">
        <v>11</v>
      </c>
      <c r="AK77" s="55">
        <v>8</v>
      </c>
      <c r="AL77" s="55"/>
      <c r="AM77" s="55">
        <v>11</v>
      </c>
      <c r="AN77" s="55">
        <v>43</v>
      </c>
      <c r="AO77" s="55">
        <v>32</v>
      </c>
      <c r="AP77" s="55">
        <v>26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</row>
    <row r="78" spans="1:126" ht="8.25">
      <c r="A78" s="55"/>
      <c r="B78" s="55" t="s">
        <v>542</v>
      </c>
      <c r="C78" s="55"/>
      <c r="D78" s="55">
        <v>118</v>
      </c>
      <c r="E78" s="55">
        <v>122</v>
      </c>
      <c r="F78" s="55">
        <v>115</v>
      </c>
      <c r="G78" s="55">
        <v>84</v>
      </c>
      <c r="H78" s="55">
        <v>85</v>
      </c>
      <c r="I78" s="55">
        <v>32</v>
      </c>
      <c r="J78" s="55">
        <v>26</v>
      </c>
      <c r="K78" s="55">
        <v>27</v>
      </c>
      <c r="L78" s="55">
        <v>19</v>
      </c>
      <c r="M78" s="55">
        <v>22</v>
      </c>
      <c r="N78" s="55">
        <v>24</v>
      </c>
      <c r="O78" s="55">
        <v>46.2</v>
      </c>
      <c r="P78" s="146">
        <v>40.4</v>
      </c>
      <c r="Q78" s="146">
        <f t="shared" si="3"/>
        <v>452.3809523809524</v>
      </c>
      <c r="R78" s="146">
        <f t="shared" si="4"/>
        <v>35.256410256410255</v>
      </c>
      <c r="S78" s="55"/>
      <c r="T78" s="130">
        <v>42</v>
      </c>
      <c r="U78" s="130">
        <v>624</v>
      </c>
      <c r="V78" s="130"/>
      <c r="W78" s="144"/>
      <c r="X78" s="144"/>
      <c r="Y78" s="130"/>
      <c r="Z78" s="130"/>
      <c r="AA78" s="144"/>
      <c r="AB78" s="145"/>
      <c r="AC78" s="130"/>
      <c r="AD78" s="130"/>
      <c r="AE78" s="55"/>
      <c r="AF78" s="55"/>
      <c r="AG78" s="55"/>
      <c r="AH78" s="116" t="s">
        <v>545</v>
      </c>
      <c r="AI78" s="55">
        <f t="shared" si="5"/>
        <v>12</v>
      </c>
      <c r="AJ78" s="55"/>
      <c r="AK78" s="55"/>
      <c r="AL78" s="55"/>
      <c r="AM78" s="55"/>
      <c r="AN78" s="55">
        <v>1</v>
      </c>
      <c r="AO78" s="55">
        <v>11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</row>
    <row r="79" spans="1:126" ht="8.25">
      <c r="A79" s="55"/>
      <c r="B79" s="55" t="s">
        <v>545</v>
      </c>
      <c r="C79" s="55"/>
      <c r="D79" s="55">
        <v>13</v>
      </c>
      <c r="E79" s="55">
        <v>29</v>
      </c>
      <c r="F79" s="55">
        <v>12</v>
      </c>
      <c r="G79" s="55">
        <v>9</v>
      </c>
      <c r="H79" s="55">
        <v>17</v>
      </c>
      <c r="I79" s="55"/>
      <c r="J79" s="55">
        <v>2</v>
      </c>
      <c r="K79" s="55">
        <v>1</v>
      </c>
      <c r="L79" s="55">
        <v>1</v>
      </c>
      <c r="M79" s="55">
        <v>1</v>
      </c>
      <c r="N79" s="55"/>
      <c r="O79" s="55"/>
      <c r="P79" s="146">
        <v>16.1</v>
      </c>
      <c r="Q79" s="146">
        <f>L79/T79*1000</f>
        <v>1.9011406844106464</v>
      </c>
      <c r="R79" s="146">
        <f t="shared" si="4"/>
        <v>25</v>
      </c>
      <c r="S79" s="55"/>
      <c r="T79" s="130">
        <v>526</v>
      </c>
      <c r="U79" s="130">
        <v>40</v>
      </c>
      <c r="V79" s="130"/>
      <c r="W79" s="144"/>
      <c r="X79" s="144"/>
      <c r="Y79" s="130"/>
      <c r="Z79" s="130"/>
      <c r="AA79" s="161"/>
      <c r="AB79" s="161"/>
      <c r="AC79" s="161"/>
      <c r="AD79" s="161"/>
      <c r="AE79" s="55"/>
      <c r="AF79" s="55"/>
      <c r="AG79" s="55"/>
      <c r="AH79" s="118" t="s">
        <v>546</v>
      </c>
      <c r="AI79" s="133">
        <f t="shared" si="5"/>
        <v>600</v>
      </c>
      <c r="AJ79" s="133">
        <f aca="true" t="shared" si="6" ref="AJ79:AP79">SUM(AJ60:AJ78)</f>
        <v>20</v>
      </c>
      <c r="AK79" s="133">
        <f t="shared" si="6"/>
        <v>39</v>
      </c>
      <c r="AL79" s="133">
        <f t="shared" si="6"/>
        <v>13</v>
      </c>
      <c r="AM79" s="133">
        <f t="shared" si="6"/>
        <v>60</v>
      </c>
      <c r="AN79" s="133">
        <f t="shared" si="6"/>
        <v>161</v>
      </c>
      <c r="AO79" s="133">
        <f t="shared" si="6"/>
        <v>229</v>
      </c>
      <c r="AP79" s="133">
        <f t="shared" si="6"/>
        <v>78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</row>
    <row r="80" spans="1:126" ht="11.25" customHeight="1">
      <c r="A80" s="55"/>
      <c r="B80" s="133" t="s">
        <v>107</v>
      </c>
      <c r="C80" s="133"/>
      <c r="D80" s="133">
        <f aca="true" t="shared" si="7" ref="D80:M80">SUM(D61:D79)</f>
        <v>477</v>
      </c>
      <c r="E80" s="133">
        <f t="shared" si="7"/>
        <v>487</v>
      </c>
      <c r="F80" s="133">
        <f t="shared" si="7"/>
        <v>478</v>
      </c>
      <c r="G80" s="133">
        <f t="shared" si="7"/>
        <v>337</v>
      </c>
      <c r="H80" s="133">
        <f t="shared" si="7"/>
        <v>388</v>
      </c>
      <c r="I80" s="133">
        <f t="shared" si="7"/>
        <v>65</v>
      </c>
      <c r="J80" s="133">
        <f t="shared" si="7"/>
        <v>60</v>
      </c>
      <c r="K80" s="133">
        <f t="shared" si="7"/>
        <v>53</v>
      </c>
      <c r="L80" s="133">
        <f t="shared" si="7"/>
        <v>41</v>
      </c>
      <c r="M80" s="133">
        <f t="shared" si="7"/>
        <v>42</v>
      </c>
      <c r="N80" s="133">
        <v>36.1</v>
      </c>
      <c r="O80" s="133">
        <v>26.2</v>
      </c>
      <c r="P80" s="147">
        <v>32</v>
      </c>
      <c r="Q80" s="147">
        <f>L80/T80*1000</f>
        <v>23.04665542439573</v>
      </c>
      <c r="R80" s="147">
        <f t="shared" si="4"/>
        <v>26.481715006305173</v>
      </c>
      <c r="S80" s="55"/>
      <c r="T80" s="133">
        <f>SUM(T61:T79)</f>
        <v>1779</v>
      </c>
      <c r="U80" s="133">
        <f>SUM(U61:U79)</f>
        <v>1586</v>
      </c>
      <c r="V80" s="130"/>
      <c r="W80" s="161"/>
      <c r="X80" s="130"/>
      <c r="Y80" s="130"/>
      <c r="Z80" s="130"/>
      <c r="AA80" s="130"/>
      <c r="AB80" s="130"/>
      <c r="AC80" s="130"/>
      <c r="AD80" s="130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</row>
    <row r="81" spans="1:126" ht="8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46" t="s">
        <v>544</v>
      </c>
      <c r="R81" s="146" t="s">
        <v>544</v>
      </c>
      <c r="S81" s="55"/>
      <c r="T81" s="55"/>
      <c r="U81" s="55"/>
      <c r="V81" s="130"/>
      <c r="W81" s="130"/>
      <c r="X81" s="130"/>
      <c r="Y81" s="130"/>
      <c r="Z81" s="130"/>
      <c r="AA81" s="130"/>
      <c r="AB81" s="130"/>
      <c r="AC81" s="130"/>
      <c r="AD81" s="130"/>
      <c r="AE81" s="55"/>
      <c r="AF81" s="55"/>
      <c r="AG81" s="55"/>
      <c r="AH81" s="55"/>
      <c r="AI81" s="55" t="s">
        <v>555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</row>
    <row r="82" spans="1:126" ht="8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30"/>
      <c r="W82" s="130"/>
      <c r="X82" s="130"/>
      <c r="Y82" s="130"/>
      <c r="Z82" s="130"/>
      <c r="AA82" s="130"/>
      <c r="AB82" s="130"/>
      <c r="AC82" s="130"/>
      <c r="AD82" s="130"/>
      <c r="AE82" s="55"/>
      <c r="AF82" s="55"/>
      <c r="AG82" s="55"/>
      <c r="AH82" s="55"/>
      <c r="AI82" s="55" t="s">
        <v>790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</row>
    <row r="83" spans="1:126" ht="8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30"/>
      <c r="W83" s="130"/>
      <c r="X83" s="130"/>
      <c r="Y83" s="130"/>
      <c r="Z83" s="130"/>
      <c r="AA83" s="130"/>
      <c r="AB83" s="130"/>
      <c r="AC83" s="130"/>
      <c r="AD83" s="130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</row>
    <row r="84" spans="1:126" ht="8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30"/>
      <c r="W84" s="130"/>
      <c r="X84" s="130"/>
      <c r="Y84" s="130"/>
      <c r="Z84" s="130"/>
      <c r="AA84" s="130"/>
      <c r="AB84" s="130"/>
      <c r="AC84" s="130"/>
      <c r="AD84" s="130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</row>
    <row r="85" spans="1:126" ht="8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</row>
    <row r="86" spans="1:126" ht="8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</row>
    <row r="87" spans="1:126" ht="8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</row>
    <row r="88" spans="1:126" ht="8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62">
        <v>43</v>
      </c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</row>
    <row r="89" spans="1:126" ht="8.25">
      <c r="A89" s="55"/>
      <c r="B89" s="55"/>
      <c r="C89" s="55"/>
      <c r="D89" s="55"/>
      <c r="E89" s="55"/>
      <c r="F89" s="55"/>
      <c r="G89" s="55"/>
      <c r="H89" s="55"/>
      <c r="I89" s="55"/>
      <c r="J89" s="55" t="s">
        <v>544</v>
      </c>
      <c r="K89" s="55"/>
      <c r="L89" s="162"/>
      <c r="M89" s="55" t="s">
        <v>544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</row>
    <row r="90" spans="1:126" ht="8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</row>
    <row r="91" spans="1:126" ht="8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</row>
    <row r="92" spans="1:126" ht="8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</row>
    <row r="93" spans="1:126" ht="8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</row>
    <row r="94" spans="1:126" ht="8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</row>
    <row r="95" spans="1:126" ht="8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</row>
    <row r="96" spans="1:126" ht="8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</row>
    <row r="97" spans="1:126" ht="8.25">
      <c r="A97" s="1115">
        <v>50</v>
      </c>
      <c r="B97" s="1115"/>
      <c r="C97" s="1115"/>
      <c r="D97" s="1115"/>
      <c r="E97" s="1115"/>
      <c r="F97" s="1115"/>
      <c r="G97" s="1115"/>
      <c r="H97" s="1115"/>
      <c r="I97" s="1115"/>
      <c r="J97" s="1115"/>
      <c r="K97" s="1115"/>
      <c r="L97" s="1115"/>
      <c r="M97" s="1115"/>
      <c r="N97" s="1115"/>
      <c r="O97" s="1115"/>
      <c r="P97" s="1115"/>
      <c r="Q97" s="1115"/>
      <c r="R97" s="1115"/>
      <c r="S97" s="111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</row>
    <row r="98" spans="1:126" ht="8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</row>
    <row r="99" spans="1:126" ht="8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</row>
    <row r="100" spans="1:126" ht="8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</row>
    <row r="101" spans="1:126" ht="8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</row>
    <row r="102" spans="1:126" ht="8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</row>
    <row r="103" spans="1:126" ht="8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</row>
    <row r="104" spans="1:126" ht="8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</row>
    <row r="105" spans="1:126" ht="8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</row>
    <row r="106" spans="1:126" ht="8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</row>
    <row r="107" spans="1:126" ht="8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</row>
    <row r="108" spans="1:126" ht="8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</row>
    <row r="109" spans="1:126" ht="8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</row>
    <row r="110" spans="1:126" ht="8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</row>
    <row r="111" spans="1:126" ht="8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</row>
    <row r="112" spans="1:126" ht="8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</row>
    <row r="113" spans="1:126" ht="8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</row>
    <row r="114" spans="1:126" ht="8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</row>
    <row r="115" spans="1:126" ht="8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</row>
    <row r="116" spans="1:126" ht="8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</row>
    <row r="117" spans="1:126" ht="8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</row>
    <row r="118" spans="1:126" ht="8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</row>
    <row r="119" spans="1:126" ht="8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</row>
    <row r="120" spans="1:126" ht="8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</row>
    <row r="121" spans="1:126" ht="8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</row>
    <row r="122" spans="1:126" ht="8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</row>
    <row r="123" spans="1:126" ht="8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</row>
    <row r="124" spans="1:126" ht="8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1:126" ht="8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</row>
    <row r="126" spans="1:126" ht="8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</row>
    <row r="127" spans="1:126" ht="8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</row>
    <row r="128" spans="1:126" ht="8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</row>
    <row r="129" spans="1:126" ht="8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</row>
    <row r="130" spans="1:126" ht="8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</row>
    <row r="131" spans="1:126" ht="8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</row>
    <row r="132" spans="1:126" ht="8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</row>
    <row r="133" spans="1:126" ht="8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</row>
    <row r="134" spans="1:126" ht="8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</row>
    <row r="135" spans="1:126" ht="8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</row>
    <row r="136" spans="1:126" ht="8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</row>
    <row r="137" spans="1:126" ht="8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</row>
    <row r="138" spans="1:126" ht="8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</row>
    <row r="139" spans="1:126" ht="8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</row>
    <row r="140" spans="1:126" ht="8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</row>
    <row r="141" spans="1:126" ht="8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</row>
    <row r="142" spans="1:126" ht="8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</row>
    <row r="143" spans="1:126" ht="8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</row>
    <row r="144" spans="1:126" ht="8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</row>
    <row r="145" spans="1:126" ht="8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</row>
    <row r="146" spans="1:126" ht="8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</row>
    <row r="147" spans="1:126" ht="8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</row>
    <row r="148" spans="1:126" ht="8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</row>
    <row r="149" spans="1:126" ht="8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</row>
    <row r="150" spans="1:126" ht="8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</row>
    <row r="151" spans="1:126" ht="8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</row>
    <row r="152" spans="1:126" ht="8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</row>
    <row r="153" spans="1:126" ht="8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</row>
    <row r="154" spans="1:126" ht="8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</row>
    <row r="155" spans="1:126" ht="8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</row>
    <row r="156" spans="1:126" ht="8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</row>
    <row r="157" spans="1:126" ht="8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</row>
    <row r="158" spans="1:126" ht="8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</row>
    <row r="159" spans="1:126" ht="8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</row>
    <row r="160" spans="1:126" ht="8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</row>
    <row r="161" spans="1:126" ht="8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</row>
    <row r="162" spans="1:126" ht="8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</row>
    <row r="163" spans="1:126" ht="8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</row>
    <row r="164" spans="1:126" ht="8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</row>
    <row r="165" spans="1:126" ht="8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</row>
    <row r="166" spans="1:126" ht="8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</row>
    <row r="167" spans="1:126" ht="8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</row>
    <row r="168" spans="1:126" ht="8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</row>
    <row r="169" spans="1:126" ht="8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</row>
    <row r="170" spans="1:126" ht="8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</row>
    <row r="171" spans="1:126" ht="8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</row>
    <row r="172" spans="1:126" ht="8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</row>
    <row r="173" spans="1:126" ht="8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</row>
    <row r="174" spans="1:126" ht="8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</row>
    <row r="175" spans="1:126" ht="8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</row>
    <row r="176" spans="1:126" ht="8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</row>
    <row r="177" spans="1:126" ht="8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</row>
    <row r="178" spans="1:126" ht="8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</row>
    <row r="179" spans="1:126" ht="8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</row>
    <row r="180" spans="1:126" ht="8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</row>
    <row r="181" spans="1:126" ht="8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</row>
    <row r="182" spans="1:126" ht="8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</row>
    <row r="183" spans="1:126" ht="8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</row>
    <row r="184" spans="1:126" ht="8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</row>
    <row r="185" spans="1:126" ht="8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</row>
    <row r="186" spans="1:126" ht="8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</row>
    <row r="187" spans="1:126" ht="8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</row>
    <row r="188" spans="1:126" ht="8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</row>
    <row r="189" spans="1:126" ht="8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</row>
    <row r="190" spans="1:126" ht="8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</row>
    <row r="191" spans="1:126" ht="8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</row>
    <row r="192" spans="1:126" ht="8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</row>
    <row r="193" spans="1:126" ht="8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</row>
    <row r="194" spans="1:126" ht="8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</row>
    <row r="195" spans="1:126" ht="8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</row>
    <row r="196" spans="1:126" ht="8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</row>
    <row r="197" spans="1:126" ht="8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</row>
    <row r="198" spans="1:126" ht="8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</row>
    <row r="199" spans="1:126" ht="8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</row>
    <row r="200" spans="1:126" ht="8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</row>
    <row r="201" spans="1:126" ht="8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</row>
    <row r="202" spans="1:126" ht="8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</row>
    <row r="203" spans="1:126" ht="8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</row>
    <row r="204" spans="1:126" ht="8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</row>
    <row r="205" spans="1:126" ht="8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</row>
    <row r="206" spans="1:126" ht="8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</row>
    <row r="207" spans="1:126" ht="8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</row>
    <row r="208" spans="1:126" ht="8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</row>
    <row r="209" spans="1:126" ht="8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</row>
    <row r="210" spans="1:126" ht="8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</row>
    <row r="211" spans="1:126" ht="8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</row>
    <row r="212" spans="1:126" ht="8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</row>
    <row r="213" spans="1:126" ht="8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</row>
    <row r="214" spans="1:126" ht="8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</row>
    <row r="215" spans="1:126" ht="8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</row>
    <row r="216" spans="1:126" ht="8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</row>
    <row r="217" spans="1:126" ht="8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</row>
    <row r="218" spans="1:126" ht="8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</row>
    <row r="219" spans="1:126" ht="8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</row>
    <row r="220" spans="1:126" ht="8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</row>
    <row r="221" spans="1:126" ht="8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</row>
    <row r="222" spans="1:126" ht="8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</row>
    <row r="223" spans="1:126" ht="8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</row>
    <row r="224" spans="1:126" ht="8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</row>
    <row r="225" spans="1:126" ht="8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</row>
    <row r="226" spans="1:126" ht="8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</row>
    <row r="227" spans="1:126" ht="8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</row>
    <row r="228" spans="1:126" ht="8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</row>
    <row r="229" spans="1:126" ht="8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</row>
    <row r="230" spans="1:126" ht="8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</row>
    <row r="231" spans="1:126" ht="8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</row>
    <row r="232" spans="1:126" ht="8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</row>
    <row r="233" spans="1:126" ht="8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</row>
    <row r="234" spans="1:126" ht="8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</row>
    <row r="235" spans="1:126" ht="8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</row>
    <row r="236" spans="1:126" ht="8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</row>
    <row r="237" spans="1:126" ht="8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</row>
    <row r="238" spans="1:126" ht="8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</row>
    <row r="239" spans="1:126" ht="8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</row>
    <row r="240" spans="1:126" ht="8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</row>
    <row r="241" spans="1:126" ht="8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</row>
    <row r="242" spans="1:126" ht="8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</row>
    <row r="243" spans="1:126" ht="8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</row>
    <row r="244" spans="1:126" ht="8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</row>
    <row r="245" spans="1:126" ht="8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</row>
    <row r="246" spans="1:126" ht="8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</row>
    <row r="247" spans="1:126" ht="8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</row>
    <row r="248" spans="1:126" ht="8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</row>
    <row r="249" spans="1:126" ht="8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</row>
    <row r="250" spans="1:126" ht="8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</row>
    <row r="251" spans="1:126" ht="8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</row>
    <row r="252" spans="1:126" ht="8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</row>
    <row r="253" spans="1:126" ht="8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</row>
    <row r="254" spans="1:126" ht="8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</row>
    <row r="255" spans="1:126" ht="8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</row>
    <row r="256" spans="1:126" ht="8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</row>
    <row r="257" spans="1:126" ht="8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</row>
    <row r="258" spans="1:126" ht="8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</row>
    <row r="259" spans="1:126" ht="8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</row>
    <row r="260" spans="1:126" ht="8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</row>
    <row r="261" spans="1:126" ht="8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</row>
    <row r="262" spans="1:126" ht="8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</row>
    <row r="263" spans="1:126" ht="8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</row>
    <row r="264" spans="1:126" ht="8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</row>
    <row r="265" spans="1:126" ht="8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</row>
    <row r="266" spans="1:126" ht="8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</row>
    <row r="267" spans="1:126" ht="8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</row>
    <row r="268" spans="1:126" ht="8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</row>
    <row r="269" spans="1:126" ht="8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</row>
    <row r="270" spans="1:126" ht="8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</row>
    <row r="271" spans="1:126" ht="8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</row>
    <row r="272" spans="1:126" ht="8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</row>
    <row r="273" spans="1:126" ht="8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</row>
    <row r="274" spans="1:126" ht="8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</row>
    <row r="275" spans="1:126" ht="8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</row>
    <row r="276" spans="1:126" ht="8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</row>
    <row r="277" spans="1:126" ht="8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</row>
    <row r="278" spans="1:126" ht="8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</row>
    <row r="279" spans="1:126" ht="8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</row>
    <row r="280" spans="1:126" ht="8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</row>
    <row r="281" spans="1:126" ht="8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</row>
    <row r="282" spans="1:126" ht="8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</row>
    <row r="283" spans="1:126" ht="8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</row>
    <row r="284" spans="1:126" ht="8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</row>
    <row r="285" spans="1:126" ht="8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</row>
    <row r="286" spans="1:126" ht="8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</row>
    <row r="287" spans="1:126" ht="8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</row>
    <row r="288" spans="1:126" ht="8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</row>
    <row r="289" spans="1:126" ht="8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</row>
    <row r="290" spans="1:126" ht="8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</row>
    <row r="291" spans="1:126" ht="8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</row>
    <row r="292" spans="1:126" ht="8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</row>
    <row r="293" spans="1:126" ht="8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</row>
    <row r="294" spans="1:126" ht="8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</row>
    <row r="295" spans="1:126" ht="8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</row>
    <row r="296" spans="1:126" ht="8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</row>
    <row r="297" spans="1:126" ht="8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</row>
    <row r="298" spans="1:126" ht="8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</row>
    <row r="299" spans="1:126" ht="8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</row>
    <row r="300" spans="1:126" ht="8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</row>
    <row r="301" spans="1:126" ht="8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</row>
    <row r="302" spans="1:126" ht="8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</row>
    <row r="303" spans="1:126" ht="8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</row>
    <row r="304" spans="1:126" ht="8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</row>
    <row r="305" spans="1:126" ht="8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</row>
    <row r="306" spans="1:126" ht="8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</row>
    <row r="307" spans="1:126" ht="8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</row>
    <row r="308" spans="1:126" ht="8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</row>
    <row r="309" spans="1:126" ht="8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</row>
    <row r="310" spans="1:126" ht="8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</row>
    <row r="311" spans="1:126" ht="8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</row>
    <row r="312" spans="1:126" ht="8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</row>
    <row r="313" spans="1:126" ht="8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</row>
    <row r="314" spans="1:126" ht="8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</row>
    <row r="315" spans="1:126" ht="8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</row>
    <row r="316" spans="1:126" ht="8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</row>
    <row r="317" spans="1:126" ht="8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</row>
    <row r="318" spans="1:126" ht="8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</row>
    <row r="319" spans="1:126" ht="8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</row>
    <row r="320" spans="1:126" ht="8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</row>
    <row r="321" spans="1:126" ht="8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</row>
    <row r="322" spans="1:126" ht="8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</row>
    <row r="323" spans="1:126" ht="8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</row>
    <row r="324" spans="1:126" ht="8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</row>
    <row r="325" spans="1:126" ht="8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</row>
    <row r="326" spans="1:126" ht="8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</row>
    <row r="327" spans="1:126" ht="8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</row>
    <row r="328" spans="1:126" ht="8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</row>
    <row r="329" spans="1:126" ht="8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</row>
    <row r="330" spans="1:126" ht="8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</row>
    <row r="331" spans="1:126" ht="8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</row>
    <row r="332" spans="1:126" ht="8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</row>
    <row r="333" spans="1:126" ht="8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</row>
    <row r="334" spans="1:126" ht="8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</row>
    <row r="335" spans="1:126" ht="8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</row>
    <row r="336" spans="1:126" ht="8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</row>
    <row r="337" spans="1:126" ht="8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</row>
    <row r="338" spans="1:126" ht="8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</row>
    <row r="339" spans="1:126" ht="8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</row>
    <row r="340" spans="1:126" ht="8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</row>
    <row r="341" spans="1:126" ht="8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</row>
    <row r="342" spans="1:126" ht="8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</row>
    <row r="343" spans="1:126" ht="8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</row>
    <row r="344" spans="1:126" ht="8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</row>
    <row r="345" spans="1:126" ht="8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</row>
    <row r="346" spans="1:126" ht="8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</row>
    <row r="347" spans="1:126" ht="8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</row>
    <row r="348" spans="1:126" ht="8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</row>
    <row r="349" spans="1:126" ht="8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</row>
    <row r="350" spans="1:126" ht="8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</row>
    <row r="351" spans="1:126" ht="8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</row>
    <row r="352" spans="1:126" ht="8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</row>
    <row r="353" spans="1:126" ht="8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</row>
    <row r="354" spans="1:126" ht="8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</row>
    <row r="355" spans="1:126" ht="8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</row>
    <row r="356" spans="1:126" ht="8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</row>
    <row r="357" spans="1:126" ht="8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</row>
    <row r="358" spans="1:126" ht="8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</row>
    <row r="359" spans="1:126" ht="8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</row>
    <row r="360" spans="1:126" ht="8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</row>
    <row r="361" spans="1:126" ht="8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</row>
    <row r="362" spans="1:126" ht="8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</row>
    <row r="363" spans="1:126" ht="8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</row>
    <row r="364" spans="1:126" ht="8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</row>
    <row r="365" spans="1:126" ht="8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</row>
    <row r="366" spans="1:126" ht="8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</row>
    <row r="367" spans="1:126" ht="8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</row>
    <row r="368" spans="1:126" ht="8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</row>
    <row r="369" spans="1:126" ht="8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</row>
    <row r="370" spans="1:126" ht="8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</row>
    <row r="371" spans="1:126" ht="8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</row>
    <row r="372" spans="1:126" ht="8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</row>
    <row r="373" spans="1:126" ht="8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</row>
    <row r="374" spans="1:126" ht="8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</row>
    <row r="375" spans="1:126" ht="8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</row>
    <row r="376" spans="1:126" ht="8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</row>
    <row r="377" spans="1:126" ht="8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</row>
    <row r="378" spans="1:126" ht="8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</row>
    <row r="379" spans="1:126" ht="8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</row>
    <row r="380" spans="1:126" ht="8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</row>
    <row r="381" spans="1:126" ht="8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</row>
    <row r="382" spans="1:126" ht="8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</row>
    <row r="383" spans="1:126" ht="8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</row>
    <row r="384" spans="1:126" ht="8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</row>
    <row r="385" spans="1:126" ht="8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</row>
    <row r="386" spans="1:126" ht="8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</row>
    <row r="387" spans="1:126" ht="8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</row>
    <row r="388" spans="1:126" ht="8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</row>
    <row r="389" spans="1:126" ht="8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</row>
    <row r="390" spans="1:126" ht="8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</row>
    <row r="391" spans="1:126" ht="8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</row>
    <row r="392" spans="1:126" ht="8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</row>
    <row r="393" spans="1:126" ht="8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</row>
    <row r="394" spans="1:126" ht="8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</row>
    <row r="395" spans="1:126" ht="8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</row>
    <row r="396" spans="1:126" ht="8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</row>
    <row r="397" spans="1:126" ht="8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</row>
    <row r="398" spans="1:126" ht="8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</row>
    <row r="399" spans="1:126" ht="8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</row>
    <row r="400" spans="1:126" ht="8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</row>
    <row r="401" spans="1:126" ht="8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</row>
    <row r="402" spans="1:126" ht="8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</row>
    <row r="403" spans="1:126" ht="8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</row>
    <row r="404" spans="1:126" ht="8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</row>
    <row r="405" spans="1:126" ht="8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</row>
    <row r="406" spans="1:126" ht="8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</row>
    <row r="407" spans="1:126" ht="8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</row>
    <row r="408" spans="1:126" ht="8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</row>
    <row r="409" spans="1:126" ht="8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</row>
    <row r="410" spans="1:126" ht="8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</row>
    <row r="411" spans="1:126" ht="8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</row>
    <row r="412" spans="1:126" ht="8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</row>
    <row r="413" spans="1:126" ht="8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</row>
    <row r="414" spans="1:126" ht="8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</row>
    <row r="415" spans="1:126" ht="8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</row>
    <row r="416" spans="1:126" ht="8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</row>
    <row r="417" spans="1:126" ht="8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</row>
    <row r="418" spans="1:126" ht="8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</row>
    <row r="419" spans="1:126" ht="8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</row>
    <row r="420" spans="1:126" ht="8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</row>
    <row r="421" spans="1:126" ht="8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</row>
    <row r="422" spans="1:126" ht="8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</row>
    <row r="423" spans="1:126" ht="8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</row>
    <row r="424" spans="1:126" ht="8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</row>
    <row r="425" spans="1:126" ht="8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</row>
    <row r="426" spans="1:126" ht="8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</row>
    <row r="427" spans="1:126" ht="8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</row>
    <row r="428" spans="1:126" ht="8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</row>
    <row r="429" spans="1:126" ht="8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</row>
    <row r="430" spans="1:126" ht="8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</row>
    <row r="431" spans="1:126" ht="8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</row>
    <row r="432" spans="1:126" ht="8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</row>
    <row r="433" spans="1:126" ht="8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</row>
    <row r="434" spans="1:126" ht="8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</row>
    <row r="435" spans="1:126" ht="8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</row>
    <row r="436" spans="1:126" ht="8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</row>
    <row r="437" spans="1:126" ht="8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</row>
    <row r="438" spans="1:126" ht="8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</row>
    <row r="439" spans="1:126" ht="8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</row>
    <row r="440" spans="1:126" ht="8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</row>
    <row r="441" spans="1:126" ht="8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</row>
    <row r="442" spans="1:126" ht="8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</row>
    <row r="443" spans="1:126" ht="8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</row>
    <row r="444" spans="1:126" ht="8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</row>
    <row r="445" spans="1:126" ht="8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</row>
    <row r="446" spans="1:126" ht="8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</row>
    <row r="447" spans="1:126" ht="8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</row>
    <row r="448" spans="1:126" ht="8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</row>
    <row r="449" spans="1:126" ht="8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</row>
    <row r="450" spans="1:126" ht="8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</row>
    <row r="451" spans="1:126" ht="8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</row>
    <row r="452" spans="1:126" ht="8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</row>
    <row r="453" spans="1:126" ht="8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</row>
    <row r="454" spans="1:126" ht="8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</row>
    <row r="455" spans="1:126" ht="8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</row>
    <row r="456" spans="1:126" ht="8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</row>
    <row r="457" spans="1:126" ht="8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</row>
    <row r="458" spans="1:126" ht="8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</row>
    <row r="459" spans="1:126" ht="8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</row>
    <row r="460" spans="1:126" ht="8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</row>
    <row r="461" spans="1:126" ht="8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</row>
    <row r="462" spans="1:126" ht="8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</row>
    <row r="463" spans="1:126" ht="8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</row>
    <row r="464" spans="1:126" ht="8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</row>
    <row r="465" spans="1:126" ht="8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</row>
    <row r="466" spans="1:126" ht="8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</row>
    <row r="467" spans="1:126" ht="8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</row>
    <row r="468" spans="1:126" ht="8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</row>
    <row r="469" spans="1:126" ht="8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</row>
    <row r="470" spans="1:126" ht="8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</row>
    <row r="471" spans="1:126" ht="8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</row>
    <row r="472" spans="1:126" ht="8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</row>
    <row r="473" spans="1:126" ht="8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</row>
    <row r="474" spans="1:126" ht="8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</row>
    <row r="475" spans="1:126" ht="8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</row>
    <row r="476" spans="1:126" ht="8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</row>
    <row r="477" spans="1:126" ht="8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</row>
    <row r="478" spans="1:126" ht="8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</row>
    <row r="479" spans="1:126" ht="8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</row>
    <row r="480" spans="1:126" ht="8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</row>
    <row r="481" spans="1:126" ht="8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</row>
    <row r="482" spans="1:126" ht="8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</row>
    <row r="483" spans="1:126" ht="8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</row>
    <row r="484" spans="1:126" ht="8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</row>
    <row r="485" spans="1:126" ht="8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</row>
    <row r="486" spans="1:126" ht="8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</row>
    <row r="487" spans="1:126" ht="8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</row>
    <row r="488" spans="1:126" ht="8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</row>
    <row r="489" spans="1:126" ht="8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</row>
    <row r="490" spans="1:126" ht="8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</row>
    <row r="491" spans="1:126" ht="8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</row>
    <row r="492" spans="1:126" ht="8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</row>
    <row r="493" spans="1:126" ht="8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</row>
    <row r="494" spans="1:126" ht="8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</row>
    <row r="495" spans="1:126" ht="8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</row>
    <row r="496" spans="1:126" ht="8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</row>
    <row r="497" spans="1:126" ht="8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</row>
    <row r="498" spans="1:126" ht="8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</row>
    <row r="499" spans="1:126" ht="8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</row>
    <row r="500" spans="1:126" ht="8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</row>
    <row r="501" spans="1:126" ht="8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</row>
    <row r="502" spans="1:126" ht="8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</row>
    <row r="503" spans="1:126" ht="8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</row>
    <row r="504" spans="1:126" ht="8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</row>
    <row r="505" spans="1:126" ht="8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</row>
    <row r="506" spans="1:126" ht="8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</row>
    <row r="507" spans="1:126" ht="8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</row>
    <row r="508" spans="1:126" ht="8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</row>
    <row r="509" spans="1:126" ht="8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</row>
    <row r="510" spans="1:126" ht="8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</row>
    <row r="511" spans="1:126" ht="8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</row>
    <row r="512" spans="1:126" ht="8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</row>
    <row r="513" spans="1:126" ht="8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</row>
    <row r="514" spans="1:126" ht="8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</row>
    <row r="515" spans="1:126" ht="8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</row>
    <row r="516" spans="1:126" ht="8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</row>
    <row r="517" spans="1:126" ht="8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</row>
    <row r="518" spans="1:126" ht="8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</row>
    <row r="519" spans="1:126" ht="8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</row>
    <row r="520" spans="1:126" ht="8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</row>
    <row r="521" spans="1:126" ht="8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</row>
    <row r="522" spans="1:126" ht="8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</row>
    <row r="523" spans="1:126" ht="8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</row>
    <row r="524" spans="1:126" ht="8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</row>
    <row r="525" spans="1:126" ht="8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</row>
    <row r="526" spans="1:126" ht="8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</row>
    <row r="527" spans="1:126" ht="8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</row>
    <row r="528" spans="1:126" ht="8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</row>
    <row r="529" spans="1:126" ht="8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</row>
    <row r="530" spans="1:126" ht="8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</row>
    <row r="531" spans="1:126" ht="8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</row>
    <row r="532" spans="1:126" ht="8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</row>
    <row r="533" spans="1:126" ht="8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</row>
    <row r="534" spans="1:126" ht="8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</row>
    <row r="535" spans="1:126" ht="8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</row>
    <row r="536" spans="1:126" ht="8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</row>
    <row r="537" spans="1:126" ht="8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</row>
    <row r="538" spans="1:126" ht="8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</row>
    <row r="539" spans="1:126" ht="8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</row>
    <row r="540" spans="1:126" ht="8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</row>
    <row r="541" spans="1:126" ht="8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</row>
    <row r="542" spans="1:126" ht="8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</row>
    <row r="543" spans="1:126" ht="8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</row>
    <row r="544" spans="1:126" ht="8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</row>
    <row r="545" spans="1:126" ht="8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</row>
    <row r="546" spans="1:126" ht="8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</row>
    <row r="547" spans="1:126" ht="8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</row>
    <row r="548" spans="1:126" ht="8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</row>
    <row r="549" spans="1:126" ht="8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</row>
    <row r="550" spans="1:126" ht="8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</row>
    <row r="551" spans="1:126" ht="8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</row>
    <row r="552" spans="1:126" ht="8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</row>
    <row r="553" spans="1:126" ht="8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</row>
    <row r="554" spans="1:126" ht="8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</row>
    <row r="555" spans="1:126" ht="8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</row>
    <row r="556" spans="1:126" ht="8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</row>
    <row r="557" spans="1:126" ht="8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</row>
    <row r="558" spans="1:126" ht="8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</row>
    <row r="559" spans="1:126" ht="8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</row>
    <row r="560" spans="1:126" ht="8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</row>
    <row r="561" spans="1:126" ht="8.2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</row>
    <row r="562" spans="1:126" ht="8.2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</row>
    <row r="563" spans="1:126" ht="8.2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</row>
    <row r="564" spans="1:126" ht="8.2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</row>
    <row r="565" spans="1:126" ht="8.2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</row>
    <row r="566" spans="1:126" ht="8.2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</row>
    <row r="567" spans="1:126" ht="8.2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</row>
    <row r="568" spans="1:126" ht="8.2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</row>
    <row r="569" spans="1:126" ht="8.2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</row>
    <row r="570" spans="1:126" ht="8.2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</row>
    <row r="571" spans="1:126" ht="8.2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</row>
    <row r="572" spans="1:126" ht="8.2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</row>
    <row r="573" spans="1:126" ht="8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</row>
    <row r="574" spans="1:126" ht="8.2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</row>
    <row r="575" spans="1:126" ht="8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</row>
    <row r="576" spans="1:126" ht="8.2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</row>
    <row r="577" spans="1:126" ht="8.2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</row>
    <row r="578" spans="1:126" ht="8.2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</row>
    <row r="579" spans="1:126" ht="8.2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</row>
    <row r="580" spans="1:126" ht="8.2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</row>
    <row r="581" spans="1:126" ht="8.2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</row>
    <row r="582" spans="1:126" ht="8.2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</row>
    <row r="583" spans="1:126" ht="8.2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</row>
    <row r="584" spans="1:126" ht="8.2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</row>
    <row r="585" spans="1:126" ht="8.2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</row>
    <row r="586" spans="1:126" ht="8.2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</row>
    <row r="587" spans="1:126" ht="8.2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</row>
    <row r="588" spans="1:126" ht="8.2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</row>
    <row r="589" spans="1:126" ht="8.2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</row>
    <row r="590" spans="1:126" ht="8.2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</row>
    <row r="591" spans="1:126" ht="8.2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</row>
    <row r="592" spans="1:126" ht="8.2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</row>
    <row r="593" spans="1:126" ht="8.2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</row>
    <row r="594" spans="1:126" ht="8.2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</row>
    <row r="595" spans="1:126" ht="8.2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</row>
    <row r="596" spans="1:126" ht="8.2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</row>
    <row r="597" spans="1:126" ht="8.2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</row>
    <row r="598" spans="1:126" ht="8.2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</row>
    <row r="599" spans="1:126" ht="8.2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</row>
    <row r="600" spans="1:126" ht="8.2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</row>
    <row r="601" spans="1:126" ht="8.2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</row>
    <row r="602" spans="1:126" ht="8.2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</row>
    <row r="603" spans="1:126" ht="8.2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</row>
    <row r="604" spans="1:126" ht="8.2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</row>
    <row r="605" spans="1:126" ht="8.2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</row>
    <row r="606" spans="1:126" ht="8.2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</row>
    <row r="607" spans="1:126" ht="8.2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</row>
    <row r="608" spans="1:126" ht="8.2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</row>
    <row r="609" spans="1:126" ht="8.2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</row>
    <row r="610" spans="1:126" ht="8.2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</row>
    <row r="611" spans="1:126" ht="8.2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</row>
    <row r="612" spans="1:126" ht="8.2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</row>
    <row r="613" spans="1:126" ht="8.2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</row>
    <row r="614" spans="1:126" ht="8.2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</row>
    <row r="615" spans="1:126" ht="8.2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</row>
    <row r="616" spans="1:126" ht="8.2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</row>
    <row r="617" spans="1:126" ht="8.2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</row>
    <row r="618" spans="1:126" ht="8.2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</row>
    <row r="619" spans="1:126" ht="8.2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</row>
    <row r="620" spans="1:126" ht="8.2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</row>
    <row r="621" spans="1:126" ht="8.2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</row>
    <row r="622" spans="1:126" ht="8.2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</row>
    <row r="623" spans="1:126" ht="8.2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</row>
    <row r="624" spans="1:126" ht="8.2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</row>
    <row r="625" spans="1:126" ht="8.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</row>
    <row r="626" spans="1:126" ht="8.2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</row>
    <row r="627" spans="1:126" ht="8.2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</row>
    <row r="628" spans="1:126" ht="8.2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</row>
    <row r="629" spans="1:126" ht="8.2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</row>
    <row r="630" spans="1:126" ht="8.2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</row>
    <row r="631" spans="1:126" ht="8.2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</row>
    <row r="632" spans="1:126" ht="8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</row>
    <row r="633" spans="1:126" ht="8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</row>
    <row r="634" spans="1:126" ht="8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</row>
    <row r="635" spans="1:126" ht="8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</row>
    <row r="636" spans="1:126" ht="8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</row>
    <row r="637" spans="1:126" ht="8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</row>
    <row r="638" spans="1:126" ht="8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</row>
    <row r="639" spans="1:126" ht="8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</row>
    <row r="640" spans="1:126" ht="8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</row>
    <row r="641" spans="1:126" ht="8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</row>
    <row r="642" spans="1:126" ht="8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</row>
    <row r="643" spans="1:126" ht="8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</row>
    <row r="644" spans="1:126" ht="8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</row>
    <row r="645" spans="1:126" ht="8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</row>
    <row r="646" spans="1:126" ht="8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</row>
    <row r="647" spans="1:126" ht="8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</row>
    <row r="648" spans="1:126" ht="8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</row>
    <row r="649" spans="1:126" ht="8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</row>
    <row r="650" spans="1:126" ht="8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</row>
    <row r="651" spans="1:126" ht="8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</row>
    <row r="652" spans="1:126" ht="8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</row>
    <row r="653" spans="1:126" ht="8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</row>
    <row r="654" spans="1:126" ht="8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</row>
    <row r="655" spans="1:126" ht="8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</row>
    <row r="656" spans="1:126" ht="8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</row>
    <row r="657" spans="1:126" ht="8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</row>
    <row r="658" spans="1:126" ht="8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</row>
    <row r="659" spans="1:126" ht="8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</row>
    <row r="660" spans="1:126" ht="8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</row>
    <row r="661" spans="1:126" ht="8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</row>
    <row r="662" spans="1:126" ht="8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</row>
    <row r="663" spans="1:126" ht="8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</row>
    <row r="664" spans="1:126" ht="8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</row>
    <row r="665" spans="1:126" ht="8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</row>
    <row r="666" spans="1:126" ht="8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</row>
    <row r="667" spans="1:126" ht="8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</row>
    <row r="668" spans="1:126" ht="8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</row>
    <row r="669" spans="1:126" ht="8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</row>
    <row r="670" spans="1:126" ht="8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</row>
    <row r="671" spans="1:126" ht="8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</row>
    <row r="672" spans="1:126" ht="8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</row>
    <row r="673" spans="1:126" ht="8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</row>
    <row r="674" spans="1:126" ht="8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</row>
    <row r="675" spans="1:126" ht="8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</row>
    <row r="676" spans="1:126" ht="8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</row>
    <row r="677" spans="1:126" ht="8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</row>
    <row r="678" spans="1:126" ht="8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</row>
    <row r="679" spans="1:126" ht="8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</row>
    <row r="680" spans="1:126" ht="8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</row>
    <row r="681" spans="1:126" ht="8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</row>
    <row r="682" spans="1:126" ht="8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</row>
    <row r="683" spans="1:126" ht="8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</row>
    <row r="684" spans="1:126" ht="8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</row>
    <row r="685" spans="1:126" ht="8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</row>
    <row r="686" spans="1:126" ht="8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</row>
    <row r="687" spans="1:126" ht="8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</row>
    <row r="688" spans="1:126" ht="8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</row>
    <row r="689" spans="1:126" ht="8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</row>
    <row r="690" spans="1:126" ht="8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</row>
    <row r="691" spans="1:126" ht="8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</row>
    <row r="692" spans="1:126" ht="8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</row>
    <row r="693" spans="1:126" ht="8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</row>
    <row r="694" spans="1:126" ht="8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</row>
    <row r="695" spans="1:126" ht="8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</row>
    <row r="696" spans="1:126" ht="8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</row>
    <row r="697" spans="1:126" ht="8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</row>
    <row r="698" spans="1:126" ht="8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</row>
    <row r="699" spans="1:126" ht="8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</row>
    <row r="700" spans="1:126" ht="8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</row>
    <row r="701" spans="1:126" ht="8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</row>
    <row r="702" spans="1:126" ht="8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</row>
    <row r="703" spans="1:126" ht="8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</row>
    <row r="704" spans="1:126" ht="8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</row>
    <row r="705" spans="1:126" ht="8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</row>
    <row r="706" spans="1:126" ht="8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</row>
    <row r="707" spans="1:126" ht="8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</row>
    <row r="708" spans="1:126" ht="8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</row>
    <row r="709" spans="1:126" ht="8.2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</row>
    <row r="710" spans="1:126" ht="8.2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</row>
    <row r="711" spans="1:126" ht="8.2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</row>
    <row r="712" spans="1:126" ht="8.2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</row>
    <row r="713" spans="1:126" ht="8.2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</row>
    <row r="714" spans="1:126" ht="8.2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</row>
    <row r="715" spans="1:126" ht="8.2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</row>
    <row r="716" spans="1:126" ht="8.2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</row>
    <row r="717" spans="1:126" ht="8.2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</row>
    <row r="718" spans="1:126" ht="8.2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</row>
    <row r="719" spans="1:126" ht="8.2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</row>
    <row r="720" spans="1:126" ht="8.2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</row>
    <row r="721" spans="1:126" ht="8.2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</row>
    <row r="722" spans="1:126" ht="8.2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</row>
    <row r="723" spans="1:126" ht="8.2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</row>
    <row r="724" spans="1:126" ht="8.2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</row>
    <row r="725" spans="1:126" ht="8.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</row>
    <row r="726" spans="1:126" ht="8.2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</row>
    <row r="727" spans="1:126" ht="8.2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</row>
    <row r="728" spans="1:126" ht="8.2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</row>
    <row r="729" spans="1:126" ht="8.2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</row>
    <row r="730" spans="1:126" ht="8.2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</row>
    <row r="731" spans="1:126" ht="8.2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</row>
    <row r="732" spans="1:126" ht="8.2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</row>
    <row r="733" spans="1:126" ht="8.2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</row>
    <row r="734" spans="1:126" ht="8.2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</row>
    <row r="735" spans="1:126" ht="8.2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</row>
    <row r="736" spans="1:126" ht="8.2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</row>
    <row r="737" spans="1:126" ht="8.2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</row>
    <row r="738" spans="1:126" ht="8.2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</row>
    <row r="739" spans="1:126" ht="8.2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</row>
    <row r="740" spans="1:126" ht="8.2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</row>
    <row r="741" spans="1:126" ht="8.2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  <c r="CX741" s="55"/>
      <c r="CY741" s="55"/>
      <c r="CZ741" s="55"/>
      <c r="DA741" s="55"/>
      <c r="DB741" s="55"/>
      <c r="DC741" s="55"/>
      <c r="DD741" s="55"/>
      <c r="DE741" s="55"/>
      <c r="DF741" s="55"/>
      <c r="DG741" s="55"/>
      <c r="DH741" s="55"/>
      <c r="DI741" s="55"/>
      <c r="DJ741" s="55"/>
      <c r="DK741" s="55"/>
      <c r="DL741" s="55"/>
      <c r="DM741" s="55"/>
      <c r="DN741" s="55"/>
      <c r="DO741" s="55"/>
      <c r="DP741" s="55"/>
      <c r="DQ741" s="55"/>
      <c r="DR741" s="55"/>
      <c r="DS741" s="55"/>
      <c r="DT741" s="55"/>
      <c r="DU741" s="55"/>
      <c r="DV741" s="55"/>
    </row>
    <row r="742" spans="1:126" ht="8.2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</row>
    <row r="743" spans="1:126" ht="8.2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</row>
    <row r="744" spans="1:126" ht="8.2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</row>
    <row r="745" spans="1:126" ht="8.2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</row>
    <row r="746" spans="1:126" ht="8.2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</row>
    <row r="747" spans="1:126" ht="8.2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</row>
    <row r="748" spans="1:126" ht="8.2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</row>
    <row r="749" spans="1:126" ht="8.2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</row>
    <row r="750" spans="1:126" ht="8.2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</row>
    <row r="751" spans="1:126" ht="8.2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</row>
    <row r="752" spans="1:126" ht="8.2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</row>
    <row r="753" spans="1:126" ht="8.2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</row>
    <row r="754" spans="1:126" ht="8.2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</row>
    <row r="755" spans="1:126" ht="8.2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</row>
    <row r="756" spans="1:126" ht="8.2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</row>
    <row r="757" spans="1:126" ht="8.2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  <c r="CX757" s="55"/>
      <c r="CY757" s="55"/>
      <c r="CZ757" s="55"/>
      <c r="DA757" s="55"/>
      <c r="DB757" s="55"/>
      <c r="DC757" s="55"/>
      <c r="DD757" s="55"/>
      <c r="DE757" s="55"/>
      <c r="DF757" s="55"/>
      <c r="DG757" s="55"/>
      <c r="DH757" s="55"/>
      <c r="DI757" s="55"/>
      <c r="DJ757" s="55"/>
      <c r="DK757" s="55"/>
      <c r="DL757" s="55"/>
      <c r="DM757" s="55"/>
      <c r="DN757" s="55"/>
      <c r="DO757" s="55"/>
      <c r="DP757" s="55"/>
      <c r="DQ757" s="55"/>
      <c r="DR757" s="55"/>
      <c r="DS757" s="55"/>
      <c r="DT757" s="55"/>
      <c r="DU757" s="55"/>
      <c r="DV757" s="55"/>
    </row>
    <row r="758" spans="1:126" ht="8.2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</row>
    <row r="759" spans="1:126" ht="8.2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</row>
    <row r="760" spans="1:126" ht="8.2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</row>
    <row r="761" spans="1:126" ht="8.2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</row>
    <row r="762" spans="1:126" ht="8.2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</row>
    <row r="763" spans="1:126" ht="8.2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</row>
    <row r="764" spans="1:126" ht="8.2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</row>
    <row r="765" spans="1:126" ht="8.2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</row>
    <row r="766" spans="1:126" ht="8.2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</row>
    <row r="767" spans="1:126" ht="8.2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</row>
    <row r="768" spans="1:126" ht="8.2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</row>
    <row r="769" spans="1:126" ht="8.2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  <c r="CH769" s="55"/>
      <c r="CI769" s="55"/>
      <c r="CJ769" s="55"/>
      <c r="CK769" s="55"/>
      <c r="CL769" s="55"/>
      <c r="CM769" s="55"/>
      <c r="CN769" s="55"/>
      <c r="CO769" s="55"/>
      <c r="CP769" s="55"/>
      <c r="CQ769" s="55"/>
      <c r="CR769" s="55"/>
      <c r="CS769" s="55"/>
      <c r="CT769" s="55"/>
      <c r="CU769" s="55"/>
      <c r="CV769" s="55"/>
      <c r="CW769" s="55"/>
      <c r="CX769" s="55"/>
      <c r="CY769" s="55"/>
      <c r="CZ769" s="55"/>
      <c r="DA769" s="55"/>
      <c r="DB769" s="55"/>
      <c r="DC769" s="55"/>
      <c r="DD769" s="55"/>
      <c r="DE769" s="55"/>
      <c r="DF769" s="55"/>
      <c r="DG769" s="55"/>
      <c r="DH769" s="55"/>
      <c r="DI769" s="55"/>
      <c r="DJ769" s="55"/>
      <c r="DK769" s="55"/>
      <c r="DL769" s="55"/>
      <c r="DM769" s="55"/>
      <c r="DN769" s="55"/>
      <c r="DO769" s="55"/>
      <c r="DP769" s="55"/>
      <c r="DQ769" s="55"/>
      <c r="DR769" s="55"/>
      <c r="DS769" s="55"/>
      <c r="DT769" s="55"/>
      <c r="DU769" s="55"/>
      <c r="DV769" s="55"/>
    </row>
    <row r="770" spans="1:126" ht="8.2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  <c r="CH770" s="55"/>
      <c r="CI770" s="55"/>
      <c r="CJ770" s="55"/>
      <c r="CK770" s="55"/>
      <c r="CL770" s="55"/>
      <c r="CM770" s="55"/>
      <c r="CN770" s="55"/>
      <c r="CO770" s="55"/>
      <c r="CP770" s="55"/>
      <c r="CQ770" s="55"/>
      <c r="CR770" s="55"/>
      <c r="CS770" s="55"/>
      <c r="CT770" s="55"/>
      <c r="CU770" s="55"/>
      <c r="CV770" s="55"/>
      <c r="CW770" s="55"/>
      <c r="CX770" s="55"/>
      <c r="CY770" s="55"/>
      <c r="CZ770" s="55"/>
      <c r="DA770" s="55"/>
      <c r="DB770" s="55"/>
      <c r="DC770" s="55"/>
      <c r="DD770" s="55"/>
      <c r="DE770" s="55"/>
      <c r="DF770" s="55"/>
      <c r="DG770" s="55"/>
      <c r="DH770" s="55"/>
      <c r="DI770" s="55"/>
      <c r="DJ770" s="55"/>
      <c r="DK770" s="55"/>
      <c r="DL770" s="55"/>
      <c r="DM770" s="55"/>
      <c r="DN770" s="55"/>
      <c r="DO770" s="55"/>
      <c r="DP770" s="55"/>
      <c r="DQ770" s="55"/>
      <c r="DR770" s="55"/>
      <c r="DS770" s="55"/>
      <c r="DT770" s="55"/>
      <c r="DU770" s="55"/>
      <c r="DV770" s="55"/>
    </row>
    <row r="771" spans="1:126" ht="8.2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</row>
    <row r="772" spans="1:126" ht="8.2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</row>
    <row r="773" spans="1:126" ht="8.2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  <c r="CH773" s="55"/>
      <c r="CI773" s="55"/>
      <c r="CJ773" s="55"/>
      <c r="CK773" s="55"/>
      <c r="CL773" s="55"/>
      <c r="CM773" s="55"/>
      <c r="CN773" s="55"/>
      <c r="CO773" s="55"/>
      <c r="CP773" s="55"/>
      <c r="CQ773" s="55"/>
      <c r="CR773" s="55"/>
      <c r="CS773" s="55"/>
      <c r="CT773" s="55"/>
      <c r="CU773" s="55"/>
      <c r="CV773" s="55"/>
      <c r="CW773" s="55"/>
      <c r="CX773" s="55"/>
      <c r="CY773" s="55"/>
      <c r="CZ773" s="55"/>
      <c r="DA773" s="55"/>
      <c r="DB773" s="55"/>
      <c r="DC773" s="55"/>
      <c r="DD773" s="55"/>
      <c r="DE773" s="55"/>
      <c r="DF773" s="55"/>
      <c r="DG773" s="55"/>
      <c r="DH773" s="55"/>
      <c r="DI773" s="55"/>
      <c r="DJ773" s="55"/>
      <c r="DK773" s="55"/>
      <c r="DL773" s="55"/>
      <c r="DM773" s="55"/>
      <c r="DN773" s="55"/>
      <c r="DO773" s="55"/>
      <c r="DP773" s="55"/>
      <c r="DQ773" s="55"/>
      <c r="DR773" s="55"/>
      <c r="DS773" s="55"/>
      <c r="DT773" s="55"/>
      <c r="DU773" s="55"/>
      <c r="DV773" s="55"/>
    </row>
    <row r="774" spans="1:126" ht="8.2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  <c r="CH774" s="55"/>
      <c r="CI774" s="55"/>
      <c r="CJ774" s="55"/>
      <c r="CK774" s="55"/>
      <c r="CL774" s="55"/>
      <c r="CM774" s="55"/>
      <c r="CN774" s="55"/>
      <c r="CO774" s="55"/>
      <c r="CP774" s="55"/>
      <c r="CQ774" s="55"/>
      <c r="CR774" s="55"/>
      <c r="CS774" s="55"/>
      <c r="CT774" s="55"/>
      <c r="CU774" s="55"/>
      <c r="CV774" s="55"/>
      <c r="CW774" s="55"/>
      <c r="CX774" s="55"/>
      <c r="CY774" s="55"/>
      <c r="CZ774" s="55"/>
      <c r="DA774" s="55"/>
      <c r="DB774" s="55"/>
      <c r="DC774" s="55"/>
      <c r="DD774" s="55"/>
      <c r="DE774" s="55"/>
      <c r="DF774" s="55"/>
      <c r="DG774" s="55"/>
      <c r="DH774" s="55"/>
      <c r="DI774" s="55"/>
      <c r="DJ774" s="55"/>
      <c r="DK774" s="55"/>
      <c r="DL774" s="55"/>
      <c r="DM774" s="55"/>
      <c r="DN774" s="55"/>
      <c r="DO774" s="55"/>
      <c r="DP774" s="55"/>
      <c r="DQ774" s="55"/>
      <c r="DR774" s="55"/>
      <c r="DS774" s="55"/>
      <c r="DT774" s="55"/>
      <c r="DU774" s="55"/>
      <c r="DV774" s="55"/>
    </row>
    <row r="775" spans="1:126" ht="8.2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  <c r="CH775" s="55"/>
      <c r="CI775" s="55"/>
      <c r="CJ775" s="55"/>
      <c r="CK775" s="55"/>
      <c r="CL775" s="55"/>
      <c r="CM775" s="55"/>
      <c r="CN775" s="55"/>
      <c r="CO775" s="55"/>
      <c r="CP775" s="55"/>
      <c r="CQ775" s="55"/>
      <c r="CR775" s="55"/>
      <c r="CS775" s="55"/>
      <c r="CT775" s="55"/>
      <c r="CU775" s="55"/>
      <c r="CV775" s="55"/>
      <c r="CW775" s="55"/>
      <c r="CX775" s="55"/>
      <c r="CY775" s="55"/>
      <c r="CZ775" s="55"/>
      <c r="DA775" s="55"/>
      <c r="DB775" s="55"/>
      <c r="DC775" s="55"/>
      <c r="DD775" s="55"/>
      <c r="DE775" s="55"/>
      <c r="DF775" s="55"/>
      <c r="DG775" s="55"/>
      <c r="DH775" s="55"/>
      <c r="DI775" s="55"/>
      <c r="DJ775" s="55"/>
      <c r="DK775" s="55"/>
      <c r="DL775" s="55"/>
      <c r="DM775" s="55"/>
      <c r="DN775" s="55"/>
      <c r="DO775" s="55"/>
      <c r="DP775" s="55"/>
      <c r="DQ775" s="55"/>
      <c r="DR775" s="55"/>
      <c r="DS775" s="55"/>
      <c r="DT775" s="55"/>
      <c r="DU775" s="55"/>
      <c r="DV775" s="55"/>
    </row>
    <row r="776" spans="1:126" ht="8.2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</row>
    <row r="777" spans="1:126" ht="8.2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</row>
    <row r="778" spans="1:126" ht="8.2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</row>
    <row r="779" spans="1:126" ht="8.2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</row>
    <row r="780" spans="1:126" ht="8.2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</row>
    <row r="781" spans="1:126" ht="8.2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</row>
    <row r="782" spans="1:126" ht="8.2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</row>
    <row r="783" spans="1:126" ht="8.2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</row>
    <row r="784" spans="1:126" ht="8.2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</row>
    <row r="785" spans="1:126" ht="8.2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</row>
    <row r="786" spans="1:126" ht="8.2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  <c r="CZ786" s="55"/>
      <c r="DA786" s="55"/>
      <c r="DB786" s="55"/>
      <c r="DC786" s="55"/>
      <c r="DD786" s="55"/>
      <c r="DE786" s="55"/>
      <c r="DF786" s="55"/>
      <c r="DG786" s="55"/>
      <c r="DH786" s="55"/>
      <c r="DI786" s="55"/>
      <c r="DJ786" s="55"/>
      <c r="DK786" s="55"/>
      <c r="DL786" s="55"/>
      <c r="DM786" s="55"/>
      <c r="DN786" s="55"/>
      <c r="DO786" s="55"/>
      <c r="DP786" s="55"/>
      <c r="DQ786" s="55"/>
      <c r="DR786" s="55"/>
      <c r="DS786" s="55"/>
      <c r="DT786" s="55"/>
      <c r="DU786" s="55"/>
      <c r="DV786" s="55"/>
    </row>
    <row r="787" spans="1:126" ht="8.2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</row>
    <row r="788" spans="1:126" ht="8.2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</row>
    <row r="789" spans="1:126" ht="8.2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</row>
    <row r="790" spans="1:126" ht="8.2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</row>
    <row r="791" spans="1:126" ht="8.2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</row>
    <row r="792" spans="1:126" ht="8.2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</row>
    <row r="793" spans="1:126" ht="8.2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</row>
    <row r="794" spans="1:126" ht="8.2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</row>
    <row r="795" spans="1:126" ht="8.2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</row>
    <row r="796" spans="1:126" ht="8.2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</row>
    <row r="797" spans="1:126" ht="8.2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  <c r="CH797" s="55"/>
      <c r="CI797" s="55"/>
      <c r="CJ797" s="55"/>
      <c r="CK797" s="55"/>
      <c r="CL797" s="55"/>
      <c r="CM797" s="55"/>
      <c r="CN797" s="55"/>
      <c r="CO797" s="55"/>
      <c r="CP797" s="55"/>
      <c r="CQ797" s="55"/>
      <c r="CR797" s="55"/>
      <c r="CS797" s="55"/>
      <c r="CT797" s="55"/>
      <c r="CU797" s="55"/>
      <c r="CV797" s="55"/>
      <c r="CW797" s="55"/>
      <c r="CX797" s="55"/>
      <c r="CY797" s="55"/>
      <c r="CZ797" s="55"/>
      <c r="DA797" s="55"/>
      <c r="DB797" s="55"/>
      <c r="DC797" s="55"/>
      <c r="DD797" s="55"/>
      <c r="DE797" s="55"/>
      <c r="DF797" s="55"/>
      <c r="DG797" s="55"/>
      <c r="DH797" s="55"/>
      <c r="DI797" s="55"/>
      <c r="DJ797" s="55"/>
      <c r="DK797" s="55"/>
      <c r="DL797" s="55"/>
      <c r="DM797" s="55"/>
      <c r="DN797" s="55"/>
      <c r="DO797" s="55"/>
      <c r="DP797" s="55"/>
      <c r="DQ797" s="55"/>
      <c r="DR797" s="55"/>
      <c r="DS797" s="55"/>
      <c r="DT797" s="55"/>
      <c r="DU797" s="55"/>
      <c r="DV797" s="55"/>
    </row>
    <row r="798" spans="1:126" ht="8.2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</row>
    <row r="799" spans="1:126" ht="8.2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  <c r="CH799" s="55"/>
      <c r="CI799" s="55"/>
      <c r="CJ799" s="55"/>
      <c r="CK799" s="55"/>
      <c r="CL799" s="55"/>
      <c r="CM799" s="55"/>
      <c r="CN799" s="55"/>
      <c r="CO799" s="55"/>
      <c r="CP799" s="55"/>
      <c r="CQ799" s="55"/>
      <c r="CR799" s="55"/>
      <c r="CS799" s="55"/>
      <c r="CT799" s="55"/>
      <c r="CU799" s="55"/>
      <c r="CV799" s="55"/>
      <c r="CW799" s="55"/>
      <c r="CX799" s="55"/>
      <c r="CY799" s="55"/>
      <c r="CZ799" s="55"/>
      <c r="DA799" s="55"/>
      <c r="DB799" s="55"/>
      <c r="DC799" s="55"/>
      <c r="DD799" s="55"/>
      <c r="DE799" s="55"/>
      <c r="DF799" s="55"/>
      <c r="DG799" s="55"/>
      <c r="DH799" s="55"/>
      <c r="DI799" s="55"/>
      <c r="DJ799" s="55"/>
      <c r="DK799" s="55"/>
      <c r="DL799" s="55"/>
      <c r="DM799" s="55"/>
      <c r="DN799" s="55"/>
      <c r="DO799" s="55"/>
      <c r="DP799" s="55"/>
      <c r="DQ799" s="55"/>
      <c r="DR799" s="55"/>
      <c r="DS799" s="55"/>
      <c r="DT799" s="55"/>
      <c r="DU799" s="55"/>
      <c r="DV799" s="55"/>
    </row>
    <row r="800" spans="1:126" ht="8.2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</row>
    <row r="801" spans="1:126" ht="8.2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</row>
    <row r="802" spans="1:126" ht="8.2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</row>
    <row r="803" spans="1:126" ht="8.2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</row>
    <row r="804" spans="1:126" ht="8.2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</row>
    <row r="805" spans="1:126" ht="8.2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</row>
    <row r="806" spans="1:126" ht="8.2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</row>
    <row r="807" spans="1:126" ht="8.2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</row>
    <row r="808" spans="1:126" ht="8.2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</row>
    <row r="809" spans="1:126" ht="8.2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  <c r="CX809" s="55"/>
      <c r="CY809" s="55"/>
      <c r="CZ809" s="55"/>
      <c r="DA809" s="55"/>
      <c r="DB809" s="55"/>
      <c r="DC809" s="55"/>
      <c r="DD809" s="55"/>
      <c r="DE809" s="55"/>
      <c r="DF809" s="55"/>
      <c r="DG809" s="55"/>
      <c r="DH809" s="55"/>
      <c r="DI809" s="55"/>
      <c r="DJ809" s="55"/>
      <c r="DK809" s="55"/>
      <c r="DL809" s="55"/>
      <c r="DM809" s="55"/>
      <c r="DN809" s="55"/>
      <c r="DO809" s="55"/>
      <c r="DP809" s="55"/>
      <c r="DQ809" s="55"/>
      <c r="DR809" s="55"/>
      <c r="DS809" s="55"/>
      <c r="DT809" s="55"/>
      <c r="DU809" s="55"/>
      <c r="DV809" s="55"/>
    </row>
    <row r="810" spans="1:126" ht="8.2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</row>
    <row r="811" spans="1:126" ht="8.2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  <c r="CZ811" s="55"/>
      <c r="DA811" s="55"/>
      <c r="DB811" s="55"/>
      <c r="DC811" s="55"/>
      <c r="DD811" s="55"/>
      <c r="DE811" s="55"/>
      <c r="DF811" s="55"/>
      <c r="DG811" s="55"/>
      <c r="DH811" s="55"/>
      <c r="DI811" s="55"/>
      <c r="DJ811" s="55"/>
      <c r="DK811" s="55"/>
      <c r="DL811" s="55"/>
      <c r="DM811" s="55"/>
      <c r="DN811" s="55"/>
      <c r="DO811" s="55"/>
      <c r="DP811" s="55"/>
      <c r="DQ811" s="55"/>
      <c r="DR811" s="55"/>
      <c r="DS811" s="55"/>
      <c r="DT811" s="55"/>
      <c r="DU811" s="55"/>
      <c r="DV811" s="55"/>
    </row>
    <row r="812" spans="1:126" ht="8.2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</row>
    <row r="813" spans="1:126" ht="8.2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</row>
    <row r="814" spans="1:126" ht="8.2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  <c r="CZ814" s="55"/>
      <c r="DA814" s="55"/>
      <c r="DB814" s="55"/>
      <c r="DC814" s="55"/>
      <c r="DD814" s="55"/>
      <c r="DE814" s="55"/>
      <c r="DF814" s="55"/>
      <c r="DG814" s="55"/>
      <c r="DH814" s="55"/>
      <c r="DI814" s="55"/>
      <c r="DJ814" s="55"/>
      <c r="DK814" s="55"/>
      <c r="DL814" s="55"/>
      <c r="DM814" s="55"/>
      <c r="DN814" s="55"/>
      <c r="DO814" s="55"/>
      <c r="DP814" s="55"/>
      <c r="DQ814" s="55"/>
      <c r="DR814" s="55"/>
      <c r="DS814" s="55"/>
      <c r="DT814" s="55"/>
      <c r="DU814" s="55"/>
      <c r="DV814" s="55"/>
    </row>
    <row r="815" spans="1:126" ht="8.2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</row>
    <row r="816" spans="1:126" ht="8.2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</row>
    <row r="817" spans="1:126" ht="8.2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</row>
    <row r="818" spans="1:126" ht="8.2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</row>
    <row r="819" spans="1:126" ht="8.2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</row>
    <row r="820" spans="1:126" ht="8.2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</row>
    <row r="821" spans="1:126" ht="8.2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</row>
    <row r="822" spans="1:126" ht="8.2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</row>
    <row r="823" spans="1:126" ht="8.2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</row>
    <row r="824" spans="1:126" ht="8.2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</row>
    <row r="825" spans="1:126" ht="8.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</row>
    <row r="826" spans="1:126" ht="8.2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</row>
    <row r="827" spans="1:126" ht="8.2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</row>
    <row r="828" spans="1:126" ht="8.2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</row>
    <row r="829" spans="1:126" ht="8.2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</row>
    <row r="830" spans="1:126" ht="8.2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</row>
    <row r="831" spans="1:126" ht="8.2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</row>
    <row r="832" spans="1:126" ht="8.2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</row>
    <row r="833" spans="1:126" ht="8.2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</row>
    <row r="834" spans="1:126" ht="8.2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</row>
    <row r="835" spans="1:126" ht="8.2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</row>
    <row r="836" spans="1:126" ht="8.2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</row>
    <row r="837" spans="1:126" ht="8.2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</row>
    <row r="838" spans="1:126" ht="8.2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</row>
    <row r="839" spans="1:126" ht="8.2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</row>
    <row r="840" spans="1:126" ht="8.2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</row>
    <row r="841" spans="1:126" ht="8.2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</row>
    <row r="842" spans="1:126" ht="8.2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</row>
    <row r="843" spans="1:126" ht="8.2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</row>
    <row r="844" spans="1:126" ht="8.2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</row>
    <row r="845" spans="1:126" ht="8.2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</row>
    <row r="846" spans="1:126" ht="8.2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</row>
    <row r="847" spans="1:126" ht="8.2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</row>
    <row r="848" spans="1:126" ht="8.2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</row>
    <row r="849" spans="1:126" ht="8.2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</row>
    <row r="850" spans="1:126" ht="8.2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</row>
    <row r="851" spans="1:126" ht="8.2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</row>
    <row r="852" spans="1:126" ht="8.2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</row>
    <row r="853" spans="1:126" ht="8.2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  <c r="CH853" s="55"/>
      <c r="CI853" s="55"/>
      <c r="CJ853" s="55"/>
      <c r="CK853" s="55"/>
      <c r="CL853" s="55"/>
      <c r="CM853" s="55"/>
      <c r="CN853" s="55"/>
      <c r="CO853" s="55"/>
      <c r="CP853" s="55"/>
      <c r="CQ853" s="55"/>
      <c r="CR853" s="55"/>
      <c r="CS853" s="55"/>
      <c r="CT853" s="55"/>
      <c r="CU853" s="55"/>
      <c r="CV853" s="55"/>
      <c r="CW853" s="55"/>
      <c r="CX853" s="55"/>
      <c r="CY853" s="55"/>
      <c r="CZ853" s="55"/>
      <c r="DA853" s="55"/>
      <c r="DB853" s="55"/>
      <c r="DC853" s="55"/>
      <c r="DD853" s="55"/>
      <c r="DE853" s="55"/>
      <c r="DF853" s="55"/>
      <c r="DG853" s="55"/>
      <c r="DH853" s="55"/>
      <c r="DI853" s="55"/>
      <c r="DJ853" s="55"/>
      <c r="DK853" s="55"/>
      <c r="DL853" s="55"/>
      <c r="DM853" s="55"/>
      <c r="DN853" s="55"/>
      <c r="DO853" s="55"/>
      <c r="DP853" s="55"/>
      <c r="DQ853" s="55"/>
      <c r="DR853" s="55"/>
      <c r="DS853" s="55"/>
      <c r="DT853" s="55"/>
      <c r="DU853" s="55"/>
      <c r="DV853" s="55"/>
    </row>
    <row r="854" spans="1:126" ht="8.2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  <c r="CH854" s="55"/>
      <c r="CI854" s="55"/>
      <c r="CJ854" s="55"/>
      <c r="CK854" s="55"/>
      <c r="CL854" s="55"/>
      <c r="CM854" s="55"/>
      <c r="CN854" s="55"/>
      <c r="CO854" s="55"/>
      <c r="CP854" s="55"/>
      <c r="CQ854" s="55"/>
      <c r="CR854" s="55"/>
      <c r="CS854" s="55"/>
      <c r="CT854" s="55"/>
      <c r="CU854" s="55"/>
      <c r="CV854" s="55"/>
      <c r="CW854" s="55"/>
      <c r="CX854" s="55"/>
      <c r="CY854" s="55"/>
      <c r="CZ854" s="55"/>
      <c r="DA854" s="55"/>
      <c r="DB854" s="55"/>
      <c r="DC854" s="55"/>
      <c r="DD854" s="55"/>
      <c r="DE854" s="55"/>
      <c r="DF854" s="55"/>
      <c r="DG854" s="55"/>
      <c r="DH854" s="55"/>
      <c r="DI854" s="55"/>
      <c r="DJ854" s="55"/>
      <c r="DK854" s="55"/>
      <c r="DL854" s="55"/>
      <c r="DM854" s="55"/>
      <c r="DN854" s="55"/>
      <c r="DO854" s="55"/>
      <c r="DP854" s="55"/>
      <c r="DQ854" s="55"/>
      <c r="DR854" s="55"/>
      <c r="DS854" s="55"/>
      <c r="DT854" s="55"/>
      <c r="DU854" s="55"/>
      <c r="DV854" s="55"/>
    </row>
    <row r="855" spans="1:126" ht="8.2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  <c r="CH855" s="55"/>
      <c r="CI855" s="55"/>
      <c r="CJ855" s="55"/>
      <c r="CK855" s="55"/>
      <c r="CL855" s="55"/>
      <c r="CM855" s="55"/>
      <c r="CN855" s="55"/>
      <c r="CO855" s="55"/>
      <c r="CP855" s="55"/>
      <c r="CQ855" s="55"/>
      <c r="CR855" s="55"/>
      <c r="CS855" s="55"/>
      <c r="CT855" s="55"/>
      <c r="CU855" s="55"/>
      <c r="CV855" s="55"/>
      <c r="CW855" s="55"/>
      <c r="CX855" s="55"/>
      <c r="CY855" s="55"/>
      <c r="CZ855" s="55"/>
      <c r="DA855" s="55"/>
      <c r="DB855" s="55"/>
      <c r="DC855" s="55"/>
      <c r="DD855" s="55"/>
      <c r="DE855" s="55"/>
      <c r="DF855" s="55"/>
      <c r="DG855" s="55"/>
      <c r="DH855" s="55"/>
      <c r="DI855" s="55"/>
      <c r="DJ855" s="55"/>
      <c r="DK855" s="55"/>
      <c r="DL855" s="55"/>
      <c r="DM855" s="55"/>
      <c r="DN855" s="55"/>
      <c r="DO855" s="55"/>
      <c r="DP855" s="55"/>
      <c r="DQ855" s="55"/>
      <c r="DR855" s="55"/>
      <c r="DS855" s="55"/>
      <c r="DT855" s="55"/>
      <c r="DU855" s="55"/>
      <c r="DV855" s="55"/>
    </row>
    <row r="856" spans="1:126" ht="8.2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</row>
    <row r="857" spans="1:126" ht="8.2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  <c r="CH857" s="55"/>
      <c r="CI857" s="55"/>
      <c r="CJ857" s="55"/>
      <c r="CK857" s="55"/>
      <c r="CL857" s="55"/>
      <c r="CM857" s="55"/>
      <c r="CN857" s="55"/>
      <c r="CO857" s="55"/>
      <c r="CP857" s="55"/>
      <c r="CQ857" s="55"/>
      <c r="CR857" s="55"/>
      <c r="CS857" s="55"/>
      <c r="CT857" s="55"/>
      <c r="CU857" s="55"/>
      <c r="CV857" s="55"/>
      <c r="CW857" s="55"/>
      <c r="CX857" s="55"/>
      <c r="CY857" s="55"/>
      <c r="CZ857" s="55"/>
      <c r="DA857" s="55"/>
      <c r="DB857" s="55"/>
      <c r="DC857" s="55"/>
      <c r="DD857" s="55"/>
      <c r="DE857" s="55"/>
      <c r="DF857" s="55"/>
      <c r="DG857" s="55"/>
      <c r="DH857" s="55"/>
      <c r="DI857" s="55"/>
      <c r="DJ857" s="55"/>
      <c r="DK857" s="55"/>
      <c r="DL857" s="55"/>
      <c r="DM857" s="55"/>
      <c r="DN857" s="55"/>
      <c r="DO857" s="55"/>
      <c r="DP857" s="55"/>
      <c r="DQ857" s="55"/>
      <c r="DR857" s="55"/>
      <c r="DS857" s="55"/>
      <c r="DT857" s="55"/>
      <c r="DU857" s="55"/>
      <c r="DV857" s="55"/>
    </row>
    <row r="858" spans="1:126" ht="8.2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  <c r="CH858" s="55"/>
      <c r="CI858" s="55"/>
      <c r="CJ858" s="55"/>
      <c r="CK858" s="55"/>
      <c r="CL858" s="55"/>
      <c r="CM858" s="55"/>
      <c r="CN858" s="55"/>
      <c r="CO858" s="55"/>
      <c r="CP858" s="55"/>
      <c r="CQ858" s="55"/>
      <c r="CR858" s="55"/>
      <c r="CS858" s="55"/>
      <c r="CT858" s="55"/>
      <c r="CU858" s="55"/>
      <c r="CV858" s="55"/>
      <c r="CW858" s="55"/>
      <c r="CX858" s="55"/>
      <c r="CY858" s="55"/>
      <c r="CZ858" s="55"/>
      <c r="DA858" s="55"/>
      <c r="DB858" s="55"/>
      <c r="DC858" s="55"/>
      <c r="DD858" s="55"/>
      <c r="DE858" s="55"/>
      <c r="DF858" s="55"/>
      <c r="DG858" s="55"/>
      <c r="DH858" s="55"/>
      <c r="DI858" s="55"/>
      <c r="DJ858" s="55"/>
      <c r="DK858" s="55"/>
      <c r="DL858" s="55"/>
      <c r="DM858" s="55"/>
      <c r="DN858" s="55"/>
      <c r="DO858" s="55"/>
      <c r="DP858" s="55"/>
      <c r="DQ858" s="55"/>
      <c r="DR858" s="55"/>
      <c r="DS858" s="55"/>
      <c r="DT858" s="55"/>
      <c r="DU858" s="55"/>
      <c r="DV858" s="55"/>
    </row>
    <row r="859" spans="1:126" ht="8.2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  <c r="DL859" s="55"/>
      <c r="DM859" s="55"/>
      <c r="DN859" s="55"/>
      <c r="DO859" s="55"/>
      <c r="DP859" s="55"/>
      <c r="DQ859" s="55"/>
      <c r="DR859" s="55"/>
      <c r="DS859" s="55"/>
      <c r="DT859" s="55"/>
      <c r="DU859" s="55"/>
      <c r="DV859" s="55"/>
    </row>
    <row r="860" spans="1:126" ht="8.2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</row>
    <row r="861" spans="1:126" ht="8.2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</row>
    <row r="862" spans="1:126" ht="8.2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</row>
    <row r="863" spans="1:126" ht="8.2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  <c r="DL863" s="55"/>
      <c r="DM863" s="55"/>
      <c r="DN863" s="55"/>
      <c r="DO863" s="55"/>
      <c r="DP863" s="55"/>
      <c r="DQ863" s="55"/>
      <c r="DR863" s="55"/>
      <c r="DS863" s="55"/>
      <c r="DT863" s="55"/>
      <c r="DU863" s="55"/>
      <c r="DV863" s="55"/>
    </row>
    <row r="864" spans="1:126" ht="8.2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  <c r="DL864" s="55"/>
      <c r="DM864" s="55"/>
      <c r="DN864" s="55"/>
      <c r="DO864" s="55"/>
      <c r="DP864" s="55"/>
      <c r="DQ864" s="55"/>
      <c r="DR864" s="55"/>
      <c r="DS864" s="55"/>
      <c r="DT864" s="55"/>
      <c r="DU864" s="55"/>
      <c r="DV864" s="55"/>
    </row>
    <row r="865" spans="1:126" ht="8.2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  <c r="DL865" s="55"/>
      <c r="DM865" s="55"/>
      <c r="DN865" s="55"/>
      <c r="DO865" s="55"/>
      <c r="DP865" s="55"/>
      <c r="DQ865" s="55"/>
      <c r="DR865" s="55"/>
      <c r="DS865" s="55"/>
      <c r="DT865" s="55"/>
      <c r="DU865" s="55"/>
      <c r="DV865" s="55"/>
    </row>
    <row r="866" spans="1:126" ht="8.2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</row>
    <row r="867" spans="1:126" ht="8.2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  <c r="DL867" s="55"/>
      <c r="DM867" s="55"/>
      <c r="DN867" s="55"/>
      <c r="DO867" s="55"/>
      <c r="DP867" s="55"/>
      <c r="DQ867" s="55"/>
      <c r="DR867" s="55"/>
      <c r="DS867" s="55"/>
      <c r="DT867" s="55"/>
      <c r="DU867" s="55"/>
      <c r="DV867" s="55"/>
    </row>
    <row r="868" spans="1:126" ht="8.2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  <c r="CH868" s="55"/>
      <c r="CI868" s="55"/>
      <c r="CJ868" s="55"/>
      <c r="CK868" s="55"/>
      <c r="CL868" s="55"/>
      <c r="CM868" s="55"/>
      <c r="CN868" s="55"/>
      <c r="CO868" s="55"/>
      <c r="CP868" s="55"/>
      <c r="CQ868" s="55"/>
      <c r="CR868" s="55"/>
      <c r="CS868" s="55"/>
      <c r="CT868" s="55"/>
      <c r="CU868" s="55"/>
      <c r="CV868" s="55"/>
      <c r="CW868" s="55"/>
      <c r="CX868" s="55"/>
      <c r="CY868" s="55"/>
      <c r="CZ868" s="55"/>
      <c r="DA868" s="55"/>
      <c r="DB868" s="55"/>
      <c r="DC868" s="55"/>
      <c r="DD868" s="55"/>
      <c r="DE868" s="55"/>
      <c r="DF868" s="55"/>
      <c r="DG868" s="55"/>
      <c r="DH868" s="55"/>
      <c r="DI868" s="55"/>
      <c r="DJ868" s="55"/>
      <c r="DK868" s="55"/>
      <c r="DL868" s="55"/>
      <c r="DM868" s="55"/>
      <c r="DN868" s="55"/>
      <c r="DO868" s="55"/>
      <c r="DP868" s="55"/>
      <c r="DQ868" s="55"/>
      <c r="DR868" s="55"/>
      <c r="DS868" s="55"/>
      <c r="DT868" s="55"/>
      <c r="DU868" s="55"/>
      <c r="DV868" s="55"/>
    </row>
    <row r="869" spans="1:126" ht="8.2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  <c r="CH869" s="55"/>
      <c r="CI869" s="55"/>
      <c r="CJ869" s="55"/>
      <c r="CK869" s="55"/>
      <c r="CL869" s="55"/>
      <c r="CM869" s="55"/>
      <c r="CN869" s="55"/>
      <c r="CO869" s="55"/>
      <c r="CP869" s="55"/>
      <c r="CQ869" s="55"/>
      <c r="CR869" s="55"/>
      <c r="CS869" s="55"/>
      <c r="CT869" s="55"/>
      <c r="CU869" s="55"/>
      <c r="CV869" s="55"/>
      <c r="CW869" s="55"/>
      <c r="CX869" s="55"/>
      <c r="CY869" s="55"/>
      <c r="CZ869" s="55"/>
      <c r="DA869" s="55"/>
      <c r="DB869" s="55"/>
      <c r="DC869" s="55"/>
      <c r="DD869" s="55"/>
      <c r="DE869" s="55"/>
      <c r="DF869" s="55"/>
      <c r="DG869" s="55"/>
      <c r="DH869" s="55"/>
      <c r="DI869" s="55"/>
      <c r="DJ869" s="55"/>
      <c r="DK869" s="55"/>
      <c r="DL869" s="55"/>
      <c r="DM869" s="55"/>
      <c r="DN869" s="55"/>
      <c r="DO869" s="55"/>
      <c r="DP869" s="55"/>
      <c r="DQ869" s="55"/>
      <c r="DR869" s="55"/>
      <c r="DS869" s="55"/>
      <c r="DT869" s="55"/>
      <c r="DU869" s="55"/>
      <c r="DV869" s="55"/>
    </row>
    <row r="870" spans="1:126" ht="8.2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</row>
    <row r="871" spans="1:126" ht="8.2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  <c r="CZ871" s="55"/>
      <c r="DA871" s="55"/>
      <c r="DB871" s="55"/>
      <c r="DC871" s="55"/>
      <c r="DD871" s="55"/>
      <c r="DE871" s="55"/>
      <c r="DF871" s="55"/>
      <c r="DG871" s="55"/>
      <c r="DH871" s="55"/>
      <c r="DI871" s="55"/>
      <c r="DJ871" s="55"/>
      <c r="DK871" s="55"/>
      <c r="DL871" s="55"/>
      <c r="DM871" s="55"/>
      <c r="DN871" s="55"/>
      <c r="DO871" s="55"/>
      <c r="DP871" s="55"/>
      <c r="DQ871" s="55"/>
      <c r="DR871" s="55"/>
      <c r="DS871" s="55"/>
      <c r="DT871" s="55"/>
      <c r="DU871" s="55"/>
      <c r="DV871" s="55"/>
    </row>
    <row r="872" spans="1:126" ht="8.2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  <c r="CZ872" s="55"/>
      <c r="DA872" s="55"/>
      <c r="DB872" s="55"/>
      <c r="DC872" s="55"/>
      <c r="DD872" s="55"/>
      <c r="DE872" s="55"/>
      <c r="DF872" s="55"/>
      <c r="DG872" s="55"/>
      <c r="DH872" s="55"/>
      <c r="DI872" s="55"/>
      <c r="DJ872" s="55"/>
      <c r="DK872" s="55"/>
      <c r="DL872" s="55"/>
      <c r="DM872" s="55"/>
      <c r="DN872" s="55"/>
      <c r="DO872" s="55"/>
      <c r="DP872" s="55"/>
      <c r="DQ872" s="55"/>
      <c r="DR872" s="55"/>
      <c r="DS872" s="55"/>
      <c r="DT872" s="55"/>
      <c r="DU872" s="55"/>
      <c r="DV872" s="55"/>
    </row>
    <row r="873" spans="1:126" ht="8.2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</row>
    <row r="874" spans="1:126" ht="8.2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</row>
    <row r="875" spans="1:126" ht="8.2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  <c r="CZ875" s="55"/>
      <c r="DA875" s="55"/>
      <c r="DB875" s="55"/>
      <c r="DC875" s="55"/>
      <c r="DD875" s="55"/>
      <c r="DE875" s="55"/>
      <c r="DF875" s="55"/>
      <c r="DG875" s="55"/>
      <c r="DH875" s="55"/>
      <c r="DI875" s="55"/>
      <c r="DJ875" s="55"/>
      <c r="DK875" s="55"/>
      <c r="DL875" s="55"/>
      <c r="DM875" s="55"/>
      <c r="DN875" s="55"/>
      <c r="DO875" s="55"/>
      <c r="DP875" s="55"/>
      <c r="DQ875" s="55"/>
      <c r="DR875" s="55"/>
      <c r="DS875" s="55"/>
      <c r="DT875" s="55"/>
      <c r="DU875" s="55"/>
      <c r="DV875" s="55"/>
    </row>
    <row r="876" spans="1:126" ht="8.2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  <c r="CZ876" s="55"/>
      <c r="DA876" s="55"/>
      <c r="DB876" s="55"/>
      <c r="DC876" s="55"/>
      <c r="DD876" s="55"/>
      <c r="DE876" s="55"/>
      <c r="DF876" s="55"/>
      <c r="DG876" s="55"/>
      <c r="DH876" s="55"/>
      <c r="DI876" s="55"/>
      <c r="DJ876" s="55"/>
      <c r="DK876" s="55"/>
      <c r="DL876" s="55"/>
      <c r="DM876" s="55"/>
      <c r="DN876" s="55"/>
      <c r="DO876" s="55"/>
      <c r="DP876" s="55"/>
      <c r="DQ876" s="55"/>
      <c r="DR876" s="55"/>
      <c r="DS876" s="55"/>
      <c r="DT876" s="55"/>
      <c r="DU876" s="55"/>
      <c r="DV876" s="55"/>
    </row>
    <row r="877" spans="1:126" ht="8.2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  <c r="CZ877" s="55"/>
      <c r="DA877" s="55"/>
      <c r="DB877" s="55"/>
      <c r="DC877" s="55"/>
      <c r="DD877" s="55"/>
      <c r="DE877" s="55"/>
      <c r="DF877" s="55"/>
      <c r="DG877" s="55"/>
      <c r="DH877" s="55"/>
      <c r="DI877" s="55"/>
      <c r="DJ877" s="55"/>
      <c r="DK877" s="55"/>
      <c r="DL877" s="55"/>
      <c r="DM877" s="55"/>
      <c r="DN877" s="55"/>
      <c r="DO877" s="55"/>
      <c r="DP877" s="55"/>
      <c r="DQ877" s="55"/>
      <c r="DR877" s="55"/>
      <c r="DS877" s="55"/>
      <c r="DT877" s="55"/>
      <c r="DU877" s="55"/>
      <c r="DV877" s="55"/>
    </row>
    <row r="878" spans="1:126" ht="8.2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</row>
    <row r="879" spans="1:126" ht="8.2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</row>
    <row r="880" spans="1:126" ht="8.2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</row>
    <row r="881" spans="1:126" ht="8.2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5"/>
      <c r="BQ881" s="55"/>
      <c r="BR881" s="55"/>
      <c r="BS881" s="55"/>
      <c r="BT881" s="55"/>
      <c r="BU881" s="55"/>
      <c r="BV881" s="55"/>
      <c r="BW881" s="55"/>
      <c r="BX881" s="55"/>
      <c r="BY881" s="55"/>
      <c r="BZ881" s="55"/>
      <c r="CA881" s="55"/>
      <c r="CB881" s="55"/>
      <c r="CC881" s="55"/>
      <c r="CD881" s="55"/>
      <c r="CE881" s="55"/>
      <c r="CF881" s="55"/>
      <c r="CG881" s="55"/>
      <c r="CH881" s="55"/>
      <c r="CI881" s="55"/>
      <c r="CJ881" s="55"/>
      <c r="CK881" s="55"/>
      <c r="CL881" s="55"/>
      <c r="CM881" s="55"/>
      <c r="CN881" s="55"/>
      <c r="CO881" s="55"/>
      <c r="CP881" s="55"/>
      <c r="CQ881" s="55"/>
      <c r="CR881" s="55"/>
      <c r="CS881" s="55"/>
      <c r="CT881" s="55"/>
      <c r="CU881" s="55"/>
      <c r="CV881" s="55"/>
      <c r="CW881" s="55"/>
      <c r="CX881" s="55"/>
      <c r="CY881" s="55"/>
      <c r="CZ881" s="55"/>
      <c r="DA881" s="55"/>
      <c r="DB881" s="55"/>
      <c r="DC881" s="55"/>
      <c r="DD881" s="55"/>
      <c r="DE881" s="55"/>
      <c r="DF881" s="55"/>
      <c r="DG881" s="55"/>
      <c r="DH881" s="55"/>
      <c r="DI881" s="55"/>
      <c r="DJ881" s="55"/>
      <c r="DK881" s="55"/>
      <c r="DL881" s="55"/>
      <c r="DM881" s="55"/>
      <c r="DN881" s="55"/>
      <c r="DO881" s="55"/>
      <c r="DP881" s="55"/>
      <c r="DQ881" s="55"/>
      <c r="DR881" s="55"/>
      <c r="DS881" s="55"/>
      <c r="DT881" s="55"/>
      <c r="DU881" s="55"/>
      <c r="DV881" s="55"/>
    </row>
    <row r="882" spans="1:126" ht="8.2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</row>
    <row r="883" spans="1:126" ht="8.2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  <c r="CH883" s="55"/>
      <c r="CI883" s="55"/>
      <c r="CJ883" s="55"/>
      <c r="CK883" s="55"/>
      <c r="CL883" s="55"/>
      <c r="CM883" s="55"/>
      <c r="CN883" s="55"/>
      <c r="CO883" s="55"/>
      <c r="CP883" s="55"/>
      <c r="CQ883" s="55"/>
      <c r="CR883" s="55"/>
      <c r="CS883" s="55"/>
      <c r="CT883" s="55"/>
      <c r="CU883" s="55"/>
      <c r="CV883" s="55"/>
      <c r="CW883" s="55"/>
      <c r="CX883" s="55"/>
      <c r="CY883" s="55"/>
      <c r="CZ883" s="55"/>
      <c r="DA883" s="55"/>
      <c r="DB883" s="55"/>
      <c r="DC883" s="55"/>
      <c r="DD883" s="55"/>
      <c r="DE883" s="55"/>
      <c r="DF883" s="55"/>
      <c r="DG883" s="55"/>
      <c r="DH883" s="55"/>
      <c r="DI883" s="55"/>
      <c r="DJ883" s="55"/>
      <c r="DK883" s="55"/>
      <c r="DL883" s="55"/>
      <c r="DM883" s="55"/>
      <c r="DN883" s="55"/>
      <c r="DO883" s="55"/>
      <c r="DP883" s="55"/>
      <c r="DQ883" s="55"/>
      <c r="DR883" s="55"/>
      <c r="DS883" s="55"/>
      <c r="DT883" s="55"/>
      <c r="DU883" s="55"/>
      <c r="DV883" s="55"/>
    </row>
    <row r="884" spans="1:126" ht="8.2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5"/>
      <c r="BQ884" s="55"/>
      <c r="BR884" s="55"/>
      <c r="BS884" s="55"/>
      <c r="BT884" s="55"/>
      <c r="BU884" s="55"/>
      <c r="BV884" s="55"/>
      <c r="BW884" s="55"/>
      <c r="BX884" s="55"/>
      <c r="BY884" s="55"/>
      <c r="BZ884" s="55"/>
      <c r="CA884" s="55"/>
      <c r="CB884" s="55"/>
      <c r="CC884" s="55"/>
      <c r="CD884" s="55"/>
      <c r="CE884" s="55"/>
      <c r="CF884" s="55"/>
      <c r="CG884" s="55"/>
      <c r="CH884" s="55"/>
      <c r="CI884" s="55"/>
      <c r="CJ884" s="55"/>
      <c r="CK884" s="55"/>
      <c r="CL884" s="55"/>
      <c r="CM884" s="55"/>
      <c r="CN884" s="55"/>
      <c r="CO884" s="55"/>
      <c r="CP884" s="55"/>
      <c r="CQ884" s="55"/>
      <c r="CR884" s="55"/>
      <c r="CS884" s="55"/>
      <c r="CT884" s="55"/>
      <c r="CU884" s="55"/>
      <c r="CV884" s="55"/>
      <c r="CW884" s="55"/>
      <c r="CX884" s="55"/>
      <c r="CY884" s="55"/>
      <c r="CZ884" s="55"/>
      <c r="DA884" s="55"/>
      <c r="DB884" s="55"/>
      <c r="DC884" s="55"/>
      <c r="DD884" s="55"/>
      <c r="DE884" s="55"/>
      <c r="DF884" s="55"/>
      <c r="DG884" s="55"/>
      <c r="DH884" s="55"/>
      <c r="DI884" s="55"/>
      <c r="DJ884" s="55"/>
      <c r="DK884" s="55"/>
      <c r="DL884" s="55"/>
      <c r="DM884" s="55"/>
      <c r="DN884" s="55"/>
      <c r="DO884" s="55"/>
      <c r="DP884" s="55"/>
      <c r="DQ884" s="55"/>
      <c r="DR884" s="55"/>
      <c r="DS884" s="55"/>
      <c r="DT884" s="55"/>
      <c r="DU884" s="55"/>
      <c r="DV884" s="55"/>
    </row>
    <row r="885" spans="1:126" ht="8.2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  <c r="CH885" s="55"/>
      <c r="CI885" s="55"/>
      <c r="CJ885" s="55"/>
      <c r="CK885" s="55"/>
      <c r="CL885" s="55"/>
      <c r="CM885" s="55"/>
      <c r="CN885" s="55"/>
      <c r="CO885" s="55"/>
      <c r="CP885" s="55"/>
      <c r="CQ885" s="55"/>
      <c r="CR885" s="55"/>
      <c r="CS885" s="55"/>
      <c r="CT885" s="55"/>
      <c r="CU885" s="55"/>
      <c r="CV885" s="55"/>
      <c r="CW885" s="55"/>
      <c r="CX885" s="55"/>
      <c r="CY885" s="55"/>
      <c r="CZ885" s="55"/>
      <c r="DA885" s="55"/>
      <c r="DB885" s="55"/>
      <c r="DC885" s="55"/>
      <c r="DD885" s="55"/>
      <c r="DE885" s="55"/>
      <c r="DF885" s="55"/>
      <c r="DG885" s="55"/>
      <c r="DH885" s="55"/>
      <c r="DI885" s="55"/>
      <c r="DJ885" s="55"/>
      <c r="DK885" s="55"/>
      <c r="DL885" s="55"/>
      <c r="DM885" s="55"/>
      <c r="DN885" s="55"/>
      <c r="DO885" s="55"/>
      <c r="DP885" s="55"/>
      <c r="DQ885" s="55"/>
      <c r="DR885" s="55"/>
      <c r="DS885" s="55"/>
      <c r="DT885" s="55"/>
      <c r="DU885" s="55"/>
      <c r="DV885" s="55"/>
    </row>
    <row r="886" spans="1:126" ht="8.2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</row>
    <row r="887" spans="1:126" ht="8.2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  <c r="CH887" s="55"/>
      <c r="CI887" s="55"/>
      <c r="CJ887" s="55"/>
      <c r="CK887" s="55"/>
      <c r="CL887" s="55"/>
      <c r="CM887" s="55"/>
      <c r="CN887" s="55"/>
      <c r="CO887" s="55"/>
      <c r="CP887" s="55"/>
      <c r="CQ887" s="55"/>
      <c r="CR887" s="55"/>
      <c r="CS887" s="55"/>
      <c r="CT887" s="55"/>
      <c r="CU887" s="55"/>
      <c r="CV887" s="55"/>
      <c r="CW887" s="55"/>
      <c r="CX887" s="55"/>
      <c r="CY887" s="55"/>
      <c r="CZ887" s="55"/>
      <c r="DA887" s="55"/>
      <c r="DB887" s="55"/>
      <c r="DC887" s="55"/>
      <c r="DD887" s="55"/>
      <c r="DE887" s="55"/>
      <c r="DF887" s="55"/>
      <c r="DG887" s="55"/>
      <c r="DH887" s="55"/>
      <c r="DI887" s="55"/>
      <c r="DJ887" s="55"/>
      <c r="DK887" s="55"/>
      <c r="DL887" s="55"/>
      <c r="DM887" s="55"/>
      <c r="DN887" s="55"/>
      <c r="DO887" s="55"/>
      <c r="DP887" s="55"/>
      <c r="DQ887" s="55"/>
      <c r="DR887" s="55"/>
      <c r="DS887" s="55"/>
      <c r="DT887" s="55"/>
      <c r="DU887" s="55"/>
      <c r="DV887" s="55"/>
    </row>
    <row r="888" spans="1:126" ht="8.2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  <c r="CH888" s="55"/>
      <c r="CI888" s="55"/>
      <c r="CJ888" s="55"/>
      <c r="CK888" s="55"/>
      <c r="CL888" s="55"/>
      <c r="CM888" s="55"/>
      <c r="CN888" s="55"/>
      <c r="CO888" s="55"/>
      <c r="CP888" s="55"/>
      <c r="CQ888" s="55"/>
      <c r="CR888" s="55"/>
      <c r="CS888" s="55"/>
      <c r="CT888" s="55"/>
      <c r="CU888" s="55"/>
      <c r="CV888" s="55"/>
      <c r="CW888" s="55"/>
      <c r="CX888" s="55"/>
      <c r="CY888" s="55"/>
      <c r="CZ888" s="55"/>
      <c r="DA888" s="55"/>
      <c r="DB888" s="55"/>
      <c r="DC888" s="55"/>
      <c r="DD888" s="55"/>
      <c r="DE888" s="55"/>
      <c r="DF888" s="55"/>
      <c r="DG888" s="55"/>
      <c r="DH888" s="55"/>
      <c r="DI888" s="55"/>
      <c r="DJ888" s="55"/>
      <c r="DK888" s="55"/>
      <c r="DL888" s="55"/>
      <c r="DM888" s="55"/>
      <c r="DN888" s="55"/>
      <c r="DO888" s="55"/>
      <c r="DP888" s="55"/>
      <c r="DQ888" s="55"/>
      <c r="DR888" s="55"/>
      <c r="DS888" s="55"/>
      <c r="DT888" s="55"/>
      <c r="DU888" s="55"/>
      <c r="DV888" s="55"/>
    </row>
    <row r="889" spans="1:126" ht="8.2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  <c r="CH889" s="55"/>
      <c r="CI889" s="55"/>
      <c r="CJ889" s="55"/>
      <c r="CK889" s="55"/>
      <c r="CL889" s="55"/>
      <c r="CM889" s="55"/>
      <c r="CN889" s="55"/>
      <c r="CO889" s="55"/>
      <c r="CP889" s="55"/>
      <c r="CQ889" s="55"/>
      <c r="CR889" s="55"/>
      <c r="CS889" s="55"/>
      <c r="CT889" s="55"/>
      <c r="CU889" s="55"/>
      <c r="CV889" s="55"/>
      <c r="CW889" s="55"/>
      <c r="CX889" s="55"/>
      <c r="CY889" s="55"/>
      <c r="CZ889" s="55"/>
      <c r="DA889" s="55"/>
      <c r="DB889" s="55"/>
      <c r="DC889" s="55"/>
      <c r="DD889" s="55"/>
      <c r="DE889" s="55"/>
      <c r="DF889" s="55"/>
      <c r="DG889" s="55"/>
      <c r="DH889" s="55"/>
      <c r="DI889" s="55"/>
      <c r="DJ889" s="55"/>
      <c r="DK889" s="55"/>
      <c r="DL889" s="55"/>
      <c r="DM889" s="55"/>
      <c r="DN889" s="55"/>
      <c r="DO889" s="55"/>
      <c r="DP889" s="55"/>
      <c r="DQ889" s="55"/>
      <c r="DR889" s="55"/>
      <c r="DS889" s="55"/>
      <c r="DT889" s="55"/>
      <c r="DU889" s="55"/>
      <c r="DV889" s="55"/>
    </row>
    <row r="890" spans="1:126" ht="8.2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</row>
    <row r="891" spans="1:126" ht="8.2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  <c r="DL891" s="55"/>
      <c r="DM891" s="55"/>
      <c r="DN891" s="55"/>
      <c r="DO891" s="55"/>
      <c r="DP891" s="55"/>
      <c r="DQ891" s="55"/>
      <c r="DR891" s="55"/>
      <c r="DS891" s="55"/>
      <c r="DT891" s="55"/>
      <c r="DU891" s="55"/>
      <c r="DV891" s="55"/>
    </row>
    <row r="892" spans="1:126" ht="8.2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</row>
    <row r="893" spans="1:126" ht="8.2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  <c r="DL893" s="55"/>
      <c r="DM893" s="55"/>
      <c r="DN893" s="55"/>
      <c r="DO893" s="55"/>
      <c r="DP893" s="55"/>
      <c r="DQ893" s="55"/>
      <c r="DR893" s="55"/>
      <c r="DS893" s="55"/>
      <c r="DT893" s="55"/>
      <c r="DU893" s="55"/>
      <c r="DV893" s="55"/>
    </row>
    <row r="894" spans="1:126" ht="8.2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  <c r="DL894" s="55"/>
      <c r="DM894" s="55"/>
      <c r="DN894" s="55"/>
      <c r="DO894" s="55"/>
      <c r="DP894" s="55"/>
      <c r="DQ894" s="55"/>
      <c r="DR894" s="55"/>
      <c r="DS894" s="55"/>
      <c r="DT894" s="55"/>
      <c r="DU894" s="55"/>
      <c r="DV894" s="55"/>
    </row>
    <row r="895" spans="1:126" ht="8.2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  <c r="DL895" s="55"/>
      <c r="DM895" s="55"/>
      <c r="DN895" s="55"/>
      <c r="DO895" s="55"/>
      <c r="DP895" s="55"/>
      <c r="DQ895" s="55"/>
      <c r="DR895" s="55"/>
      <c r="DS895" s="55"/>
      <c r="DT895" s="55"/>
      <c r="DU895" s="55"/>
      <c r="DV895" s="55"/>
    </row>
    <row r="896" spans="1:126" ht="8.2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</row>
    <row r="897" spans="1:126" ht="8.2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  <c r="DL897" s="55"/>
      <c r="DM897" s="55"/>
      <c r="DN897" s="55"/>
      <c r="DO897" s="55"/>
      <c r="DP897" s="55"/>
      <c r="DQ897" s="55"/>
      <c r="DR897" s="55"/>
      <c r="DS897" s="55"/>
      <c r="DT897" s="55"/>
      <c r="DU897" s="55"/>
      <c r="DV897" s="55"/>
    </row>
    <row r="898" spans="1:126" ht="8.2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</row>
    <row r="899" spans="1:126" ht="8.2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  <c r="DL899" s="55"/>
      <c r="DM899" s="55"/>
      <c r="DN899" s="55"/>
      <c r="DO899" s="55"/>
      <c r="DP899" s="55"/>
      <c r="DQ899" s="55"/>
      <c r="DR899" s="55"/>
      <c r="DS899" s="55"/>
      <c r="DT899" s="55"/>
      <c r="DU899" s="55"/>
      <c r="DV899" s="55"/>
    </row>
    <row r="900" spans="1:126" ht="8.2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</row>
    <row r="901" spans="1:126" ht="8.2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  <c r="DL901" s="55"/>
      <c r="DM901" s="55"/>
      <c r="DN901" s="55"/>
      <c r="DO901" s="55"/>
      <c r="DP901" s="55"/>
      <c r="DQ901" s="55"/>
      <c r="DR901" s="55"/>
      <c r="DS901" s="55"/>
      <c r="DT901" s="55"/>
      <c r="DU901" s="55"/>
      <c r="DV901" s="55"/>
    </row>
    <row r="902" spans="1:126" ht="8.2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  <c r="DL902" s="55"/>
      <c r="DM902" s="55"/>
      <c r="DN902" s="55"/>
      <c r="DO902" s="55"/>
      <c r="DP902" s="55"/>
      <c r="DQ902" s="55"/>
      <c r="DR902" s="55"/>
      <c r="DS902" s="55"/>
      <c r="DT902" s="55"/>
      <c r="DU902" s="55"/>
      <c r="DV902" s="55"/>
    </row>
    <row r="903" spans="1:126" ht="8.2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  <c r="DL903" s="55"/>
      <c r="DM903" s="55"/>
      <c r="DN903" s="55"/>
      <c r="DO903" s="55"/>
      <c r="DP903" s="55"/>
      <c r="DQ903" s="55"/>
      <c r="DR903" s="55"/>
      <c r="DS903" s="55"/>
      <c r="DT903" s="55"/>
      <c r="DU903" s="55"/>
      <c r="DV903" s="55"/>
    </row>
    <row r="904" spans="1:126" ht="8.2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</row>
    <row r="905" spans="1:126" ht="8.2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  <c r="DL905" s="55"/>
      <c r="DM905" s="55"/>
      <c r="DN905" s="55"/>
      <c r="DO905" s="55"/>
      <c r="DP905" s="55"/>
      <c r="DQ905" s="55"/>
      <c r="DR905" s="55"/>
      <c r="DS905" s="55"/>
      <c r="DT905" s="55"/>
      <c r="DU905" s="55"/>
      <c r="DV905" s="55"/>
    </row>
    <row r="906" spans="1:126" ht="8.2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  <c r="DL906" s="55"/>
      <c r="DM906" s="55"/>
      <c r="DN906" s="55"/>
      <c r="DO906" s="55"/>
      <c r="DP906" s="55"/>
      <c r="DQ906" s="55"/>
      <c r="DR906" s="55"/>
      <c r="DS906" s="55"/>
      <c r="DT906" s="55"/>
      <c r="DU906" s="55"/>
      <c r="DV906" s="55"/>
    </row>
    <row r="907" spans="1:126" ht="8.2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</row>
    <row r="908" spans="1:126" ht="8.2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</row>
    <row r="909" spans="1:126" ht="8.2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</row>
    <row r="910" spans="1:126" ht="8.2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  <c r="DL910" s="55"/>
      <c r="DM910" s="55"/>
      <c r="DN910" s="55"/>
      <c r="DO910" s="55"/>
      <c r="DP910" s="55"/>
      <c r="DQ910" s="55"/>
      <c r="DR910" s="55"/>
      <c r="DS910" s="55"/>
      <c r="DT910" s="55"/>
      <c r="DU910" s="55"/>
      <c r="DV910" s="55"/>
    </row>
    <row r="911" spans="1:126" ht="8.2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  <c r="DL911" s="55"/>
      <c r="DM911" s="55"/>
      <c r="DN911" s="55"/>
      <c r="DO911" s="55"/>
      <c r="DP911" s="55"/>
      <c r="DQ911" s="55"/>
      <c r="DR911" s="55"/>
      <c r="DS911" s="55"/>
      <c r="DT911" s="55"/>
      <c r="DU911" s="55"/>
      <c r="DV911" s="55"/>
    </row>
    <row r="912" spans="1:126" ht="8.2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</row>
    <row r="913" spans="1:126" ht="8.2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  <c r="DL913" s="55"/>
      <c r="DM913" s="55"/>
      <c r="DN913" s="55"/>
      <c r="DO913" s="55"/>
      <c r="DP913" s="55"/>
      <c r="DQ913" s="55"/>
      <c r="DR913" s="55"/>
      <c r="DS913" s="55"/>
      <c r="DT913" s="55"/>
      <c r="DU913" s="55"/>
      <c r="DV913" s="55"/>
    </row>
    <row r="914" spans="1:126" ht="8.2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  <c r="DL914" s="55"/>
      <c r="DM914" s="55"/>
      <c r="DN914" s="55"/>
      <c r="DO914" s="55"/>
      <c r="DP914" s="55"/>
      <c r="DQ914" s="55"/>
      <c r="DR914" s="55"/>
      <c r="DS914" s="55"/>
      <c r="DT914" s="55"/>
      <c r="DU914" s="55"/>
      <c r="DV914" s="55"/>
    </row>
    <row r="915" spans="1:126" ht="8.2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  <c r="DL915" s="55"/>
      <c r="DM915" s="55"/>
      <c r="DN915" s="55"/>
      <c r="DO915" s="55"/>
      <c r="DP915" s="55"/>
      <c r="DQ915" s="55"/>
      <c r="DR915" s="55"/>
      <c r="DS915" s="55"/>
      <c r="DT915" s="55"/>
      <c r="DU915" s="55"/>
      <c r="DV915" s="55"/>
    </row>
    <row r="916" spans="1:126" ht="8.2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</row>
    <row r="917" spans="1:126" ht="8.2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  <c r="CH917" s="55"/>
      <c r="CI917" s="55"/>
      <c r="CJ917" s="55"/>
      <c r="CK917" s="55"/>
      <c r="CL917" s="55"/>
      <c r="CM917" s="55"/>
      <c r="CN917" s="55"/>
      <c r="CO917" s="55"/>
      <c r="CP917" s="55"/>
      <c r="CQ917" s="55"/>
      <c r="CR917" s="55"/>
      <c r="CS917" s="55"/>
      <c r="CT917" s="55"/>
      <c r="CU917" s="55"/>
      <c r="CV917" s="55"/>
      <c r="CW917" s="55"/>
      <c r="CX917" s="55"/>
      <c r="CY917" s="55"/>
      <c r="CZ917" s="55"/>
      <c r="DA917" s="55"/>
      <c r="DB917" s="55"/>
      <c r="DC917" s="55"/>
      <c r="DD917" s="55"/>
      <c r="DE917" s="55"/>
      <c r="DF917" s="55"/>
      <c r="DG917" s="55"/>
      <c r="DH917" s="55"/>
      <c r="DI917" s="55"/>
      <c r="DJ917" s="55"/>
      <c r="DK917" s="55"/>
      <c r="DL917" s="55"/>
      <c r="DM917" s="55"/>
      <c r="DN917" s="55"/>
      <c r="DO917" s="55"/>
      <c r="DP917" s="55"/>
      <c r="DQ917" s="55"/>
      <c r="DR917" s="55"/>
      <c r="DS917" s="55"/>
      <c r="DT917" s="55"/>
      <c r="DU917" s="55"/>
      <c r="DV917" s="55"/>
    </row>
    <row r="918" spans="1:126" ht="8.2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  <c r="CH918" s="55"/>
      <c r="CI918" s="55"/>
      <c r="CJ918" s="55"/>
      <c r="CK918" s="55"/>
      <c r="CL918" s="55"/>
      <c r="CM918" s="55"/>
      <c r="CN918" s="55"/>
      <c r="CO918" s="55"/>
      <c r="CP918" s="55"/>
      <c r="CQ918" s="55"/>
      <c r="CR918" s="55"/>
      <c r="CS918" s="55"/>
      <c r="CT918" s="55"/>
      <c r="CU918" s="55"/>
      <c r="CV918" s="55"/>
      <c r="CW918" s="55"/>
      <c r="CX918" s="55"/>
      <c r="CY918" s="55"/>
      <c r="CZ918" s="55"/>
      <c r="DA918" s="55"/>
      <c r="DB918" s="55"/>
      <c r="DC918" s="55"/>
      <c r="DD918" s="55"/>
      <c r="DE918" s="55"/>
      <c r="DF918" s="55"/>
      <c r="DG918" s="55"/>
      <c r="DH918" s="55"/>
      <c r="DI918" s="55"/>
      <c r="DJ918" s="55"/>
      <c r="DK918" s="55"/>
      <c r="DL918" s="55"/>
      <c r="DM918" s="55"/>
      <c r="DN918" s="55"/>
      <c r="DO918" s="55"/>
      <c r="DP918" s="55"/>
      <c r="DQ918" s="55"/>
      <c r="DR918" s="55"/>
      <c r="DS918" s="55"/>
      <c r="DT918" s="55"/>
      <c r="DU918" s="55"/>
      <c r="DV918" s="55"/>
    </row>
    <row r="919" spans="1:126" ht="8.2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5"/>
      <c r="BQ919" s="55"/>
      <c r="BR919" s="55"/>
      <c r="BS919" s="55"/>
      <c r="BT919" s="55"/>
      <c r="BU919" s="55"/>
      <c r="BV919" s="55"/>
      <c r="BW919" s="55"/>
      <c r="BX919" s="55"/>
      <c r="BY919" s="55"/>
      <c r="BZ919" s="55"/>
      <c r="CA919" s="55"/>
      <c r="CB919" s="55"/>
      <c r="CC919" s="55"/>
      <c r="CD919" s="55"/>
      <c r="CE919" s="55"/>
      <c r="CF919" s="55"/>
      <c r="CG919" s="55"/>
      <c r="CH919" s="55"/>
      <c r="CI919" s="55"/>
      <c r="CJ919" s="55"/>
      <c r="CK919" s="55"/>
      <c r="CL919" s="55"/>
      <c r="CM919" s="55"/>
      <c r="CN919" s="55"/>
      <c r="CO919" s="55"/>
      <c r="CP919" s="55"/>
      <c r="CQ919" s="55"/>
      <c r="CR919" s="55"/>
      <c r="CS919" s="55"/>
      <c r="CT919" s="55"/>
      <c r="CU919" s="55"/>
      <c r="CV919" s="55"/>
      <c r="CW919" s="55"/>
      <c r="CX919" s="55"/>
      <c r="CY919" s="55"/>
      <c r="CZ919" s="55"/>
      <c r="DA919" s="55"/>
      <c r="DB919" s="55"/>
      <c r="DC919" s="55"/>
      <c r="DD919" s="55"/>
      <c r="DE919" s="55"/>
      <c r="DF919" s="55"/>
      <c r="DG919" s="55"/>
      <c r="DH919" s="55"/>
      <c r="DI919" s="55"/>
      <c r="DJ919" s="55"/>
      <c r="DK919" s="55"/>
      <c r="DL919" s="55"/>
      <c r="DM919" s="55"/>
      <c r="DN919" s="55"/>
      <c r="DO919" s="55"/>
      <c r="DP919" s="55"/>
      <c r="DQ919" s="55"/>
      <c r="DR919" s="55"/>
      <c r="DS919" s="55"/>
      <c r="DT919" s="55"/>
      <c r="DU919" s="55"/>
      <c r="DV919" s="55"/>
    </row>
    <row r="920" spans="1:126" ht="8.2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</row>
    <row r="921" spans="1:126" ht="8.2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  <c r="CH921" s="55"/>
      <c r="CI921" s="55"/>
      <c r="CJ921" s="55"/>
      <c r="CK921" s="55"/>
      <c r="CL921" s="55"/>
      <c r="CM921" s="55"/>
      <c r="CN921" s="55"/>
      <c r="CO921" s="55"/>
      <c r="CP921" s="55"/>
      <c r="CQ921" s="55"/>
      <c r="CR921" s="55"/>
      <c r="CS921" s="55"/>
      <c r="CT921" s="55"/>
      <c r="CU921" s="55"/>
      <c r="CV921" s="55"/>
      <c r="CW921" s="55"/>
      <c r="CX921" s="55"/>
      <c r="CY921" s="55"/>
      <c r="CZ921" s="55"/>
      <c r="DA921" s="55"/>
      <c r="DB921" s="55"/>
      <c r="DC921" s="55"/>
      <c r="DD921" s="55"/>
      <c r="DE921" s="55"/>
      <c r="DF921" s="55"/>
      <c r="DG921" s="55"/>
      <c r="DH921" s="55"/>
      <c r="DI921" s="55"/>
      <c r="DJ921" s="55"/>
      <c r="DK921" s="55"/>
      <c r="DL921" s="55"/>
      <c r="DM921" s="55"/>
      <c r="DN921" s="55"/>
      <c r="DO921" s="55"/>
      <c r="DP921" s="55"/>
      <c r="DQ921" s="55"/>
      <c r="DR921" s="55"/>
      <c r="DS921" s="55"/>
      <c r="DT921" s="55"/>
      <c r="DU921" s="55"/>
      <c r="DV921" s="55"/>
    </row>
    <row r="922" spans="1:126" ht="8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5"/>
      <c r="BQ922" s="55"/>
      <c r="BR922" s="55"/>
      <c r="BS922" s="55"/>
      <c r="BT922" s="55"/>
      <c r="BU922" s="55"/>
      <c r="BV922" s="55"/>
      <c r="BW922" s="55"/>
      <c r="BX922" s="55"/>
      <c r="BY922" s="55"/>
      <c r="BZ922" s="55"/>
      <c r="CA922" s="55"/>
      <c r="CB922" s="55"/>
      <c r="CC922" s="55"/>
      <c r="CD922" s="55"/>
      <c r="CE922" s="55"/>
      <c r="CF922" s="55"/>
      <c r="CG922" s="55"/>
      <c r="CH922" s="55"/>
      <c r="CI922" s="55"/>
      <c r="CJ922" s="55"/>
      <c r="CK922" s="55"/>
      <c r="CL922" s="55"/>
      <c r="CM922" s="55"/>
      <c r="CN922" s="55"/>
      <c r="CO922" s="55"/>
      <c r="CP922" s="55"/>
      <c r="CQ922" s="55"/>
      <c r="CR922" s="55"/>
      <c r="CS922" s="55"/>
      <c r="CT922" s="55"/>
      <c r="CU922" s="55"/>
      <c r="CV922" s="55"/>
      <c r="CW922" s="55"/>
      <c r="CX922" s="55"/>
      <c r="CY922" s="55"/>
      <c r="CZ922" s="55"/>
      <c r="DA922" s="55"/>
      <c r="DB922" s="55"/>
      <c r="DC922" s="55"/>
      <c r="DD922" s="55"/>
      <c r="DE922" s="55"/>
      <c r="DF922" s="55"/>
      <c r="DG922" s="55"/>
      <c r="DH922" s="55"/>
      <c r="DI922" s="55"/>
      <c r="DJ922" s="55"/>
      <c r="DK922" s="55"/>
      <c r="DL922" s="55"/>
      <c r="DM922" s="55"/>
      <c r="DN922" s="55"/>
      <c r="DO922" s="55"/>
      <c r="DP922" s="55"/>
      <c r="DQ922" s="55"/>
      <c r="DR922" s="55"/>
      <c r="DS922" s="55"/>
      <c r="DT922" s="55"/>
      <c r="DU922" s="55"/>
      <c r="DV922" s="55"/>
    </row>
    <row r="923" spans="1:126" ht="8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5"/>
      <c r="BQ923" s="55"/>
      <c r="BR923" s="55"/>
      <c r="BS923" s="55"/>
      <c r="BT923" s="55"/>
      <c r="BU923" s="55"/>
      <c r="BV923" s="55"/>
      <c r="BW923" s="55"/>
      <c r="BX923" s="55"/>
      <c r="BY923" s="55"/>
      <c r="BZ923" s="55"/>
      <c r="CA923" s="55"/>
      <c r="CB923" s="55"/>
      <c r="CC923" s="55"/>
      <c r="CD923" s="55"/>
      <c r="CE923" s="55"/>
      <c r="CF923" s="55"/>
      <c r="CG923" s="55"/>
      <c r="CH923" s="55"/>
      <c r="CI923" s="55"/>
      <c r="CJ923" s="55"/>
      <c r="CK923" s="55"/>
      <c r="CL923" s="55"/>
      <c r="CM923" s="55"/>
      <c r="CN923" s="55"/>
      <c r="CO923" s="55"/>
      <c r="CP923" s="55"/>
      <c r="CQ923" s="55"/>
      <c r="CR923" s="55"/>
      <c r="CS923" s="55"/>
      <c r="CT923" s="55"/>
      <c r="CU923" s="55"/>
      <c r="CV923" s="55"/>
      <c r="CW923" s="55"/>
      <c r="CX923" s="55"/>
      <c r="CY923" s="55"/>
      <c r="CZ923" s="55"/>
      <c r="DA923" s="55"/>
      <c r="DB923" s="55"/>
      <c r="DC923" s="55"/>
      <c r="DD923" s="55"/>
      <c r="DE923" s="55"/>
      <c r="DF923" s="55"/>
      <c r="DG923" s="55"/>
      <c r="DH923" s="55"/>
      <c r="DI923" s="55"/>
      <c r="DJ923" s="55"/>
      <c r="DK923" s="55"/>
      <c r="DL923" s="55"/>
      <c r="DM923" s="55"/>
      <c r="DN923" s="55"/>
      <c r="DO923" s="55"/>
      <c r="DP923" s="55"/>
      <c r="DQ923" s="55"/>
      <c r="DR923" s="55"/>
      <c r="DS923" s="55"/>
      <c r="DT923" s="55"/>
      <c r="DU923" s="55"/>
      <c r="DV923" s="55"/>
    </row>
    <row r="924" spans="1:126" ht="8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</row>
    <row r="925" spans="1:126" ht="8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  <c r="CH925" s="55"/>
      <c r="CI925" s="55"/>
      <c r="CJ925" s="55"/>
      <c r="CK925" s="55"/>
      <c r="CL925" s="55"/>
      <c r="CM925" s="55"/>
      <c r="CN925" s="55"/>
      <c r="CO925" s="55"/>
      <c r="CP925" s="55"/>
      <c r="CQ925" s="55"/>
      <c r="CR925" s="55"/>
      <c r="CS925" s="55"/>
      <c r="CT925" s="55"/>
      <c r="CU925" s="55"/>
      <c r="CV925" s="55"/>
      <c r="CW925" s="55"/>
      <c r="CX925" s="55"/>
      <c r="CY925" s="55"/>
      <c r="CZ925" s="55"/>
      <c r="DA925" s="55"/>
      <c r="DB925" s="55"/>
      <c r="DC925" s="55"/>
      <c r="DD925" s="55"/>
      <c r="DE925" s="55"/>
      <c r="DF925" s="55"/>
      <c r="DG925" s="55"/>
      <c r="DH925" s="55"/>
      <c r="DI925" s="55"/>
      <c r="DJ925" s="55"/>
      <c r="DK925" s="55"/>
      <c r="DL925" s="55"/>
      <c r="DM925" s="55"/>
      <c r="DN925" s="55"/>
      <c r="DO925" s="55"/>
      <c r="DP925" s="55"/>
      <c r="DQ925" s="55"/>
      <c r="DR925" s="55"/>
      <c r="DS925" s="55"/>
      <c r="DT925" s="55"/>
      <c r="DU925" s="55"/>
      <c r="DV925" s="55"/>
    </row>
    <row r="926" spans="1:126" ht="8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5"/>
      <c r="BQ926" s="55"/>
      <c r="BR926" s="55"/>
      <c r="BS926" s="55"/>
      <c r="BT926" s="55"/>
      <c r="BU926" s="55"/>
      <c r="BV926" s="55"/>
      <c r="BW926" s="55"/>
      <c r="BX926" s="55"/>
      <c r="BY926" s="55"/>
      <c r="BZ926" s="55"/>
      <c r="CA926" s="55"/>
      <c r="CB926" s="55"/>
      <c r="CC926" s="55"/>
      <c r="CD926" s="55"/>
      <c r="CE926" s="55"/>
      <c r="CF926" s="55"/>
      <c r="CG926" s="55"/>
      <c r="CH926" s="55"/>
      <c r="CI926" s="55"/>
      <c r="CJ926" s="55"/>
      <c r="CK926" s="55"/>
      <c r="CL926" s="55"/>
      <c r="CM926" s="55"/>
      <c r="CN926" s="55"/>
      <c r="CO926" s="55"/>
      <c r="CP926" s="55"/>
      <c r="CQ926" s="55"/>
      <c r="CR926" s="55"/>
      <c r="CS926" s="55"/>
      <c r="CT926" s="55"/>
      <c r="CU926" s="55"/>
      <c r="CV926" s="55"/>
      <c r="CW926" s="55"/>
      <c r="CX926" s="55"/>
      <c r="CY926" s="55"/>
      <c r="CZ926" s="55"/>
      <c r="DA926" s="55"/>
      <c r="DB926" s="55"/>
      <c r="DC926" s="55"/>
      <c r="DD926" s="55"/>
      <c r="DE926" s="55"/>
      <c r="DF926" s="55"/>
      <c r="DG926" s="55"/>
      <c r="DH926" s="55"/>
      <c r="DI926" s="55"/>
      <c r="DJ926" s="55"/>
      <c r="DK926" s="55"/>
      <c r="DL926" s="55"/>
      <c r="DM926" s="55"/>
      <c r="DN926" s="55"/>
      <c r="DO926" s="55"/>
      <c r="DP926" s="55"/>
      <c r="DQ926" s="55"/>
      <c r="DR926" s="55"/>
      <c r="DS926" s="55"/>
      <c r="DT926" s="55"/>
      <c r="DU926" s="55"/>
      <c r="DV926" s="55"/>
    </row>
    <row r="927" spans="1:126" ht="8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5"/>
      <c r="BQ927" s="55"/>
      <c r="BR927" s="55"/>
      <c r="BS927" s="55"/>
      <c r="BT927" s="55"/>
      <c r="BU927" s="55"/>
      <c r="BV927" s="55"/>
      <c r="BW927" s="55"/>
      <c r="BX927" s="55"/>
      <c r="BY927" s="55"/>
      <c r="BZ927" s="55"/>
      <c r="CA927" s="55"/>
      <c r="CB927" s="55"/>
      <c r="CC927" s="55"/>
      <c r="CD927" s="55"/>
      <c r="CE927" s="55"/>
      <c r="CF927" s="55"/>
      <c r="CG927" s="55"/>
      <c r="CH927" s="55"/>
      <c r="CI927" s="55"/>
      <c r="CJ927" s="55"/>
      <c r="CK927" s="55"/>
      <c r="CL927" s="55"/>
      <c r="CM927" s="55"/>
      <c r="CN927" s="55"/>
      <c r="CO927" s="55"/>
      <c r="CP927" s="55"/>
      <c r="CQ927" s="55"/>
      <c r="CR927" s="55"/>
      <c r="CS927" s="55"/>
      <c r="CT927" s="55"/>
      <c r="CU927" s="55"/>
      <c r="CV927" s="55"/>
      <c r="CW927" s="55"/>
      <c r="CX927" s="55"/>
      <c r="CY927" s="55"/>
      <c r="CZ927" s="55"/>
      <c r="DA927" s="55"/>
      <c r="DB927" s="55"/>
      <c r="DC927" s="55"/>
      <c r="DD927" s="55"/>
      <c r="DE927" s="55"/>
      <c r="DF927" s="55"/>
      <c r="DG927" s="55"/>
      <c r="DH927" s="55"/>
      <c r="DI927" s="55"/>
      <c r="DJ927" s="55"/>
      <c r="DK927" s="55"/>
      <c r="DL927" s="55"/>
      <c r="DM927" s="55"/>
      <c r="DN927" s="55"/>
      <c r="DO927" s="55"/>
      <c r="DP927" s="55"/>
      <c r="DQ927" s="55"/>
      <c r="DR927" s="55"/>
      <c r="DS927" s="55"/>
      <c r="DT927" s="55"/>
      <c r="DU927" s="55"/>
      <c r="DV927" s="55"/>
    </row>
    <row r="928" spans="1:126" ht="8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</row>
    <row r="929" spans="1:126" ht="8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  <c r="CZ929" s="55"/>
      <c r="DA929" s="55"/>
      <c r="DB929" s="55"/>
      <c r="DC929" s="55"/>
      <c r="DD929" s="55"/>
      <c r="DE929" s="55"/>
      <c r="DF929" s="55"/>
      <c r="DG929" s="55"/>
      <c r="DH929" s="55"/>
      <c r="DI929" s="55"/>
      <c r="DJ929" s="55"/>
      <c r="DK929" s="55"/>
      <c r="DL929" s="55"/>
      <c r="DM929" s="55"/>
      <c r="DN929" s="55"/>
      <c r="DO929" s="55"/>
      <c r="DP929" s="55"/>
      <c r="DQ929" s="55"/>
      <c r="DR929" s="55"/>
      <c r="DS929" s="55"/>
      <c r="DT929" s="55"/>
      <c r="DU929" s="55"/>
      <c r="DV929" s="55"/>
    </row>
    <row r="930" spans="1:126" ht="8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  <c r="CZ930" s="55"/>
      <c r="DA930" s="55"/>
      <c r="DB930" s="55"/>
      <c r="DC930" s="55"/>
      <c r="DD930" s="55"/>
      <c r="DE930" s="55"/>
      <c r="DF930" s="55"/>
      <c r="DG930" s="55"/>
      <c r="DH930" s="55"/>
      <c r="DI930" s="55"/>
      <c r="DJ930" s="55"/>
      <c r="DK930" s="55"/>
      <c r="DL930" s="55"/>
      <c r="DM930" s="55"/>
      <c r="DN930" s="55"/>
      <c r="DO930" s="55"/>
      <c r="DP930" s="55"/>
      <c r="DQ930" s="55"/>
      <c r="DR930" s="55"/>
      <c r="DS930" s="55"/>
      <c r="DT930" s="55"/>
      <c r="DU930" s="55"/>
      <c r="DV930" s="55"/>
    </row>
    <row r="931" spans="1:126" ht="8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  <c r="CZ931" s="55"/>
      <c r="DA931" s="55"/>
      <c r="DB931" s="55"/>
      <c r="DC931" s="55"/>
      <c r="DD931" s="55"/>
      <c r="DE931" s="55"/>
      <c r="DF931" s="55"/>
      <c r="DG931" s="55"/>
      <c r="DH931" s="55"/>
      <c r="DI931" s="55"/>
      <c r="DJ931" s="55"/>
      <c r="DK931" s="55"/>
      <c r="DL931" s="55"/>
      <c r="DM931" s="55"/>
      <c r="DN931" s="55"/>
      <c r="DO931" s="55"/>
      <c r="DP931" s="55"/>
      <c r="DQ931" s="55"/>
      <c r="DR931" s="55"/>
      <c r="DS931" s="55"/>
      <c r="DT931" s="55"/>
      <c r="DU931" s="55"/>
      <c r="DV931" s="55"/>
    </row>
    <row r="932" spans="1:126" ht="8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</row>
    <row r="933" spans="1:126" ht="8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  <c r="CZ933" s="55"/>
      <c r="DA933" s="55"/>
      <c r="DB933" s="55"/>
      <c r="DC933" s="55"/>
      <c r="DD933" s="55"/>
      <c r="DE933" s="55"/>
      <c r="DF933" s="55"/>
      <c r="DG933" s="55"/>
      <c r="DH933" s="55"/>
      <c r="DI933" s="55"/>
      <c r="DJ933" s="55"/>
      <c r="DK933" s="55"/>
      <c r="DL933" s="55"/>
      <c r="DM933" s="55"/>
      <c r="DN933" s="55"/>
      <c r="DO933" s="55"/>
      <c r="DP933" s="55"/>
      <c r="DQ933" s="55"/>
      <c r="DR933" s="55"/>
      <c r="DS933" s="55"/>
      <c r="DT933" s="55"/>
      <c r="DU933" s="55"/>
      <c r="DV933" s="55"/>
    </row>
    <row r="934" spans="1:126" ht="8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  <c r="CZ934" s="55"/>
      <c r="DA934" s="55"/>
      <c r="DB934" s="55"/>
      <c r="DC934" s="55"/>
      <c r="DD934" s="55"/>
      <c r="DE934" s="55"/>
      <c r="DF934" s="55"/>
      <c r="DG934" s="55"/>
      <c r="DH934" s="55"/>
      <c r="DI934" s="55"/>
      <c r="DJ934" s="55"/>
      <c r="DK934" s="55"/>
      <c r="DL934" s="55"/>
      <c r="DM934" s="55"/>
      <c r="DN934" s="55"/>
      <c r="DO934" s="55"/>
      <c r="DP934" s="55"/>
      <c r="DQ934" s="55"/>
      <c r="DR934" s="55"/>
      <c r="DS934" s="55"/>
      <c r="DT934" s="55"/>
      <c r="DU934" s="55"/>
      <c r="DV934" s="55"/>
    </row>
    <row r="935" spans="1:126" ht="8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  <c r="CZ935" s="55"/>
      <c r="DA935" s="55"/>
      <c r="DB935" s="55"/>
      <c r="DC935" s="55"/>
      <c r="DD935" s="55"/>
      <c r="DE935" s="55"/>
      <c r="DF935" s="55"/>
      <c r="DG935" s="55"/>
      <c r="DH935" s="55"/>
      <c r="DI935" s="55"/>
      <c r="DJ935" s="55"/>
      <c r="DK935" s="55"/>
      <c r="DL935" s="55"/>
      <c r="DM935" s="55"/>
      <c r="DN935" s="55"/>
      <c r="DO935" s="55"/>
      <c r="DP935" s="55"/>
      <c r="DQ935" s="55"/>
      <c r="DR935" s="55"/>
      <c r="DS935" s="55"/>
      <c r="DT935" s="55"/>
      <c r="DU935" s="55"/>
      <c r="DV935" s="55"/>
    </row>
    <row r="936" spans="1:126" ht="8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</row>
    <row r="937" spans="1:126" ht="8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</row>
    <row r="938" spans="1:126" ht="8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</row>
    <row r="939" spans="1:126" ht="8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  <c r="CH939" s="55"/>
      <c r="CI939" s="55"/>
      <c r="CJ939" s="55"/>
      <c r="CK939" s="55"/>
      <c r="CL939" s="55"/>
      <c r="CM939" s="55"/>
      <c r="CN939" s="55"/>
      <c r="CO939" s="55"/>
      <c r="CP939" s="55"/>
      <c r="CQ939" s="55"/>
      <c r="CR939" s="55"/>
      <c r="CS939" s="55"/>
      <c r="CT939" s="55"/>
      <c r="CU939" s="55"/>
      <c r="CV939" s="55"/>
      <c r="CW939" s="55"/>
      <c r="CX939" s="55"/>
      <c r="CY939" s="55"/>
      <c r="CZ939" s="55"/>
      <c r="DA939" s="55"/>
      <c r="DB939" s="55"/>
      <c r="DC939" s="55"/>
      <c r="DD939" s="55"/>
      <c r="DE939" s="55"/>
      <c r="DF939" s="55"/>
      <c r="DG939" s="55"/>
      <c r="DH939" s="55"/>
      <c r="DI939" s="55"/>
      <c r="DJ939" s="55"/>
      <c r="DK939" s="55"/>
      <c r="DL939" s="55"/>
      <c r="DM939" s="55"/>
      <c r="DN939" s="55"/>
      <c r="DO939" s="55"/>
      <c r="DP939" s="55"/>
      <c r="DQ939" s="55"/>
      <c r="DR939" s="55"/>
      <c r="DS939" s="55"/>
      <c r="DT939" s="55"/>
      <c r="DU939" s="55"/>
      <c r="DV939" s="55"/>
    </row>
    <row r="940" spans="1:126" ht="8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</row>
    <row r="941" spans="1:126" ht="8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  <c r="CH941" s="55"/>
      <c r="CI941" s="55"/>
      <c r="CJ941" s="55"/>
      <c r="CK941" s="55"/>
      <c r="CL941" s="55"/>
      <c r="CM941" s="55"/>
      <c r="CN941" s="55"/>
      <c r="CO941" s="55"/>
      <c r="CP941" s="55"/>
      <c r="CQ941" s="55"/>
      <c r="CR941" s="55"/>
      <c r="CS941" s="55"/>
      <c r="CT941" s="55"/>
      <c r="CU941" s="55"/>
      <c r="CV941" s="55"/>
      <c r="CW941" s="55"/>
      <c r="CX941" s="55"/>
      <c r="CY941" s="55"/>
      <c r="CZ941" s="55"/>
      <c r="DA941" s="55"/>
      <c r="DB941" s="55"/>
      <c r="DC941" s="55"/>
      <c r="DD941" s="55"/>
      <c r="DE941" s="55"/>
      <c r="DF941" s="55"/>
      <c r="DG941" s="55"/>
      <c r="DH941" s="55"/>
      <c r="DI941" s="55"/>
      <c r="DJ941" s="55"/>
      <c r="DK941" s="55"/>
      <c r="DL941" s="55"/>
      <c r="DM941" s="55"/>
      <c r="DN941" s="55"/>
      <c r="DO941" s="55"/>
      <c r="DP941" s="55"/>
      <c r="DQ941" s="55"/>
      <c r="DR941" s="55"/>
      <c r="DS941" s="55"/>
      <c r="DT941" s="55"/>
      <c r="DU941" s="55"/>
      <c r="DV941" s="55"/>
    </row>
    <row r="942" spans="1:126" ht="8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  <c r="BT942" s="55"/>
      <c r="BU942" s="55"/>
      <c r="BV942" s="55"/>
      <c r="BW942" s="55"/>
      <c r="BX942" s="55"/>
      <c r="BY942" s="55"/>
      <c r="BZ942" s="55"/>
      <c r="CA942" s="55"/>
      <c r="CB942" s="55"/>
      <c r="CC942" s="55"/>
      <c r="CD942" s="55"/>
      <c r="CE942" s="55"/>
      <c r="CF942" s="55"/>
      <c r="CG942" s="55"/>
      <c r="CH942" s="55"/>
      <c r="CI942" s="55"/>
      <c r="CJ942" s="55"/>
      <c r="CK942" s="55"/>
      <c r="CL942" s="55"/>
      <c r="CM942" s="55"/>
      <c r="CN942" s="55"/>
      <c r="CO942" s="55"/>
      <c r="CP942" s="55"/>
      <c r="CQ942" s="55"/>
      <c r="CR942" s="55"/>
      <c r="CS942" s="55"/>
      <c r="CT942" s="55"/>
      <c r="CU942" s="55"/>
      <c r="CV942" s="55"/>
      <c r="CW942" s="55"/>
      <c r="CX942" s="55"/>
      <c r="CY942" s="55"/>
      <c r="CZ942" s="55"/>
      <c r="DA942" s="55"/>
      <c r="DB942" s="55"/>
      <c r="DC942" s="55"/>
      <c r="DD942" s="55"/>
      <c r="DE942" s="55"/>
      <c r="DF942" s="55"/>
      <c r="DG942" s="55"/>
      <c r="DH942" s="55"/>
      <c r="DI942" s="55"/>
      <c r="DJ942" s="55"/>
      <c r="DK942" s="55"/>
      <c r="DL942" s="55"/>
      <c r="DM942" s="55"/>
      <c r="DN942" s="55"/>
      <c r="DO942" s="55"/>
      <c r="DP942" s="55"/>
      <c r="DQ942" s="55"/>
      <c r="DR942" s="55"/>
      <c r="DS942" s="55"/>
      <c r="DT942" s="55"/>
      <c r="DU942" s="55"/>
      <c r="DV942" s="55"/>
    </row>
    <row r="943" spans="1:126" ht="8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  <c r="CH943" s="55"/>
      <c r="CI943" s="55"/>
      <c r="CJ943" s="55"/>
      <c r="CK943" s="55"/>
      <c r="CL943" s="55"/>
      <c r="CM943" s="55"/>
      <c r="CN943" s="55"/>
      <c r="CO943" s="55"/>
      <c r="CP943" s="55"/>
      <c r="CQ943" s="55"/>
      <c r="CR943" s="55"/>
      <c r="CS943" s="55"/>
      <c r="CT943" s="55"/>
      <c r="CU943" s="55"/>
      <c r="CV943" s="55"/>
      <c r="CW943" s="55"/>
      <c r="CX943" s="55"/>
      <c r="CY943" s="55"/>
      <c r="CZ943" s="55"/>
      <c r="DA943" s="55"/>
      <c r="DB943" s="55"/>
      <c r="DC943" s="55"/>
      <c r="DD943" s="55"/>
      <c r="DE943" s="55"/>
      <c r="DF943" s="55"/>
      <c r="DG943" s="55"/>
      <c r="DH943" s="55"/>
      <c r="DI943" s="55"/>
      <c r="DJ943" s="55"/>
      <c r="DK943" s="55"/>
      <c r="DL943" s="55"/>
      <c r="DM943" s="55"/>
      <c r="DN943" s="55"/>
      <c r="DO943" s="55"/>
      <c r="DP943" s="55"/>
      <c r="DQ943" s="55"/>
      <c r="DR943" s="55"/>
      <c r="DS943" s="55"/>
      <c r="DT943" s="55"/>
      <c r="DU943" s="55"/>
      <c r="DV943" s="55"/>
    </row>
    <row r="944" spans="1:126" ht="8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</row>
    <row r="945" spans="1:126" ht="8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  <c r="CH945" s="55"/>
      <c r="CI945" s="55"/>
      <c r="CJ945" s="55"/>
      <c r="CK945" s="55"/>
      <c r="CL945" s="55"/>
      <c r="CM945" s="55"/>
      <c r="CN945" s="55"/>
      <c r="CO945" s="55"/>
      <c r="CP945" s="55"/>
      <c r="CQ945" s="55"/>
      <c r="CR945" s="55"/>
      <c r="CS945" s="55"/>
      <c r="CT945" s="55"/>
      <c r="CU945" s="55"/>
      <c r="CV945" s="55"/>
      <c r="CW945" s="55"/>
      <c r="CX945" s="55"/>
      <c r="CY945" s="55"/>
      <c r="CZ945" s="55"/>
      <c r="DA945" s="55"/>
      <c r="DB945" s="55"/>
      <c r="DC945" s="55"/>
      <c r="DD945" s="55"/>
      <c r="DE945" s="55"/>
      <c r="DF945" s="55"/>
      <c r="DG945" s="55"/>
      <c r="DH945" s="55"/>
      <c r="DI945" s="55"/>
      <c r="DJ945" s="55"/>
      <c r="DK945" s="55"/>
      <c r="DL945" s="55"/>
      <c r="DM945" s="55"/>
      <c r="DN945" s="55"/>
      <c r="DO945" s="55"/>
      <c r="DP945" s="55"/>
      <c r="DQ945" s="55"/>
      <c r="DR945" s="55"/>
      <c r="DS945" s="55"/>
      <c r="DT945" s="55"/>
      <c r="DU945" s="55"/>
      <c r="DV945" s="55"/>
    </row>
    <row r="946" spans="1:126" ht="8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5"/>
      <c r="BQ946" s="55"/>
      <c r="BR946" s="55"/>
      <c r="BS946" s="55"/>
      <c r="BT946" s="55"/>
      <c r="BU946" s="55"/>
      <c r="BV946" s="55"/>
      <c r="BW946" s="55"/>
      <c r="BX946" s="55"/>
      <c r="BY946" s="55"/>
      <c r="BZ946" s="55"/>
      <c r="CA946" s="55"/>
      <c r="CB946" s="55"/>
      <c r="CC946" s="55"/>
      <c r="CD946" s="55"/>
      <c r="CE946" s="55"/>
      <c r="CF946" s="55"/>
      <c r="CG946" s="55"/>
      <c r="CH946" s="55"/>
      <c r="CI946" s="55"/>
      <c r="CJ946" s="55"/>
      <c r="CK946" s="55"/>
      <c r="CL946" s="55"/>
      <c r="CM946" s="55"/>
      <c r="CN946" s="55"/>
      <c r="CO946" s="55"/>
      <c r="CP946" s="55"/>
      <c r="CQ946" s="55"/>
      <c r="CR946" s="55"/>
      <c r="CS946" s="55"/>
      <c r="CT946" s="55"/>
      <c r="CU946" s="55"/>
      <c r="CV946" s="55"/>
      <c r="CW946" s="55"/>
      <c r="CX946" s="55"/>
      <c r="CY946" s="55"/>
      <c r="CZ946" s="55"/>
      <c r="DA946" s="55"/>
      <c r="DB946" s="55"/>
      <c r="DC946" s="55"/>
      <c r="DD946" s="55"/>
      <c r="DE946" s="55"/>
      <c r="DF946" s="55"/>
      <c r="DG946" s="55"/>
      <c r="DH946" s="55"/>
      <c r="DI946" s="55"/>
      <c r="DJ946" s="55"/>
      <c r="DK946" s="55"/>
      <c r="DL946" s="55"/>
      <c r="DM946" s="55"/>
      <c r="DN946" s="55"/>
      <c r="DO946" s="55"/>
      <c r="DP946" s="55"/>
      <c r="DQ946" s="55"/>
      <c r="DR946" s="55"/>
      <c r="DS946" s="55"/>
      <c r="DT946" s="55"/>
      <c r="DU946" s="55"/>
      <c r="DV946" s="55"/>
    </row>
    <row r="947" spans="1:126" ht="8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  <c r="CH947" s="55"/>
      <c r="CI947" s="55"/>
      <c r="CJ947" s="55"/>
      <c r="CK947" s="55"/>
      <c r="CL947" s="55"/>
      <c r="CM947" s="55"/>
      <c r="CN947" s="55"/>
      <c r="CO947" s="55"/>
      <c r="CP947" s="55"/>
      <c r="CQ947" s="55"/>
      <c r="CR947" s="55"/>
      <c r="CS947" s="55"/>
      <c r="CT947" s="55"/>
      <c r="CU947" s="55"/>
      <c r="CV947" s="55"/>
      <c r="CW947" s="55"/>
      <c r="CX947" s="55"/>
      <c r="CY947" s="55"/>
      <c r="CZ947" s="55"/>
      <c r="DA947" s="55"/>
      <c r="DB947" s="55"/>
      <c r="DC947" s="55"/>
      <c r="DD947" s="55"/>
      <c r="DE947" s="55"/>
      <c r="DF947" s="55"/>
      <c r="DG947" s="55"/>
      <c r="DH947" s="55"/>
      <c r="DI947" s="55"/>
      <c r="DJ947" s="55"/>
      <c r="DK947" s="55"/>
      <c r="DL947" s="55"/>
      <c r="DM947" s="55"/>
      <c r="DN947" s="55"/>
      <c r="DO947" s="55"/>
      <c r="DP947" s="55"/>
      <c r="DQ947" s="55"/>
      <c r="DR947" s="55"/>
      <c r="DS947" s="55"/>
      <c r="DT947" s="55"/>
      <c r="DU947" s="55"/>
      <c r="DV947" s="55"/>
    </row>
    <row r="948" spans="1:126" ht="8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</row>
    <row r="949" spans="1:126" ht="8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5"/>
      <c r="BQ949" s="55"/>
      <c r="BR949" s="55"/>
      <c r="BS949" s="55"/>
      <c r="BT949" s="55"/>
      <c r="BU949" s="55"/>
      <c r="BV949" s="55"/>
      <c r="BW949" s="55"/>
      <c r="BX949" s="55"/>
      <c r="BY949" s="55"/>
      <c r="BZ949" s="55"/>
      <c r="CA949" s="55"/>
      <c r="CB949" s="55"/>
      <c r="CC949" s="55"/>
      <c r="CD949" s="55"/>
      <c r="CE949" s="55"/>
      <c r="CF949" s="55"/>
      <c r="CG949" s="55"/>
      <c r="CH949" s="55"/>
      <c r="CI949" s="55"/>
      <c r="CJ949" s="55"/>
      <c r="CK949" s="55"/>
      <c r="CL949" s="55"/>
      <c r="CM949" s="55"/>
      <c r="CN949" s="55"/>
      <c r="CO949" s="55"/>
      <c r="CP949" s="55"/>
      <c r="CQ949" s="55"/>
      <c r="CR949" s="55"/>
      <c r="CS949" s="55"/>
      <c r="CT949" s="55"/>
      <c r="CU949" s="55"/>
      <c r="CV949" s="55"/>
      <c r="CW949" s="55"/>
      <c r="CX949" s="55"/>
      <c r="CY949" s="55"/>
      <c r="CZ949" s="55"/>
      <c r="DA949" s="55"/>
      <c r="DB949" s="55"/>
      <c r="DC949" s="55"/>
      <c r="DD949" s="55"/>
      <c r="DE949" s="55"/>
      <c r="DF949" s="55"/>
      <c r="DG949" s="55"/>
      <c r="DH949" s="55"/>
      <c r="DI949" s="55"/>
      <c r="DJ949" s="55"/>
      <c r="DK949" s="55"/>
      <c r="DL949" s="55"/>
      <c r="DM949" s="55"/>
      <c r="DN949" s="55"/>
      <c r="DO949" s="55"/>
      <c r="DP949" s="55"/>
      <c r="DQ949" s="55"/>
      <c r="DR949" s="55"/>
      <c r="DS949" s="55"/>
      <c r="DT949" s="55"/>
      <c r="DU949" s="55"/>
      <c r="DV949" s="55"/>
    </row>
    <row r="950" spans="1:126" ht="8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  <c r="CH950" s="55"/>
      <c r="CI950" s="55"/>
      <c r="CJ950" s="55"/>
      <c r="CK950" s="55"/>
      <c r="CL950" s="55"/>
      <c r="CM950" s="55"/>
      <c r="CN950" s="55"/>
      <c r="CO950" s="55"/>
      <c r="CP950" s="55"/>
      <c r="CQ950" s="55"/>
      <c r="CR950" s="55"/>
      <c r="CS950" s="55"/>
      <c r="CT950" s="55"/>
      <c r="CU950" s="55"/>
      <c r="CV950" s="55"/>
      <c r="CW950" s="55"/>
      <c r="CX950" s="55"/>
      <c r="CY950" s="55"/>
      <c r="CZ950" s="55"/>
      <c r="DA950" s="55"/>
      <c r="DB950" s="55"/>
      <c r="DC950" s="55"/>
      <c r="DD950" s="55"/>
      <c r="DE950" s="55"/>
      <c r="DF950" s="55"/>
      <c r="DG950" s="55"/>
      <c r="DH950" s="55"/>
      <c r="DI950" s="55"/>
      <c r="DJ950" s="55"/>
      <c r="DK950" s="55"/>
      <c r="DL950" s="55"/>
      <c r="DM950" s="55"/>
      <c r="DN950" s="55"/>
      <c r="DO950" s="55"/>
      <c r="DP950" s="55"/>
      <c r="DQ950" s="55"/>
      <c r="DR950" s="55"/>
      <c r="DS950" s="55"/>
      <c r="DT950" s="55"/>
      <c r="DU950" s="55"/>
      <c r="DV950" s="55"/>
    </row>
    <row r="951" spans="1:126" ht="8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  <c r="BT951" s="55"/>
      <c r="BU951" s="55"/>
      <c r="BV951" s="55"/>
      <c r="BW951" s="55"/>
      <c r="BX951" s="55"/>
      <c r="BY951" s="55"/>
      <c r="BZ951" s="55"/>
      <c r="CA951" s="55"/>
      <c r="CB951" s="55"/>
      <c r="CC951" s="55"/>
      <c r="CD951" s="55"/>
      <c r="CE951" s="55"/>
      <c r="CF951" s="55"/>
      <c r="CG951" s="55"/>
      <c r="CH951" s="55"/>
      <c r="CI951" s="55"/>
      <c r="CJ951" s="55"/>
      <c r="CK951" s="55"/>
      <c r="CL951" s="55"/>
      <c r="CM951" s="55"/>
      <c r="CN951" s="55"/>
      <c r="CO951" s="55"/>
      <c r="CP951" s="55"/>
      <c r="CQ951" s="55"/>
      <c r="CR951" s="55"/>
      <c r="CS951" s="55"/>
      <c r="CT951" s="55"/>
      <c r="CU951" s="55"/>
      <c r="CV951" s="55"/>
      <c r="CW951" s="55"/>
      <c r="CX951" s="55"/>
      <c r="CY951" s="55"/>
      <c r="CZ951" s="55"/>
      <c r="DA951" s="55"/>
      <c r="DB951" s="55"/>
      <c r="DC951" s="55"/>
      <c r="DD951" s="55"/>
      <c r="DE951" s="55"/>
      <c r="DF951" s="55"/>
      <c r="DG951" s="55"/>
      <c r="DH951" s="55"/>
      <c r="DI951" s="55"/>
      <c r="DJ951" s="55"/>
      <c r="DK951" s="55"/>
      <c r="DL951" s="55"/>
      <c r="DM951" s="55"/>
      <c r="DN951" s="55"/>
      <c r="DO951" s="55"/>
      <c r="DP951" s="55"/>
      <c r="DQ951" s="55"/>
      <c r="DR951" s="55"/>
      <c r="DS951" s="55"/>
      <c r="DT951" s="55"/>
      <c r="DU951" s="55"/>
      <c r="DV951" s="55"/>
    </row>
    <row r="952" spans="1:126" ht="8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</row>
    <row r="953" spans="1:126" ht="8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  <c r="CH953" s="55"/>
      <c r="CI953" s="55"/>
      <c r="CJ953" s="55"/>
      <c r="CK953" s="55"/>
      <c r="CL953" s="55"/>
      <c r="CM953" s="55"/>
      <c r="CN953" s="55"/>
      <c r="CO953" s="55"/>
      <c r="CP953" s="55"/>
      <c r="CQ953" s="55"/>
      <c r="CR953" s="55"/>
      <c r="CS953" s="55"/>
      <c r="CT953" s="55"/>
      <c r="CU953" s="55"/>
      <c r="CV953" s="55"/>
      <c r="CW953" s="55"/>
      <c r="CX953" s="55"/>
      <c r="CY953" s="55"/>
      <c r="CZ953" s="55"/>
      <c r="DA953" s="55"/>
      <c r="DB953" s="55"/>
      <c r="DC953" s="55"/>
      <c r="DD953" s="55"/>
      <c r="DE953" s="55"/>
      <c r="DF953" s="55"/>
      <c r="DG953" s="55"/>
      <c r="DH953" s="55"/>
      <c r="DI953" s="55"/>
      <c r="DJ953" s="55"/>
      <c r="DK953" s="55"/>
      <c r="DL953" s="55"/>
      <c r="DM953" s="55"/>
      <c r="DN953" s="55"/>
      <c r="DO953" s="55"/>
      <c r="DP953" s="55"/>
      <c r="DQ953" s="55"/>
      <c r="DR953" s="55"/>
      <c r="DS953" s="55"/>
      <c r="DT953" s="55"/>
      <c r="DU953" s="55"/>
      <c r="DV953" s="55"/>
    </row>
    <row r="954" spans="1:126" ht="8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  <c r="CH954" s="55"/>
      <c r="CI954" s="55"/>
      <c r="CJ954" s="55"/>
      <c r="CK954" s="55"/>
      <c r="CL954" s="55"/>
      <c r="CM954" s="55"/>
      <c r="CN954" s="55"/>
      <c r="CO954" s="55"/>
      <c r="CP954" s="55"/>
      <c r="CQ954" s="55"/>
      <c r="CR954" s="55"/>
      <c r="CS954" s="55"/>
      <c r="CT954" s="55"/>
      <c r="CU954" s="55"/>
      <c r="CV954" s="55"/>
      <c r="CW954" s="55"/>
      <c r="CX954" s="55"/>
      <c r="CY954" s="55"/>
      <c r="CZ954" s="55"/>
      <c r="DA954" s="55"/>
      <c r="DB954" s="55"/>
      <c r="DC954" s="55"/>
      <c r="DD954" s="55"/>
      <c r="DE954" s="55"/>
      <c r="DF954" s="55"/>
      <c r="DG954" s="55"/>
      <c r="DH954" s="55"/>
      <c r="DI954" s="55"/>
      <c r="DJ954" s="55"/>
      <c r="DK954" s="55"/>
      <c r="DL954" s="55"/>
      <c r="DM954" s="55"/>
      <c r="DN954" s="55"/>
      <c r="DO954" s="55"/>
      <c r="DP954" s="55"/>
      <c r="DQ954" s="55"/>
      <c r="DR954" s="55"/>
      <c r="DS954" s="55"/>
      <c r="DT954" s="55"/>
      <c r="DU954" s="55"/>
      <c r="DV954" s="55"/>
    </row>
    <row r="955" spans="1:126" ht="8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  <c r="CH955" s="55"/>
      <c r="CI955" s="55"/>
      <c r="CJ955" s="55"/>
      <c r="CK955" s="55"/>
      <c r="CL955" s="55"/>
      <c r="CM955" s="55"/>
      <c r="CN955" s="55"/>
      <c r="CO955" s="55"/>
      <c r="CP955" s="55"/>
      <c r="CQ955" s="55"/>
      <c r="CR955" s="55"/>
      <c r="CS955" s="55"/>
      <c r="CT955" s="55"/>
      <c r="CU955" s="55"/>
      <c r="CV955" s="55"/>
      <c r="CW955" s="55"/>
      <c r="CX955" s="55"/>
      <c r="CY955" s="55"/>
      <c r="CZ955" s="55"/>
      <c r="DA955" s="55"/>
      <c r="DB955" s="55"/>
      <c r="DC955" s="55"/>
      <c r="DD955" s="55"/>
      <c r="DE955" s="55"/>
      <c r="DF955" s="55"/>
      <c r="DG955" s="55"/>
      <c r="DH955" s="55"/>
      <c r="DI955" s="55"/>
      <c r="DJ955" s="55"/>
      <c r="DK955" s="55"/>
      <c r="DL955" s="55"/>
      <c r="DM955" s="55"/>
      <c r="DN955" s="55"/>
      <c r="DO955" s="55"/>
      <c r="DP955" s="55"/>
      <c r="DQ955" s="55"/>
      <c r="DR955" s="55"/>
      <c r="DS955" s="55"/>
      <c r="DT955" s="55"/>
      <c r="DU955" s="55"/>
      <c r="DV955" s="55"/>
    </row>
    <row r="956" spans="1:126" ht="8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</row>
    <row r="957" spans="1:126" ht="8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</row>
    <row r="958" spans="1:126" ht="8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  <c r="CH958" s="55"/>
      <c r="CI958" s="55"/>
      <c r="CJ958" s="55"/>
      <c r="CK958" s="55"/>
      <c r="CL958" s="55"/>
      <c r="CM958" s="55"/>
      <c r="CN958" s="55"/>
      <c r="CO958" s="55"/>
      <c r="CP958" s="55"/>
      <c r="CQ958" s="55"/>
      <c r="CR958" s="55"/>
      <c r="CS958" s="55"/>
      <c r="CT958" s="55"/>
      <c r="CU958" s="55"/>
      <c r="CV958" s="55"/>
      <c r="CW958" s="55"/>
      <c r="CX958" s="55"/>
      <c r="CY958" s="55"/>
      <c r="CZ958" s="55"/>
      <c r="DA958" s="55"/>
      <c r="DB958" s="55"/>
      <c r="DC958" s="55"/>
      <c r="DD958" s="55"/>
      <c r="DE958" s="55"/>
      <c r="DF958" s="55"/>
      <c r="DG958" s="55"/>
      <c r="DH958" s="55"/>
      <c r="DI958" s="55"/>
      <c r="DJ958" s="55"/>
      <c r="DK958" s="55"/>
      <c r="DL958" s="55"/>
      <c r="DM958" s="55"/>
      <c r="DN958" s="55"/>
      <c r="DO958" s="55"/>
      <c r="DP958" s="55"/>
      <c r="DQ958" s="55"/>
      <c r="DR958" s="55"/>
      <c r="DS958" s="55"/>
      <c r="DT958" s="55"/>
      <c r="DU958" s="55"/>
      <c r="DV958" s="55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&amp;L&amp;8&amp;USection 16. Health</oddHeader>
    <oddFooter>&amp;R&amp;"Arial Mon,Regular"&amp;18 32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1" sqref="A1:Z36"/>
    </sheetView>
  </sheetViews>
  <sheetFormatPr defaultColWidth="9.25390625" defaultRowHeight="12.75"/>
  <cols>
    <col min="1" max="1" width="9.00390625" style="90" customWidth="1"/>
    <col min="2" max="2" width="7.875" style="90" customWidth="1"/>
    <col min="3" max="3" width="5.875" style="90" customWidth="1"/>
    <col min="4" max="4" width="5.125" style="90" customWidth="1"/>
    <col min="5" max="5" width="6.00390625" style="90" customWidth="1"/>
    <col min="6" max="6" width="5.125" style="90" customWidth="1"/>
    <col min="7" max="7" width="5.25390625" style="90" customWidth="1"/>
    <col min="8" max="8" width="5.75390625" style="90" customWidth="1"/>
    <col min="9" max="9" width="6.00390625" style="90" customWidth="1"/>
    <col min="10" max="10" width="4.375" style="90" customWidth="1"/>
    <col min="11" max="11" width="4.875" style="90" customWidth="1"/>
    <col min="12" max="12" width="5.125" style="90" customWidth="1"/>
    <col min="13" max="13" width="5.375" style="90" customWidth="1"/>
    <col min="14" max="14" width="4.25390625" style="90" customWidth="1"/>
    <col min="15" max="15" width="4.75390625" style="90" customWidth="1"/>
    <col min="16" max="17" width="4.375" style="90" customWidth="1"/>
    <col min="18" max="18" width="3.375" style="90" customWidth="1"/>
    <col min="19" max="19" width="3.875" style="90" customWidth="1"/>
    <col min="20" max="20" width="4.375" style="90" customWidth="1"/>
    <col min="21" max="21" width="4.125" style="90" customWidth="1"/>
    <col min="22" max="22" width="3.25390625" style="90" customWidth="1"/>
    <col min="23" max="23" width="4.75390625" style="90" customWidth="1"/>
    <col min="24" max="24" width="4.25390625" style="90" customWidth="1"/>
    <col min="25" max="26" width="3.875" style="90" customWidth="1"/>
    <col min="27" max="16384" width="9.25390625" style="90" customWidth="1"/>
  </cols>
  <sheetData>
    <row r="1" spans="1:25" ht="12">
      <c r="A1" s="49"/>
      <c r="B1" s="89"/>
      <c r="C1" s="89"/>
      <c r="D1" s="89"/>
      <c r="E1" s="49"/>
      <c r="F1" s="89"/>
      <c r="G1" s="49"/>
      <c r="H1" s="173" t="s">
        <v>76</v>
      </c>
      <c r="I1" s="173"/>
      <c r="J1" s="182"/>
      <c r="K1" s="182"/>
      <c r="L1" s="182"/>
      <c r="M1" s="182"/>
      <c r="N1" s="182"/>
      <c r="O1" s="182"/>
      <c r="P1" s="182"/>
      <c r="Q1" s="89"/>
      <c r="R1" s="89"/>
      <c r="S1" s="89"/>
      <c r="T1" s="89"/>
      <c r="U1" s="89"/>
      <c r="V1" s="89"/>
      <c r="W1" s="89"/>
      <c r="X1" s="89"/>
      <c r="Y1" s="89"/>
    </row>
    <row r="2" spans="1:25" ht="12">
      <c r="A2" s="49"/>
      <c r="B2" s="89" t="s">
        <v>544</v>
      </c>
      <c r="C2" s="89"/>
      <c r="D2" s="89"/>
      <c r="E2" s="49"/>
      <c r="F2" s="89"/>
      <c r="G2" s="49"/>
      <c r="H2" s="183" t="s">
        <v>77</v>
      </c>
      <c r="I2" s="175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32"/>
      <c r="U3" s="132"/>
      <c r="V3" s="132"/>
      <c r="W3" s="132"/>
      <c r="X3" s="132"/>
      <c r="Y3" s="132"/>
    </row>
    <row r="4" spans="1:26" ht="11.25" customHeight="1">
      <c r="A4" s="1132" t="s">
        <v>71</v>
      </c>
      <c r="B4" s="1134" t="s">
        <v>488</v>
      </c>
      <c r="C4" s="1136" t="s">
        <v>328</v>
      </c>
      <c r="D4" s="1137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  <c r="V4" s="1137"/>
      <c r="W4" s="1137"/>
      <c r="X4" s="1137"/>
      <c r="Y4" s="53"/>
      <c r="Z4" s="300"/>
    </row>
    <row r="5" spans="1:26" ht="75" customHeight="1">
      <c r="A5" s="1133"/>
      <c r="B5" s="1135"/>
      <c r="C5" s="179" t="s">
        <v>329</v>
      </c>
      <c r="D5" s="179" t="s">
        <v>330</v>
      </c>
      <c r="E5" s="179" t="s">
        <v>331</v>
      </c>
      <c r="F5" s="179" t="s">
        <v>332</v>
      </c>
      <c r="G5" s="179" t="s">
        <v>333</v>
      </c>
      <c r="H5" s="179" t="s">
        <v>334</v>
      </c>
      <c r="I5" s="179" t="s">
        <v>335</v>
      </c>
      <c r="J5" s="179" t="s">
        <v>717</v>
      </c>
      <c r="K5" s="179" t="s">
        <v>336</v>
      </c>
      <c r="L5" s="179" t="s">
        <v>472</v>
      </c>
      <c r="M5" s="179" t="s">
        <v>473</v>
      </c>
      <c r="N5" s="179" t="s">
        <v>474</v>
      </c>
      <c r="O5" s="179" t="s">
        <v>475</v>
      </c>
      <c r="P5" s="180" t="s">
        <v>476</v>
      </c>
      <c r="Q5" s="180" t="s">
        <v>676</v>
      </c>
      <c r="R5" s="179" t="s">
        <v>477</v>
      </c>
      <c r="S5" s="179" t="s">
        <v>478</v>
      </c>
      <c r="T5" s="179" t="s">
        <v>479</v>
      </c>
      <c r="U5" s="179" t="s">
        <v>677</v>
      </c>
      <c r="V5" s="179" t="s">
        <v>124</v>
      </c>
      <c r="W5" s="179" t="s">
        <v>480</v>
      </c>
      <c r="X5" s="179" t="s">
        <v>873</v>
      </c>
      <c r="Y5" s="190" t="s">
        <v>448</v>
      </c>
      <c r="Z5" s="301" t="s">
        <v>718</v>
      </c>
    </row>
    <row r="6" spans="1:25" ht="10.5">
      <c r="A6" s="132" t="s">
        <v>416</v>
      </c>
      <c r="B6" s="181">
        <v>994</v>
      </c>
      <c r="C6" s="181">
        <v>457</v>
      </c>
      <c r="D6" s="181"/>
      <c r="E6" s="181">
        <v>22</v>
      </c>
      <c r="F6" s="181">
        <v>5</v>
      </c>
      <c r="G6" s="181">
        <v>26</v>
      </c>
      <c r="H6" s="181">
        <v>42</v>
      </c>
      <c r="I6" s="181"/>
      <c r="J6" s="181"/>
      <c r="K6" s="181">
        <v>95</v>
      </c>
      <c r="L6" s="181"/>
      <c r="M6" s="181">
        <v>25</v>
      </c>
      <c r="N6" s="181">
        <v>315</v>
      </c>
      <c r="O6" s="181">
        <v>36</v>
      </c>
      <c r="P6" s="181"/>
      <c r="Q6" s="121"/>
      <c r="R6" s="181"/>
      <c r="S6" s="181"/>
      <c r="T6" s="181"/>
      <c r="U6" s="181"/>
      <c r="V6" s="181"/>
      <c r="W6" s="181"/>
      <c r="X6" s="181"/>
      <c r="Y6" s="49"/>
    </row>
    <row r="7" spans="1:25" ht="10.5">
      <c r="A7" s="132" t="s">
        <v>425</v>
      </c>
      <c r="B7" s="181">
        <v>564</v>
      </c>
      <c r="C7" s="181">
        <v>287</v>
      </c>
      <c r="D7" s="181"/>
      <c r="E7" s="181">
        <v>35</v>
      </c>
      <c r="F7" s="181">
        <v>2</v>
      </c>
      <c r="G7" s="181">
        <v>19</v>
      </c>
      <c r="H7" s="181">
        <v>38</v>
      </c>
      <c r="I7" s="181"/>
      <c r="J7" s="181"/>
      <c r="K7" s="181">
        <v>51</v>
      </c>
      <c r="L7" s="181"/>
      <c r="M7" s="181">
        <v>22</v>
      </c>
      <c r="N7" s="181">
        <v>51</v>
      </c>
      <c r="O7" s="181">
        <v>23</v>
      </c>
      <c r="P7" s="181"/>
      <c r="Q7" s="121"/>
      <c r="R7" s="181"/>
      <c r="S7" s="181"/>
      <c r="T7" s="181"/>
      <c r="U7" s="181"/>
      <c r="V7" s="181"/>
      <c r="W7" s="181"/>
      <c r="X7" s="181"/>
      <c r="Y7" s="49"/>
    </row>
    <row r="8" spans="1:25" ht="10.5">
      <c r="A8" s="132" t="s">
        <v>497</v>
      </c>
      <c r="B8" s="181">
        <v>647</v>
      </c>
      <c r="C8" s="181">
        <v>206</v>
      </c>
      <c r="D8" s="181">
        <v>75</v>
      </c>
      <c r="E8" s="181">
        <v>18</v>
      </c>
      <c r="F8" s="181">
        <v>33</v>
      </c>
      <c r="G8" s="181">
        <v>3</v>
      </c>
      <c r="H8" s="181">
        <v>17</v>
      </c>
      <c r="I8" s="181">
        <v>285</v>
      </c>
      <c r="J8" s="181">
        <v>2</v>
      </c>
      <c r="K8" s="181">
        <v>75</v>
      </c>
      <c r="L8" s="181">
        <v>40</v>
      </c>
      <c r="M8" s="181">
        <v>23</v>
      </c>
      <c r="N8" s="181">
        <v>42</v>
      </c>
      <c r="O8" s="181">
        <v>33</v>
      </c>
      <c r="P8" s="181">
        <v>17</v>
      </c>
      <c r="Q8" s="121"/>
      <c r="R8" s="181">
        <v>3</v>
      </c>
      <c r="S8" s="181">
        <v>2</v>
      </c>
      <c r="T8" s="181"/>
      <c r="U8" s="121"/>
      <c r="V8" s="181"/>
      <c r="W8" s="121"/>
      <c r="X8" s="121"/>
      <c r="Y8" s="49"/>
    </row>
    <row r="9" spans="1:26" ht="10.5">
      <c r="A9" s="132" t="s">
        <v>47</v>
      </c>
      <c r="B9" s="181">
        <v>585</v>
      </c>
      <c r="C9" s="181">
        <v>121</v>
      </c>
      <c r="D9" s="181">
        <v>79</v>
      </c>
      <c r="E9" s="181">
        <v>15</v>
      </c>
      <c r="F9" s="181">
        <v>33</v>
      </c>
      <c r="G9" s="181">
        <v>11</v>
      </c>
      <c r="H9" s="181">
        <v>13</v>
      </c>
      <c r="I9" s="181">
        <v>303</v>
      </c>
      <c r="J9" s="181">
        <v>4</v>
      </c>
      <c r="K9" s="181">
        <v>54</v>
      </c>
      <c r="L9" s="181">
        <v>15</v>
      </c>
      <c r="M9" s="181">
        <v>26</v>
      </c>
      <c r="N9" s="181">
        <v>32</v>
      </c>
      <c r="O9" s="181">
        <v>23</v>
      </c>
      <c r="P9" s="181">
        <v>23</v>
      </c>
      <c r="Q9" s="181"/>
      <c r="R9" s="181">
        <v>1</v>
      </c>
      <c r="S9" s="181"/>
      <c r="T9" s="181">
        <v>2</v>
      </c>
      <c r="U9" s="181"/>
      <c r="V9" s="181">
        <v>3</v>
      </c>
      <c r="W9" s="181"/>
      <c r="X9" s="181"/>
      <c r="Y9" s="52"/>
      <c r="Z9" s="93"/>
    </row>
    <row r="10" spans="1:26" ht="10.5">
      <c r="A10" s="132" t="s">
        <v>7</v>
      </c>
      <c r="B10" s="177">
        <v>769</v>
      </c>
      <c r="C10" s="181">
        <v>185</v>
      </c>
      <c r="D10" s="181">
        <v>9</v>
      </c>
      <c r="E10" s="181">
        <v>14</v>
      </c>
      <c r="F10" s="181">
        <v>3</v>
      </c>
      <c r="G10" s="181">
        <v>6</v>
      </c>
      <c r="H10" s="181">
        <v>3</v>
      </c>
      <c r="I10" s="181">
        <v>182</v>
      </c>
      <c r="J10" s="181"/>
      <c r="K10" s="181">
        <v>49</v>
      </c>
      <c r="L10" s="181">
        <v>10</v>
      </c>
      <c r="M10" s="181">
        <v>20</v>
      </c>
      <c r="N10" s="181">
        <v>41</v>
      </c>
      <c r="O10" s="181">
        <v>57</v>
      </c>
      <c r="P10" s="181"/>
      <c r="Q10" s="181"/>
      <c r="R10" s="181">
        <v>75</v>
      </c>
      <c r="S10" s="181">
        <v>1</v>
      </c>
      <c r="T10" s="181">
        <v>2</v>
      </c>
      <c r="U10" s="181"/>
      <c r="V10" s="181">
        <v>5</v>
      </c>
      <c r="W10" s="181">
        <v>106</v>
      </c>
      <c r="X10" s="181"/>
      <c r="Y10" s="52"/>
      <c r="Z10" s="93"/>
    </row>
    <row r="11" spans="1:26" ht="10.5">
      <c r="A11" s="132" t="s">
        <v>742</v>
      </c>
      <c r="B11" s="181">
        <v>971</v>
      </c>
      <c r="C11" s="181">
        <v>310</v>
      </c>
      <c r="D11" s="181">
        <v>67</v>
      </c>
      <c r="E11" s="181">
        <v>4</v>
      </c>
      <c r="F11" s="181">
        <v>15</v>
      </c>
      <c r="G11" s="181">
        <v>14</v>
      </c>
      <c r="H11" s="181">
        <v>9</v>
      </c>
      <c r="I11" s="181">
        <v>124</v>
      </c>
      <c r="J11" s="181">
        <v>1</v>
      </c>
      <c r="K11" s="181">
        <v>49</v>
      </c>
      <c r="L11" s="181">
        <v>31</v>
      </c>
      <c r="M11" s="181">
        <v>19</v>
      </c>
      <c r="N11" s="181">
        <v>21</v>
      </c>
      <c r="O11" s="181">
        <v>31</v>
      </c>
      <c r="P11" s="181">
        <v>105</v>
      </c>
      <c r="Q11" s="181"/>
      <c r="R11" s="181"/>
      <c r="S11" s="181">
        <v>1</v>
      </c>
      <c r="T11" s="181"/>
      <c r="U11" s="181"/>
      <c r="V11" s="181">
        <v>1</v>
      </c>
      <c r="W11" s="181">
        <v>72</v>
      </c>
      <c r="X11" s="181"/>
      <c r="Y11" s="52"/>
      <c r="Z11" s="93"/>
    </row>
    <row r="12" spans="1:26" ht="10.5">
      <c r="A12" s="52" t="s">
        <v>778</v>
      </c>
      <c r="B12" s="52">
        <v>784</v>
      </c>
      <c r="C12" s="52">
        <v>293</v>
      </c>
      <c r="D12" s="52">
        <v>26</v>
      </c>
      <c r="E12" s="52">
        <v>5</v>
      </c>
      <c r="F12" s="52">
        <v>6</v>
      </c>
      <c r="G12" s="52">
        <v>6</v>
      </c>
      <c r="H12" s="52">
        <v>18</v>
      </c>
      <c r="I12" s="52">
        <v>116</v>
      </c>
      <c r="J12" s="52"/>
      <c r="K12" s="52">
        <v>46</v>
      </c>
      <c r="L12" s="52">
        <v>5</v>
      </c>
      <c r="M12" s="52">
        <v>30</v>
      </c>
      <c r="N12" s="52">
        <v>25</v>
      </c>
      <c r="O12" s="52">
        <v>36</v>
      </c>
      <c r="P12" s="52">
        <v>69</v>
      </c>
      <c r="Q12" s="52"/>
      <c r="R12" s="52">
        <v>2</v>
      </c>
      <c r="S12" s="52"/>
      <c r="T12" s="52">
        <v>2</v>
      </c>
      <c r="U12" s="52"/>
      <c r="V12" s="52"/>
      <c r="W12" s="52">
        <v>42</v>
      </c>
      <c r="X12" s="52"/>
      <c r="Y12" s="52"/>
      <c r="Z12" s="93"/>
    </row>
    <row r="13" spans="1:25" ht="10.5">
      <c r="A13" s="52" t="s">
        <v>720</v>
      </c>
      <c r="B13" s="181">
        <v>487</v>
      </c>
      <c r="C13" s="52">
        <v>142</v>
      </c>
      <c r="D13" s="52">
        <v>10</v>
      </c>
      <c r="E13" s="52">
        <v>1</v>
      </c>
      <c r="F13" s="52">
        <v>36</v>
      </c>
      <c r="G13" s="52">
        <v>2</v>
      </c>
      <c r="H13" s="52">
        <v>8</v>
      </c>
      <c r="I13" s="52">
        <v>102</v>
      </c>
      <c r="J13" s="52"/>
      <c r="K13" s="52">
        <v>42</v>
      </c>
      <c r="L13" s="52">
        <v>7</v>
      </c>
      <c r="M13" s="52">
        <v>24</v>
      </c>
      <c r="N13" s="52">
        <v>15</v>
      </c>
      <c r="O13" s="52">
        <v>37</v>
      </c>
      <c r="P13" s="52">
        <v>41</v>
      </c>
      <c r="Q13" s="52"/>
      <c r="R13" s="52"/>
      <c r="S13" s="52"/>
      <c r="T13" s="52"/>
      <c r="U13" s="52"/>
      <c r="V13" s="52"/>
      <c r="W13" s="52"/>
      <c r="X13" s="52"/>
      <c r="Y13" s="52">
        <v>12</v>
      </c>
    </row>
    <row r="14" spans="1:25" ht="10.5">
      <c r="A14" s="265" t="s">
        <v>528</v>
      </c>
      <c r="B14" s="181">
        <v>484</v>
      </c>
      <c r="C14" s="266">
        <v>102</v>
      </c>
      <c r="D14" s="266">
        <v>1</v>
      </c>
      <c r="E14" s="177">
        <v>4</v>
      </c>
      <c r="F14" s="177">
        <v>95</v>
      </c>
      <c r="G14" s="181">
        <v>6</v>
      </c>
      <c r="H14" s="181">
        <v>4</v>
      </c>
      <c r="I14" s="181">
        <v>29</v>
      </c>
      <c r="J14" s="181"/>
      <c r="K14" s="181">
        <v>65</v>
      </c>
      <c r="L14" s="181">
        <v>7</v>
      </c>
      <c r="M14" s="181">
        <v>36</v>
      </c>
      <c r="N14" s="181">
        <v>23</v>
      </c>
      <c r="O14" s="181">
        <v>27</v>
      </c>
      <c r="P14" s="181">
        <v>74</v>
      </c>
      <c r="Q14" s="181"/>
      <c r="R14" s="181">
        <v>1</v>
      </c>
      <c r="S14" s="181"/>
      <c r="T14" s="181"/>
      <c r="U14" s="181"/>
      <c r="V14" s="181">
        <v>2</v>
      </c>
      <c r="W14" s="181"/>
      <c r="X14" s="181"/>
      <c r="Y14" s="52">
        <v>4</v>
      </c>
    </row>
    <row r="15" spans="1:26" ht="10.5">
      <c r="A15" s="265" t="s">
        <v>770</v>
      </c>
      <c r="B15" s="52">
        <v>623</v>
      </c>
      <c r="C15" s="52">
        <v>171</v>
      </c>
      <c r="D15" s="52">
        <v>6</v>
      </c>
      <c r="E15" s="52"/>
      <c r="F15" s="52">
        <v>13</v>
      </c>
      <c r="G15" s="52">
        <v>17</v>
      </c>
      <c r="H15" s="52">
        <v>4</v>
      </c>
      <c r="I15" s="52">
        <v>133</v>
      </c>
      <c r="J15" s="52"/>
      <c r="K15" s="52">
        <v>53</v>
      </c>
      <c r="L15" s="52">
        <v>65</v>
      </c>
      <c r="M15" s="52">
        <v>38</v>
      </c>
      <c r="N15" s="52">
        <v>38</v>
      </c>
      <c r="O15" s="52">
        <v>21</v>
      </c>
      <c r="P15" s="52">
        <v>51</v>
      </c>
      <c r="Q15" s="52"/>
      <c r="R15" s="52"/>
      <c r="S15" s="52"/>
      <c r="T15" s="52">
        <v>1</v>
      </c>
      <c r="U15" s="52"/>
      <c r="V15" s="52">
        <v>2</v>
      </c>
      <c r="W15" s="52"/>
      <c r="X15" s="52"/>
      <c r="Y15" s="52">
        <v>14</v>
      </c>
      <c r="Z15" s="93"/>
    </row>
    <row r="16" spans="1:25" s="93" customFormat="1" ht="10.5">
      <c r="A16" s="52" t="s">
        <v>157</v>
      </c>
      <c r="B16" s="52">
        <v>618</v>
      </c>
      <c r="C16" s="52">
        <v>176</v>
      </c>
      <c r="D16" s="52">
        <v>120</v>
      </c>
      <c r="E16" s="52">
        <v>1</v>
      </c>
      <c r="F16" s="52">
        <v>40</v>
      </c>
      <c r="G16" s="52">
        <v>3</v>
      </c>
      <c r="H16" s="52">
        <v>6</v>
      </c>
      <c r="I16" s="52">
        <v>4</v>
      </c>
      <c r="J16" s="52">
        <v>15</v>
      </c>
      <c r="K16" s="52">
        <v>71</v>
      </c>
      <c r="L16" s="52">
        <v>18</v>
      </c>
      <c r="M16" s="52">
        <v>36</v>
      </c>
      <c r="N16" s="52">
        <v>63</v>
      </c>
      <c r="O16" s="52">
        <v>16</v>
      </c>
      <c r="P16" s="52">
        <v>33</v>
      </c>
      <c r="Q16" s="52"/>
      <c r="R16" s="52">
        <v>3</v>
      </c>
      <c r="S16" s="52">
        <v>1</v>
      </c>
      <c r="T16" s="52">
        <v>9</v>
      </c>
      <c r="U16" s="52"/>
      <c r="V16" s="52"/>
      <c r="W16" s="52"/>
      <c r="X16" s="52"/>
      <c r="Y16" s="52">
        <v>4</v>
      </c>
    </row>
    <row r="17" spans="1:25" s="93" customFormat="1" ht="10.5">
      <c r="A17" s="52" t="s">
        <v>294</v>
      </c>
      <c r="B17" s="52">
        <v>939</v>
      </c>
      <c r="C17" s="52">
        <v>221</v>
      </c>
      <c r="D17" s="52">
        <v>23</v>
      </c>
      <c r="E17" s="52"/>
      <c r="F17" s="52">
        <v>74</v>
      </c>
      <c r="G17" s="52">
        <v>3</v>
      </c>
      <c r="H17" s="52">
        <v>6</v>
      </c>
      <c r="I17" s="52">
        <v>140</v>
      </c>
      <c r="J17" s="52"/>
      <c r="K17" s="52">
        <v>70</v>
      </c>
      <c r="L17" s="52">
        <v>62</v>
      </c>
      <c r="M17" s="52">
        <v>26</v>
      </c>
      <c r="N17" s="52"/>
      <c r="O17" s="52"/>
      <c r="P17" s="52">
        <v>22</v>
      </c>
      <c r="Q17" s="52"/>
      <c r="R17" s="52">
        <v>4</v>
      </c>
      <c r="S17" s="52"/>
      <c r="T17" s="52">
        <v>7</v>
      </c>
      <c r="U17" s="52"/>
      <c r="V17" s="52">
        <v>2</v>
      </c>
      <c r="W17" s="52"/>
      <c r="X17" s="52"/>
      <c r="Y17" s="52">
        <v>1</v>
      </c>
    </row>
    <row r="18" spans="1:25" s="93" customFormat="1" ht="10.5">
      <c r="A18" s="52" t="s">
        <v>314</v>
      </c>
      <c r="B18" s="52">
        <v>825</v>
      </c>
      <c r="C18" s="52">
        <v>266</v>
      </c>
      <c r="D18" s="52">
        <v>1</v>
      </c>
      <c r="E18" s="52">
        <v>1</v>
      </c>
      <c r="F18" s="52">
        <v>34</v>
      </c>
      <c r="G18" s="52">
        <v>27</v>
      </c>
      <c r="H18" s="52">
        <v>3</v>
      </c>
      <c r="I18" s="52">
        <v>56</v>
      </c>
      <c r="J18" s="52"/>
      <c r="K18" s="52">
        <v>77</v>
      </c>
      <c r="L18" s="52">
        <v>182</v>
      </c>
      <c r="M18" s="52">
        <v>17</v>
      </c>
      <c r="N18" s="52">
        <v>27</v>
      </c>
      <c r="O18" s="52">
        <v>13</v>
      </c>
      <c r="P18" s="52">
        <v>39</v>
      </c>
      <c r="Q18" s="52">
        <v>49</v>
      </c>
      <c r="R18" s="52">
        <v>2</v>
      </c>
      <c r="S18" s="52">
        <v>3</v>
      </c>
      <c r="T18" s="52">
        <v>14</v>
      </c>
      <c r="U18" s="52">
        <v>3</v>
      </c>
      <c r="V18" s="52"/>
      <c r="W18" s="52"/>
      <c r="X18" s="52"/>
      <c r="Y18" s="52">
        <v>10</v>
      </c>
    </row>
    <row r="19" spans="1:26" ht="10.5">
      <c r="A19" s="52" t="s">
        <v>825</v>
      </c>
      <c r="B19" s="52">
        <v>564</v>
      </c>
      <c r="C19" s="52">
        <v>144</v>
      </c>
      <c r="D19" s="52">
        <v>12</v>
      </c>
      <c r="E19" s="52">
        <v>1</v>
      </c>
      <c r="F19" s="52">
        <v>6</v>
      </c>
      <c r="G19" s="52">
        <v>6</v>
      </c>
      <c r="H19" s="52">
        <v>68</v>
      </c>
      <c r="I19" s="52">
        <v>33</v>
      </c>
      <c r="J19" s="52"/>
      <c r="K19" s="52">
        <v>63</v>
      </c>
      <c r="L19" s="52">
        <v>65</v>
      </c>
      <c r="M19" s="52">
        <v>29</v>
      </c>
      <c r="N19" s="52">
        <v>69</v>
      </c>
      <c r="O19" s="52">
        <v>6</v>
      </c>
      <c r="P19" s="52">
        <v>25</v>
      </c>
      <c r="Q19" s="52">
        <v>1</v>
      </c>
      <c r="R19" s="52">
        <v>1</v>
      </c>
      <c r="S19" s="52"/>
      <c r="T19" s="52">
        <v>5</v>
      </c>
      <c r="U19" s="52">
        <v>8</v>
      </c>
      <c r="V19" s="52">
        <v>4</v>
      </c>
      <c r="W19" s="52">
        <v>1</v>
      </c>
      <c r="X19" s="52"/>
      <c r="Y19" s="52">
        <v>18</v>
      </c>
      <c r="Z19" s="93"/>
    </row>
    <row r="20" spans="1:26" ht="10.5">
      <c r="A20" s="52" t="s">
        <v>868</v>
      </c>
      <c r="B20" s="52">
        <v>627</v>
      </c>
      <c r="C20" s="52">
        <v>303</v>
      </c>
      <c r="D20" s="52">
        <v>3</v>
      </c>
      <c r="E20" s="52"/>
      <c r="F20" s="52"/>
      <c r="G20" s="52">
        <v>5</v>
      </c>
      <c r="H20" s="52">
        <v>28</v>
      </c>
      <c r="I20" s="52"/>
      <c r="J20" s="52"/>
      <c r="K20" s="52">
        <v>53</v>
      </c>
      <c r="L20" s="52">
        <v>52</v>
      </c>
      <c r="M20" s="52">
        <v>27</v>
      </c>
      <c r="N20" s="52">
        <v>59</v>
      </c>
      <c r="O20" s="52">
        <v>10</v>
      </c>
      <c r="P20" s="52">
        <v>68</v>
      </c>
      <c r="Q20" s="52">
        <v>9</v>
      </c>
      <c r="R20" s="52"/>
      <c r="S20" s="52"/>
      <c r="T20" s="52">
        <v>1</v>
      </c>
      <c r="U20" s="52"/>
      <c r="V20" s="52">
        <v>12</v>
      </c>
      <c r="W20" s="52"/>
      <c r="X20" s="52"/>
      <c r="Y20" s="52"/>
      <c r="Z20" s="52">
        <v>7</v>
      </c>
    </row>
    <row r="21" spans="1:26" ht="10.5">
      <c r="A21" s="50" t="s">
        <v>883</v>
      </c>
      <c r="B21" s="50">
        <v>1076</v>
      </c>
      <c r="C21" s="50">
        <v>529</v>
      </c>
      <c r="D21" s="50">
        <v>5</v>
      </c>
      <c r="E21" s="50"/>
      <c r="F21" s="50">
        <v>32</v>
      </c>
      <c r="G21" s="50">
        <v>1</v>
      </c>
      <c r="H21" s="50">
        <v>37</v>
      </c>
      <c r="I21" s="50">
        <v>21</v>
      </c>
      <c r="J21" s="50"/>
      <c r="K21" s="50">
        <v>59</v>
      </c>
      <c r="L21" s="50">
        <v>92</v>
      </c>
      <c r="M21" s="50">
        <v>41</v>
      </c>
      <c r="N21" s="50">
        <v>113</v>
      </c>
      <c r="O21" s="50">
        <v>35</v>
      </c>
      <c r="P21" s="50">
        <v>66</v>
      </c>
      <c r="Q21" s="50">
        <v>13</v>
      </c>
      <c r="R21" s="50"/>
      <c r="S21" s="50"/>
      <c r="T21" s="50">
        <v>4</v>
      </c>
      <c r="U21" s="50"/>
      <c r="V21" s="50">
        <v>3</v>
      </c>
      <c r="W21" s="50"/>
      <c r="X21" s="50">
        <v>5</v>
      </c>
      <c r="Y21" s="50"/>
      <c r="Z21" s="95">
        <v>20</v>
      </c>
    </row>
    <row r="22" spans="1:26" ht="10.5" hidden="1">
      <c r="A22" s="52" t="s">
        <v>826</v>
      </c>
      <c r="B22" s="52">
        <v>127</v>
      </c>
      <c r="C22" s="52">
        <v>35</v>
      </c>
      <c r="D22" s="52">
        <v>5</v>
      </c>
      <c r="E22" s="52"/>
      <c r="F22" s="52">
        <v>5</v>
      </c>
      <c r="G22" s="52"/>
      <c r="H22" s="52">
        <v>48</v>
      </c>
      <c r="I22" s="52"/>
      <c r="J22" s="52"/>
      <c r="K22" s="52">
        <v>6</v>
      </c>
      <c r="L22" s="52">
        <v>4</v>
      </c>
      <c r="M22" s="52">
        <v>7</v>
      </c>
      <c r="N22" s="52"/>
      <c r="O22" s="52"/>
      <c r="P22" s="52">
        <v>10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93"/>
    </row>
    <row r="23" spans="1:26" ht="10.5" hidden="1">
      <c r="A23" s="52" t="s">
        <v>838</v>
      </c>
      <c r="B23" s="52">
        <v>151</v>
      </c>
      <c r="C23" s="52">
        <v>48</v>
      </c>
      <c r="D23" s="52">
        <v>5</v>
      </c>
      <c r="E23" s="52"/>
      <c r="F23" s="52">
        <v>5</v>
      </c>
      <c r="G23" s="52"/>
      <c r="H23" s="52">
        <v>49</v>
      </c>
      <c r="I23" s="52"/>
      <c r="J23" s="52"/>
      <c r="K23" s="52">
        <v>13</v>
      </c>
      <c r="L23" s="52">
        <v>7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93"/>
    </row>
    <row r="24" spans="1:27" ht="10.5" hidden="1">
      <c r="A24" s="52" t="s">
        <v>839</v>
      </c>
      <c r="B24" s="52">
        <v>199</v>
      </c>
      <c r="C24" s="52">
        <v>60</v>
      </c>
      <c r="D24" s="52">
        <v>6</v>
      </c>
      <c r="E24" s="52"/>
      <c r="F24" s="52">
        <v>5</v>
      </c>
      <c r="G24" s="52"/>
      <c r="H24" s="52">
        <v>49</v>
      </c>
      <c r="I24" s="52"/>
      <c r="J24" s="52"/>
      <c r="K24" s="52">
        <v>23</v>
      </c>
      <c r="L24" s="52">
        <v>22</v>
      </c>
      <c r="M24" s="52">
        <v>10</v>
      </c>
      <c r="N24" s="52"/>
      <c r="O24" s="52"/>
      <c r="P24" s="52">
        <v>13</v>
      </c>
      <c r="Q24" s="52">
        <v>1</v>
      </c>
      <c r="R24" s="52"/>
      <c r="S24" s="52"/>
      <c r="T24" s="52">
        <v>2</v>
      </c>
      <c r="U24" s="52"/>
      <c r="V24" s="52"/>
      <c r="W24" s="52"/>
      <c r="X24" s="52"/>
      <c r="Y24" s="52"/>
      <c r="Z24" s="93"/>
      <c r="AA24" s="93"/>
    </row>
    <row r="25" spans="1:26" ht="10.5" hidden="1">
      <c r="A25" s="52" t="s">
        <v>843</v>
      </c>
      <c r="B25" s="52">
        <v>297</v>
      </c>
      <c r="C25" s="52">
        <v>70</v>
      </c>
      <c r="D25" s="52">
        <v>8</v>
      </c>
      <c r="E25" s="52"/>
      <c r="F25" s="52">
        <v>5</v>
      </c>
      <c r="G25" s="52">
        <v>4</v>
      </c>
      <c r="H25" s="52">
        <v>50</v>
      </c>
      <c r="I25" s="52"/>
      <c r="J25" s="52"/>
      <c r="K25" s="52">
        <v>30</v>
      </c>
      <c r="L25" s="52">
        <v>30</v>
      </c>
      <c r="M25" s="52">
        <v>14</v>
      </c>
      <c r="N25" s="52">
        <v>49</v>
      </c>
      <c r="O25" s="52">
        <v>3</v>
      </c>
      <c r="P25" s="52">
        <v>14</v>
      </c>
      <c r="Q25" s="52">
        <v>1</v>
      </c>
      <c r="R25" s="52"/>
      <c r="S25" s="52"/>
      <c r="T25" s="52">
        <v>2</v>
      </c>
      <c r="U25" s="52"/>
      <c r="V25" s="52">
        <v>4</v>
      </c>
      <c r="W25" s="52"/>
      <c r="X25" s="52"/>
      <c r="Y25" s="52"/>
      <c r="Z25" s="93"/>
    </row>
    <row r="26" spans="1:26" ht="10.5" hidden="1">
      <c r="A26" s="52" t="s">
        <v>849</v>
      </c>
      <c r="B26" s="52">
        <v>331</v>
      </c>
      <c r="C26" s="52">
        <v>79</v>
      </c>
      <c r="D26" s="52">
        <v>10</v>
      </c>
      <c r="E26" s="52"/>
      <c r="F26" s="52">
        <v>5</v>
      </c>
      <c r="G26" s="52">
        <v>4</v>
      </c>
      <c r="H26" s="52">
        <v>53</v>
      </c>
      <c r="I26" s="52"/>
      <c r="J26" s="52"/>
      <c r="K26" s="52">
        <v>35</v>
      </c>
      <c r="L26" s="52">
        <v>33</v>
      </c>
      <c r="M26" s="52">
        <v>17</v>
      </c>
      <c r="N26" s="52">
        <v>52</v>
      </c>
      <c r="O26" s="52">
        <v>3</v>
      </c>
      <c r="P26" s="52">
        <v>15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93"/>
    </row>
    <row r="27" spans="1:26" ht="10.5" hidden="1">
      <c r="A27" s="52" t="s">
        <v>851</v>
      </c>
      <c r="B27" s="52">
        <v>367</v>
      </c>
      <c r="C27" s="52">
        <v>92</v>
      </c>
      <c r="D27" s="52">
        <v>11</v>
      </c>
      <c r="E27" s="52"/>
      <c r="F27" s="52">
        <v>5</v>
      </c>
      <c r="G27" s="52">
        <v>4</v>
      </c>
      <c r="H27" s="52">
        <v>58</v>
      </c>
      <c r="I27" s="52"/>
      <c r="J27" s="52"/>
      <c r="K27" s="52">
        <v>43</v>
      </c>
      <c r="L27" s="52">
        <v>36</v>
      </c>
      <c r="M27" s="52">
        <v>18</v>
      </c>
      <c r="N27" s="52">
        <v>55</v>
      </c>
      <c r="O27" s="52">
        <v>3</v>
      </c>
      <c r="P27" s="52">
        <v>16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93"/>
    </row>
    <row r="28" spans="1:27" ht="10.5" hidden="1">
      <c r="A28" s="52" t="s">
        <v>853</v>
      </c>
      <c r="B28" s="52">
        <v>391</v>
      </c>
      <c r="C28" s="52">
        <v>97</v>
      </c>
      <c r="D28" s="52">
        <v>11</v>
      </c>
      <c r="E28" s="52"/>
      <c r="F28" s="52">
        <v>5</v>
      </c>
      <c r="G28" s="52">
        <v>4</v>
      </c>
      <c r="H28" s="52">
        <v>60</v>
      </c>
      <c r="I28" s="52"/>
      <c r="J28" s="52"/>
      <c r="K28" s="52">
        <v>52</v>
      </c>
      <c r="L28" s="52">
        <v>37</v>
      </c>
      <c r="M28" s="52">
        <v>19</v>
      </c>
      <c r="N28" s="52">
        <v>55</v>
      </c>
      <c r="O28" s="52">
        <v>3</v>
      </c>
      <c r="P28" s="52">
        <v>19</v>
      </c>
      <c r="Q28" s="52">
        <v>1</v>
      </c>
      <c r="R28" s="52"/>
      <c r="S28" s="52"/>
      <c r="T28" s="52">
        <v>3</v>
      </c>
      <c r="U28" s="52"/>
      <c r="V28" s="52">
        <v>4</v>
      </c>
      <c r="W28" s="52"/>
      <c r="X28" s="52"/>
      <c r="Y28" s="52"/>
      <c r="Z28" s="93"/>
      <c r="AA28" s="93"/>
    </row>
    <row r="29" spans="1:25" s="93" customFormat="1" ht="10.5" hidden="1">
      <c r="A29" s="52" t="s">
        <v>854</v>
      </c>
      <c r="B29" s="52">
        <v>447</v>
      </c>
      <c r="C29" s="52">
        <v>100</v>
      </c>
      <c r="D29" s="52">
        <v>11</v>
      </c>
      <c r="E29" s="52"/>
      <c r="F29" s="52">
        <v>5</v>
      </c>
      <c r="G29" s="52">
        <v>6</v>
      </c>
      <c r="H29" s="52">
        <v>64</v>
      </c>
      <c r="I29" s="52"/>
      <c r="J29" s="52"/>
      <c r="K29" s="52">
        <v>56</v>
      </c>
      <c r="L29" s="52">
        <v>43</v>
      </c>
      <c r="M29" s="52">
        <v>23</v>
      </c>
      <c r="N29" s="52">
        <v>55</v>
      </c>
      <c r="O29" s="52">
        <v>3</v>
      </c>
      <c r="P29" s="52">
        <v>20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</row>
    <row r="30" spans="1:26" ht="10.5" hidden="1">
      <c r="A30" s="52" t="s">
        <v>855</v>
      </c>
      <c r="B30" s="52">
        <v>497</v>
      </c>
      <c r="C30" s="52">
        <v>113</v>
      </c>
      <c r="D30" s="52">
        <v>11</v>
      </c>
      <c r="E30" s="52"/>
      <c r="F30" s="52">
        <v>5</v>
      </c>
      <c r="G30" s="52">
        <v>6</v>
      </c>
      <c r="H30" s="52">
        <v>67</v>
      </c>
      <c r="I30" s="52"/>
      <c r="J30" s="52"/>
      <c r="K30" s="52">
        <v>58</v>
      </c>
      <c r="L30" s="52">
        <v>46</v>
      </c>
      <c r="M30" s="52">
        <v>26</v>
      </c>
      <c r="N30" s="52">
        <v>66</v>
      </c>
      <c r="O30" s="52">
        <v>5</v>
      </c>
      <c r="P30" s="52">
        <v>23</v>
      </c>
      <c r="Q30" s="52">
        <v>1</v>
      </c>
      <c r="R30" s="52"/>
      <c r="S30" s="52"/>
      <c r="T30" s="52">
        <v>5</v>
      </c>
      <c r="U30" s="52"/>
      <c r="V30" s="52">
        <v>4</v>
      </c>
      <c r="W30" s="52"/>
      <c r="X30" s="52"/>
      <c r="Y30" s="52"/>
      <c r="Z30" s="93"/>
    </row>
    <row r="31" spans="1:26" ht="10.5" hidden="1">
      <c r="A31" s="52" t="s">
        <v>856</v>
      </c>
      <c r="B31" s="52">
        <v>519</v>
      </c>
      <c r="C31" s="52">
        <v>130</v>
      </c>
      <c r="D31" s="52">
        <v>12</v>
      </c>
      <c r="E31" s="52">
        <v>1</v>
      </c>
      <c r="F31" s="52">
        <v>6</v>
      </c>
      <c r="G31" s="52">
        <v>6</v>
      </c>
      <c r="H31" s="52">
        <v>67</v>
      </c>
      <c r="I31" s="52">
        <v>33</v>
      </c>
      <c r="J31" s="52"/>
      <c r="K31" s="52">
        <v>61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93"/>
    </row>
    <row r="32" spans="1:26" ht="10.5" hidden="1">
      <c r="A32" s="50" t="s">
        <v>857</v>
      </c>
      <c r="B32" s="50">
        <v>564</v>
      </c>
      <c r="C32" s="50">
        <v>144</v>
      </c>
      <c r="D32" s="50">
        <v>12</v>
      </c>
      <c r="E32" s="50">
        <v>1</v>
      </c>
      <c r="F32" s="50">
        <v>6</v>
      </c>
      <c r="G32" s="50">
        <v>6</v>
      </c>
      <c r="H32" s="50">
        <v>68</v>
      </c>
      <c r="I32" s="50">
        <v>33</v>
      </c>
      <c r="J32" s="50"/>
      <c r="K32" s="50">
        <v>63</v>
      </c>
      <c r="L32" s="50">
        <v>65</v>
      </c>
      <c r="M32" s="50">
        <v>29</v>
      </c>
      <c r="N32" s="50">
        <v>69</v>
      </c>
      <c r="O32" s="50">
        <v>6</v>
      </c>
      <c r="P32" s="50">
        <v>25</v>
      </c>
      <c r="Q32" s="50">
        <v>1</v>
      </c>
      <c r="R32" s="50">
        <v>1</v>
      </c>
      <c r="S32" s="50"/>
      <c r="T32" s="50">
        <v>5</v>
      </c>
      <c r="U32" s="50"/>
      <c r="V32" s="50">
        <v>4</v>
      </c>
      <c r="W32" s="50">
        <v>1</v>
      </c>
      <c r="X32" s="50">
        <v>33</v>
      </c>
      <c r="Y32" s="50">
        <v>18</v>
      </c>
      <c r="Z32" s="95"/>
    </row>
    <row r="33" spans="1:26" ht="10.5">
      <c r="A33" s="52" t="s">
        <v>858</v>
      </c>
      <c r="B33" s="52">
        <v>108</v>
      </c>
      <c r="C33" s="52">
        <v>89</v>
      </c>
      <c r="D33" s="52">
        <v>1</v>
      </c>
      <c r="E33" s="52"/>
      <c r="F33" s="52"/>
      <c r="G33" s="52"/>
      <c r="H33" s="52">
        <v>3</v>
      </c>
      <c r="I33" s="52"/>
      <c r="J33" s="52"/>
      <c r="K33" s="52">
        <v>4</v>
      </c>
      <c r="L33" s="52">
        <v>3</v>
      </c>
      <c r="M33" s="52">
        <v>4</v>
      </c>
      <c r="N33" s="52"/>
      <c r="O33" s="52"/>
      <c r="P33" s="52">
        <v>5</v>
      </c>
      <c r="Q33" s="52"/>
      <c r="R33" s="52"/>
      <c r="S33" s="52"/>
      <c r="T33" s="52"/>
      <c r="U33" s="52"/>
      <c r="V33" s="52"/>
      <c r="W33" s="52"/>
      <c r="X33" s="52"/>
      <c r="Y33" s="52"/>
      <c r="Z33" s="93"/>
    </row>
    <row r="34" spans="1:26" ht="10.5">
      <c r="A34" s="50" t="s">
        <v>891</v>
      </c>
      <c r="B34" s="50">
        <v>190</v>
      </c>
      <c r="C34" s="50">
        <v>121</v>
      </c>
      <c r="D34" s="50">
        <v>1</v>
      </c>
      <c r="E34" s="50"/>
      <c r="F34" s="50">
        <v>3</v>
      </c>
      <c r="G34" s="50"/>
      <c r="H34" s="50">
        <v>4</v>
      </c>
      <c r="I34" s="50">
        <v>9</v>
      </c>
      <c r="J34" s="50"/>
      <c r="K34" s="50">
        <v>8</v>
      </c>
      <c r="L34" s="50">
        <v>17</v>
      </c>
      <c r="M34" s="50">
        <v>5</v>
      </c>
      <c r="N34" s="50"/>
      <c r="O34" s="50"/>
      <c r="P34" s="50">
        <v>21</v>
      </c>
      <c r="Q34" s="50"/>
      <c r="R34" s="50">
        <v>1</v>
      </c>
      <c r="S34" s="50"/>
      <c r="T34" s="50">
        <v>1</v>
      </c>
      <c r="U34" s="50"/>
      <c r="V34" s="50">
        <v>2</v>
      </c>
      <c r="W34" s="50"/>
      <c r="X34" s="50"/>
      <c r="Y34" s="50"/>
      <c r="Z34" s="95"/>
    </row>
    <row r="35" spans="1:26" ht="10.5">
      <c r="A35" s="52" t="s">
        <v>870</v>
      </c>
      <c r="B35" s="52">
        <v>88</v>
      </c>
      <c r="C35" s="52">
        <v>44</v>
      </c>
      <c r="D35" s="52"/>
      <c r="E35" s="52"/>
      <c r="F35" s="52">
        <v>4</v>
      </c>
      <c r="G35" s="52"/>
      <c r="H35" s="52">
        <v>5</v>
      </c>
      <c r="I35" s="52"/>
      <c r="J35" s="52"/>
      <c r="K35" s="52">
        <v>8</v>
      </c>
      <c r="L35" s="52">
        <v>4</v>
      </c>
      <c r="M35" s="52">
        <v>5</v>
      </c>
      <c r="N35" s="52">
        <v>1</v>
      </c>
      <c r="O35" s="52">
        <v>6</v>
      </c>
      <c r="P35" s="52">
        <v>9</v>
      </c>
      <c r="Q35" s="52">
        <v>1</v>
      </c>
      <c r="R35" s="52"/>
      <c r="S35" s="52"/>
      <c r="T35" s="52"/>
      <c r="U35" s="52"/>
      <c r="V35" s="52"/>
      <c r="W35" s="52"/>
      <c r="X35" s="52"/>
      <c r="Y35" s="52"/>
      <c r="Z35" s="93">
        <v>1</v>
      </c>
    </row>
    <row r="36" spans="1:26" ht="10.5">
      <c r="A36" s="50" t="s">
        <v>892</v>
      </c>
      <c r="B36" s="50">
        <v>173</v>
      </c>
      <c r="C36" s="50">
        <v>86</v>
      </c>
      <c r="D36" s="50">
        <v>1</v>
      </c>
      <c r="E36" s="50">
        <v>1</v>
      </c>
      <c r="F36" s="50">
        <v>8</v>
      </c>
      <c r="G36" s="50">
        <v>1</v>
      </c>
      <c r="H36" s="50">
        <v>7</v>
      </c>
      <c r="I36" s="50">
        <v>2</v>
      </c>
      <c r="J36" s="50"/>
      <c r="K36" s="50">
        <v>9</v>
      </c>
      <c r="L36" s="50">
        <v>18</v>
      </c>
      <c r="M36" s="50">
        <v>11</v>
      </c>
      <c r="N36" s="50">
        <v>4</v>
      </c>
      <c r="O36" s="50">
        <v>6</v>
      </c>
      <c r="P36" s="50">
        <v>14</v>
      </c>
      <c r="Q36" s="50">
        <v>1</v>
      </c>
      <c r="R36" s="50"/>
      <c r="S36" s="50"/>
      <c r="T36" s="50">
        <v>3</v>
      </c>
      <c r="U36" s="50"/>
      <c r="V36" s="50"/>
      <c r="W36" s="50"/>
      <c r="X36" s="50"/>
      <c r="Y36" s="50"/>
      <c r="Z36" s="95"/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&amp;R&amp;"Arial Mon,Regular"&amp;8&amp;UÁ¿ëýã 16. Ýð¿¿ë ìýíä</oddHeader>
    <oddFooter xml:space="preserve">&amp;L&amp;18 33&amp;R&amp;18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2012-03-05T19:12:57Z</cp:lastPrinted>
  <dcterms:created xsi:type="dcterms:W3CDTF">1999-06-29T18:08:04Z</dcterms:created>
  <dcterms:modified xsi:type="dcterms:W3CDTF">2012-03-06T01:51:47Z</dcterms:modified>
  <cp:category/>
  <cp:version/>
  <cp:contentType/>
  <cp:contentStatus/>
</cp:coreProperties>
</file>